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60002938\Downloads\"/>
    </mc:Choice>
  </mc:AlternateContent>
  <xr:revisionPtr revIDLastSave="0" documentId="13_ncr:1_{E5D3D129-6C16-4D47-A529-753B5E9A01DA}" xr6:coauthVersionLast="47" xr6:coauthVersionMax="47" xr10:uidLastSave="{00000000-0000-0000-0000-000000000000}"/>
  <bookViews>
    <workbookView xWindow="810" yWindow="-120" windowWidth="28110" windowHeight="16440" xr2:uid="{00000000-000D-0000-FFFF-FFFF00000000}"/>
  </bookViews>
  <sheets>
    <sheet name="Non-IS16444 Pilots" sheetId="17" r:id="rId1"/>
    <sheet name="Macro Sheet Weekly Installation" sheetId="3" state="hidden" r:id="rId2"/>
    <sheet name="WeeklyProgressMonitor" sheetId="4" state="hidden" r:id="rId3"/>
    <sheet name="Overall_Summary" sheetId="5" state="hidden" r:id="rId4"/>
    <sheet name="PivotTable" sheetId="6" state="hidden" r:id="rId5"/>
    <sheet name="NPMU" sheetId="7" state="hidden" r:id="rId6"/>
    <sheet name="MoP_Summary" sheetId="8" state="hidden" r:id="rId7"/>
    <sheet name="Output_MIS_for_Public" sheetId="9" state="hidden" r:id="rId8"/>
    <sheet name="Scheme-wise " sheetId="10" state="hidden" r:id="rId9"/>
    <sheet name="Monthly Progress" sheetId="11" state="hidden" r:id="rId10"/>
    <sheet name="Monthly-Progress" sheetId="12" state="hidden" r:id="rId11"/>
    <sheet name="IPDS-EESL-seperate" sheetId="13" state="hidden" r:id="rId12"/>
    <sheet name="Project Cost Details" sheetId="14" state="hidden" r:id="rId13"/>
    <sheet name="State-wise data" sheetId="15" state="hidden" r:id="rId14"/>
    <sheet name="EESLNSGM project Status" sheetId="16" state="hidden" r:id="rId15"/>
  </sheets>
  <definedNames>
    <definedName name="ConsumerNonRDSS">#REF!</definedName>
    <definedName name="ConsumerRDSS">#REF!</definedName>
    <definedName name="DTNonRDSS">#REF!</definedName>
    <definedName name="DTRDSS">#REF!</definedName>
    <definedName name="FeederNonRDSS">#REF!</definedName>
    <definedName name="FeederRDSS">#REF!</definedName>
  </definedNames>
  <calcPr calcId="191029"/>
  <pivotCaches>
    <pivotCache cacheId="4"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17" l="1"/>
  <c r="G15" i="17"/>
  <c r="I15" i="17"/>
  <c r="F14" i="16"/>
  <c r="E14" i="16"/>
  <c r="F13" i="16"/>
  <c r="E13" i="16"/>
  <c r="F12" i="16"/>
  <c r="E12" i="16"/>
  <c r="F11" i="16"/>
  <c r="E11" i="16"/>
  <c r="F10" i="16"/>
  <c r="E10" i="16"/>
  <c r="M4" i="16"/>
  <c r="N4" i="16" s="1"/>
  <c r="F3" i="16"/>
  <c r="E3" i="16"/>
  <c r="F2" i="16"/>
  <c r="E2" i="16"/>
  <c r="G57" i="15"/>
  <c r="H57" i="15" s="1"/>
  <c r="H56" i="15"/>
  <c r="G56" i="15"/>
  <c r="G55" i="15"/>
  <c r="G54" i="15"/>
  <c r="G53" i="15"/>
  <c r="G52" i="15"/>
  <c r="H52" i="15" s="1"/>
  <c r="G51" i="15"/>
  <c r="H51" i="15" s="1"/>
  <c r="G50" i="15"/>
  <c r="H50" i="15" s="1"/>
  <c r="H49" i="15"/>
  <c r="H48" i="15"/>
  <c r="G48" i="15"/>
  <c r="G47" i="15"/>
  <c r="H47" i="15" s="1"/>
  <c r="H46" i="15"/>
  <c r="G46" i="15"/>
  <c r="G45" i="15"/>
  <c r="H45" i="15" s="1"/>
  <c r="H43" i="15"/>
  <c r="G43" i="15"/>
  <c r="G42" i="15"/>
  <c r="G37" i="15"/>
  <c r="H35" i="15"/>
  <c r="H33" i="15"/>
  <c r="H32" i="15"/>
  <c r="H31" i="15"/>
  <c r="H30" i="15"/>
  <c r="H24" i="15"/>
  <c r="H23" i="15"/>
  <c r="H21" i="15"/>
  <c r="H20" i="15"/>
  <c r="H18" i="15"/>
  <c r="H17" i="15"/>
  <c r="H16" i="15"/>
  <c r="H15" i="15"/>
  <c r="H13" i="15"/>
  <c r="H12" i="15"/>
  <c r="H10" i="15"/>
  <c r="H9" i="15"/>
  <c r="H8" i="15"/>
  <c r="H5" i="15"/>
  <c r="H37" i="15" s="1"/>
  <c r="H4" i="15"/>
  <c r="S58" i="13"/>
  <c r="P58" i="13"/>
  <c r="O58" i="13"/>
  <c r="O5" i="13" s="1"/>
  <c r="F58" i="13"/>
  <c r="F5" i="13" s="1"/>
  <c r="T57" i="13"/>
  <c r="R57" i="13"/>
  <c r="T56" i="13"/>
  <c r="T55" i="13"/>
  <c r="R55" i="13"/>
  <c r="N55" i="13"/>
  <c r="T54" i="13"/>
  <c r="R54" i="13"/>
  <c r="N54" i="13"/>
  <c r="T53" i="13"/>
  <c r="R53" i="13"/>
  <c r="N53" i="13"/>
  <c r="T52" i="13"/>
  <c r="R52" i="13"/>
  <c r="N52" i="13"/>
  <c r="T51" i="13"/>
  <c r="R51" i="13"/>
  <c r="N51" i="13"/>
  <c r="T50" i="13"/>
  <c r="R50" i="13"/>
  <c r="T49" i="13"/>
  <c r="R49" i="13"/>
  <c r="T48" i="13"/>
  <c r="R48" i="13"/>
  <c r="T47" i="13"/>
  <c r="R47" i="13"/>
  <c r="T46" i="13"/>
  <c r="R46" i="13"/>
  <c r="T45" i="13"/>
  <c r="R45" i="13"/>
  <c r="T44" i="13"/>
  <c r="R44" i="13"/>
  <c r="T43" i="13"/>
  <c r="R43" i="13"/>
  <c r="T42" i="13"/>
  <c r="R42" i="13"/>
  <c r="Q42" i="13"/>
  <c r="T41" i="13"/>
  <c r="R41" i="13"/>
  <c r="Q41" i="13"/>
  <c r="N41" i="13"/>
  <c r="N42" i="13" s="1"/>
  <c r="T40" i="13"/>
  <c r="R40" i="13"/>
  <c r="T39" i="13"/>
  <c r="R39" i="13"/>
  <c r="T38" i="13"/>
  <c r="R38" i="13"/>
  <c r="T37" i="13"/>
  <c r="R37" i="13"/>
  <c r="T36" i="13"/>
  <c r="R36" i="13"/>
  <c r="F35" i="13"/>
  <c r="T34" i="13"/>
  <c r="R34" i="13"/>
  <c r="T33" i="13"/>
  <c r="R33" i="13"/>
  <c r="T32" i="13"/>
  <c r="R32" i="13"/>
  <c r="R31" i="13"/>
  <c r="R30" i="13"/>
  <c r="R29" i="13"/>
  <c r="H29" i="13"/>
  <c r="G29" i="13"/>
  <c r="F29" i="13"/>
  <c r="R28" i="13"/>
  <c r="T27" i="13"/>
  <c r="R27" i="13"/>
  <c r="T26" i="13"/>
  <c r="T25" i="13"/>
  <c r="R25" i="13"/>
  <c r="Q25" i="13"/>
  <c r="T24" i="13"/>
  <c r="R24" i="13"/>
  <c r="Q24" i="13"/>
  <c r="N24" i="13"/>
  <c r="N25" i="13" s="1"/>
  <c r="T23" i="13"/>
  <c r="R23" i="13"/>
  <c r="T22" i="13"/>
  <c r="R22" i="13"/>
  <c r="T21" i="13"/>
  <c r="R21" i="13"/>
  <c r="T20" i="13"/>
  <c r="R20" i="13"/>
  <c r="R19" i="13"/>
  <c r="T18" i="13"/>
  <c r="R18" i="13"/>
  <c r="I17" i="13"/>
  <c r="H17" i="13"/>
  <c r="G17" i="13"/>
  <c r="F17" i="13"/>
  <c r="T16" i="13"/>
  <c r="R16" i="13"/>
  <c r="Q16" i="13"/>
  <c r="I15" i="13"/>
  <c r="H15" i="13"/>
  <c r="H58" i="13" s="1"/>
  <c r="G15" i="13"/>
  <c r="F15" i="13"/>
  <c r="T14" i="13"/>
  <c r="R14" i="13"/>
  <c r="Q14" i="13"/>
  <c r="N14" i="13"/>
  <c r="N16" i="13" s="1"/>
  <c r="N17" i="13" s="1"/>
  <c r="T13" i="13"/>
  <c r="R13" i="13"/>
  <c r="R12" i="13"/>
  <c r="R11" i="13"/>
  <c r="T10" i="13"/>
  <c r="R10" i="13"/>
  <c r="T9" i="13"/>
  <c r="R9" i="13"/>
  <c r="T8" i="13"/>
  <c r="R8" i="13"/>
  <c r="U7" i="13"/>
  <c r="U58" i="13" s="1"/>
  <c r="S7" i="13"/>
  <c r="T7" i="13" s="1"/>
  <c r="R7" i="13"/>
  <c r="Q7" i="13"/>
  <c r="O7" i="13"/>
  <c r="N7" i="13"/>
  <c r="T6" i="13"/>
  <c r="R6" i="13"/>
  <c r="R58" i="13" s="1"/>
  <c r="Q6" i="13"/>
  <c r="P4" i="13"/>
  <c r="O4" i="13"/>
  <c r="F4" i="13"/>
  <c r="K51" i="11"/>
  <c r="S50" i="11"/>
  <c r="S51" i="11" s="1"/>
  <c r="Q50" i="11"/>
  <c r="O50" i="11"/>
  <c r="O51" i="11" s="1"/>
  <c r="M50" i="11"/>
  <c r="K50" i="11"/>
  <c r="I50" i="11"/>
  <c r="G50" i="11"/>
  <c r="G51" i="11" s="1"/>
  <c r="E50" i="11"/>
  <c r="F49" i="11"/>
  <c r="E49" i="11"/>
  <c r="D49" i="11"/>
  <c r="S48" i="11"/>
  <c r="R48" i="11"/>
  <c r="Q48" i="11"/>
  <c r="O48" i="11"/>
  <c r="M48" i="11"/>
  <c r="K48" i="11"/>
  <c r="J48" i="11"/>
  <c r="I48" i="11"/>
  <c r="G48" i="11"/>
  <c r="E48" i="11"/>
  <c r="S47" i="11"/>
  <c r="Q47" i="11"/>
  <c r="Q51" i="11" s="1"/>
  <c r="O47" i="11"/>
  <c r="N47" i="11"/>
  <c r="M47" i="11"/>
  <c r="M51" i="11" s="1"/>
  <c r="K47" i="11"/>
  <c r="J47" i="11"/>
  <c r="J51" i="11" s="1"/>
  <c r="I47" i="11"/>
  <c r="I51" i="11" s="1"/>
  <c r="G47" i="11"/>
  <c r="F47" i="11"/>
  <c r="E47" i="11"/>
  <c r="E51" i="11" s="1"/>
  <c r="D47" i="11"/>
  <c r="C45" i="11"/>
  <c r="U43" i="11"/>
  <c r="S43" i="11"/>
  <c r="Q43" i="11"/>
  <c r="O43" i="11"/>
  <c r="K43" i="11"/>
  <c r="J43" i="11"/>
  <c r="I43" i="11"/>
  <c r="G43" i="11"/>
  <c r="J42" i="11"/>
  <c r="J41" i="11"/>
  <c r="T40" i="11"/>
  <c r="R40" i="11"/>
  <c r="P40" i="11"/>
  <c r="N40" i="11"/>
  <c r="L40" i="11"/>
  <c r="J40" i="11"/>
  <c r="H40" i="11"/>
  <c r="T39" i="11"/>
  <c r="R39" i="11"/>
  <c r="P39" i="11"/>
  <c r="T38" i="11"/>
  <c r="R38" i="11"/>
  <c r="P38" i="11"/>
  <c r="T37" i="11"/>
  <c r="R37" i="11"/>
  <c r="P37" i="11"/>
  <c r="T36" i="11"/>
  <c r="R36" i="11"/>
  <c r="P36" i="11"/>
  <c r="N36" i="11"/>
  <c r="L36" i="11"/>
  <c r="J36" i="11"/>
  <c r="H36" i="11"/>
  <c r="T35" i="11"/>
  <c r="R35" i="11"/>
  <c r="P35" i="11"/>
  <c r="N48" i="11" s="1"/>
  <c r="N35" i="11"/>
  <c r="L35" i="11"/>
  <c r="J35" i="11"/>
  <c r="H35" i="11"/>
  <c r="T34" i="11"/>
  <c r="R34" i="11"/>
  <c r="P34" i="11"/>
  <c r="T33" i="11"/>
  <c r="R47" i="11" s="1"/>
  <c r="R51" i="11" s="1"/>
  <c r="R33" i="11"/>
  <c r="P33" i="11"/>
  <c r="N33" i="11"/>
  <c r="L33" i="11"/>
  <c r="J33" i="11"/>
  <c r="H33" i="11"/>
  <c r="T32" i="11"/>
  <c r="R32" i="11"/>
  <c r="P32" i="11"/>
  <c r="N32" i="11"/>
  <c r="L32" i="11"/>
  <c r="J32" i="11"/>
  <c r="H32" i="11"/>
  <c r="T31" i="11"/>
  <c r="R31" i="11"/>
  <c r="P31" i="11"/>
  <c r="N31" i="11"/>
  <c r="L31" i="11"/>
  <c r="J31" i="11"/>
  <c r="H31" i="11"/>
  <c r="T30" i="11"/>
  <c r="R30" i="11"/>
  <c r="P30" i="11"/>
  <c r="N30" i="11"/>
  <c r="L30" i="11"/>
  <c r="T29" i="11"/>
  <c r="R29" i="11"/>
  <c r="P29" i="11"/>
  <c r="N29" i="11"/>
  <c r="L29" i="11"/>
  <c r="J29" i="11"/>
  <c r="H29" i="11"/>
  <c r="T28" i="11"/>
  <c r="R28" i="11"/>
  <c r="P28" i="11"/>
  <c r="N28" i="11"/>
  <c r="L28" i="11"/>
  <c r="T27" i="11"/>
  <c r="R27" i="11"/>
  <c r="P27" i="11"/>
  <c r="N27" i="11"/>
  <c r="L27" i="11"/>
  <c r="T26" i="11"/>
  <c r="R26" i="11"/>
  <c r="P26" i="11"/>
  <c r="N26" i="11"/>
  <c r="L26" i="11"/>
  <c r="T25" i="11"/>
  <c r="R25" i="11"/>
  <c r="P25" i="11"/>
  <c r="N25" i="11"/>
  <c r="L25" i="11"/>
  <c r="T24" i="11"/>
  <c r="R24" i="11"/>
  <c r="P24" i="11"/>
  <c r="N24" i="11"/>
  <c r="L24" i="11"/>
  <c r="J24" i="11"/>
  <c r="H24" i="11"/>
  <c r="T23" i="11"/>
  <c r="R23" i="11"/>
  <c r="P23" i="11"/>
  <c r="T22" i="11"/>
  <c r="R22" i="11"/>
  <c r="P22" i="11"/>
  <c r="H21" i="11"/>
  <c r="T20" i="11"/>
  <c r="R20" i="11"/>
  <c r="P20" i="11"/>
  <c r="T19" i="11"/>
  <c r="R19" i="11"/>
  <c r="P19" i="11"/>
  <c r="N19" i="11"/>
  <c r="L19" i="11"/>
  <c r="J19" i="11"/>
  <c r="H19" i="11"/>
  <c r="T18" i="11"/>
  <c r="R18" i="11"/>
  <c r="P18" i="11"/>
  <c r="N18" i="11"/>
  <c r="L18" i="11"/>
  <c r="T17" i="11"/>
  <c r="R17" i="11"/>
  <c r="P17" i="11"/>
  <c r="N17" i="11"/>
  <c r="L17" i="11"/>
  <c r="T16" i="11"/>
  <c r="R16" i="11"/>
  <c r="P16" i="11"/>
  <c r="N16" i="11"/>
  <c r="L16" i="11"/>
  <c r="T15" i="11"/>
  <c r="R15" i="11"/>
  <c r="P15" i="11"/>
  <c r="N15" i="11"/>
  <c r="L15" i="11"/>
  <c r="J15" i="11"/>
  <c r="H15" i="11"/>
  <c r="T14" i="11"/>
  <c r="R14" i="11"/>
  <c r="P14" i="11"/>
  <c r="T13" i="11"/>
  <c r="R13" i="11"/>
  <c r="P47" i="11" s="1"/>
  <c r="P13" i="11"/>
  <c r="N13" i="11"/>
  <c r="L47" i="11" s="1"/>
  <c r="L13" i="11"/>
  <c r="J13" i="11"/>
  <c r="H47" i="11" s="1"/>
  <c r="H13" i="11"/>
  <c r="M12" i="11"/>
  <c r="M43" i="11" s="1"/>
  <c r="J12" i="11"/>
  <c r="H12" i="11"/>
  <c r="T11" i="11"/>
  <c r="R11" i="11"/>
  <c r="P11" i="11"/>
  <c r="N11" i="11"/>
  <c r="L11" i="11"/>
  <c r="J11" i="11"/>
  <c r="H11" i="11"/>
  <c r="F48" i="11" s="1"/>
  <c r="F11" i="11"/>
  <c r="J10" i="11"/>
  <c r="H10" i="11"/>
  <c r="T9" i="11"/>
  <c r="R9" i="11"/>
  <c r="P9" i="11"/>
  <c r="N9" i="11"/>
  <c r="L9" i="11"/>
  <c r="J9" i="11"/>
  <c r="H9" i="11"/>
  <c r="T8" i="11"/>
  <c r="R8" i="11"/>
  <c r="P8" i="11"/>
  <c r="T7" i="11"/>
  <c r="R7" i="11"/>
  <c r="P7" i="11"/>
  <c r="T6" i="11"/>
  <c r="R50" i="11" s="1"/>
  <c r="R6" i="11"/>
  <c r="P50" i="11" s="1"/>
  <c r="P6" i="11"/>
  <c r="N50" i="11" s="1"/>
  <c r="N6" i="11"/>
  <c r="L6" i="11"/>
  <c r="J50" i="11" s="1"/>
  <c r="J6" i="11"/>
  <c r="H50" i="11" s="1"/>
  <c r="H6" i="11"/>
  <c r="F50" i="11" s="1"/>
  <c r="T5" i="11"/>
  <c r="R5" i="11"/>
  <c r="P48" i="11" s="1"/>
  <c r="P5" i="11"/>
  <c r="N5" i="11"/>
  <c r="L48" i="11" s="1"/>
  <c r="L5" i="11"/>
  <c r="J5" i="11"/>
  <c r="H48" i="11" s="1"/>
  <c r="H5" i="11"/>
  <c r="H43" i="11" s="1"/>
  <c r="U128" i="10"/>
  <c r="T127" i="10"/>
  <c r="T128" i="10" s="1"/>
  <c r="R125" i="10"/>
  <c r="U121" i="10"/>
  <c r="T118" i="10"/>
  <c r="T120" i="10" s="1"/>
  <c r="H115" i="10"/>
  <c r="B114" i="10"/>
  <c r="B111" i="10"/>
  <c r="R110" i="10"/>
  <c r="K109" i="10"/>
  <c r="E109" i="10"/>
  <c r="U108" i="10"/>
  <c r="K108" i="10"/>
  <c r="S104" i="10"/>
  <c r="H101" i="10"/>
  <c r="E100" i="10"/>
  <c r="D100" i="10"/>
  <c r="H99" i="10"/>
  <c r="B97" i="10"/>
  <c r="P95" i="10"/>
  <c r="E95" i="10"/>
  <c r="U92" i="10"/>
  <c r="O91" i="10"/>
  <c r="N90" i="10"/>
  <c r="J89" i="10"/>
  <c r="I89" i="10"/>
  <c r="H89" i="10"/>
  <c r="P86" i="10"/>
  <c r="H86" i="10"/>
  <c r="E83" i="10"/>
  <c r="K82" i="10"/>
  <c r="K81" i="10"/>
  <c r="U80" i="10"/>
  <c r="I80" i="10"/>
  <c r="D79" i="10"/>
  <c r="C78" i="10"/>
  <c r="H74" i="10"/>
  <c r="J73" i="10"/>
  <c r="H71" i="10"/>
  <c r="U69" i="10"/>
  <c r="P69" i="10"/>
  <c r="K69" i="10"/>
  <c r="E69" i="10"/>
  <c r="E67" i="10"/>
  <c r="S66" i="10"/>
  <c r="O65" i="10"/>
  <c r="N64" i="10"/>
  <c r="D64" i="10"/>
  <c r="K60" i="10"/>
  <c r="H57" i="10"/>
  <c r="U56" i="10"/>
  <c r="E55" i="10"/>
  <c r="S51" i="10"/>
  <c r="H50" i="10"/>
  <c r="AL45" i="10"/>
  <c r="AJ45" i="10"/>
  <c r="AI45" i="10"/>
  <c r="AG45" i="10"/>
  <c r="AD45" i="10"/>
  <c r="Y45" i="10"/>
  <c r="T119" i="10" s="1"/>
  <c r="X45" i="10"/>
  <c r="AE45" i="10" s="1"/>
  <c r="W45" i="10"/>
  <c r="AL44" i="10"/>
  <c r="AJ44" i="10"/>
  <c r="AI44" i="10"/>
  <c r="AG44" i="10"/>
  <c r="AF44" i="10"/>
  <c r="H44" i="10"/>
  <c r="F44" i="10"/>
  <c r="AK43" i="10"/>
  <c r="AL43" i="10" s="1"/>
  <c r="X43" i="10"/>
  <c r="AE43" i="10" s="1"/>
  <c r="W43" i="10"/>
  <c r="G43" i="10"/>
  <c r="AL42" i="10"/>
  <c r="AJ42" i="10"/>
  <c r="AI42" i="10"/>
  <c r="AG42" i="10"/>
  <c r="AF42" i="10"/>
  <c r="AE42" i="10"/>
  <c r="H42" i="10"/>
  <c r="G42" i="10"/>
  <c r="F42" i="10"/>
  <c r="AL41" i="10"/>
  <c r="AJ41" i="10"/>
  <c r="AI41" i="10"/>
  <c r="AG41" i="10"/>
  <c r="AF41" i="10"/>
  <c r="T98" i="10" s="1"/>
  <c r="T99" i="10" s="1"/>
  <c r="H41" i="10"/>
  <c r="T91" i="10" s="1"/>
  <c r="F41" i="10"/>
  <c r="AL40" i="10"/>
  <c r="AJ40" i="10"/>
  <c r="AI40" i="10"/>
  <c r="AG40" i="10"/>
  <c r="AD40" i="10"/>
  <c r="S86" i="10" s="1"/>
  <c r="S87" i="10" s="1"/>
  <c r="H40" i="10"/>
  <c r="F40" i="10"/>
  <c r="S79" i="10" s="1"/>
  <c r="AL39" i="10"/>
  <c r="AG39" i="10"/>
  <c r="W39" i="10"/>
  <c r="G39" i="10"/>
  <c r="AN38" i="10"/>
  <c r="AM38" i="10"/>
  <c r="G8" i="16" s="1"/>
  <c r="AG38" i="10"/>
  <c r="X38" i="10"/>
  <c r="T38" i="10"/>
  <c r="S38" i="10"/>
  <c r="R38" i="10"/>
  <c r="AF38" i="10" s="1"/>
  <c r="G38" i="10"/>
  <c r="AL37" i="10"/>
  <c r="AJ37" i="10"/>
  <c r="AI37" i="10"/>
  <c r="AG37" i="10"/>
  <c r="Y37" i="10"/>
  <c r="AF37" i="10" s="1"/>
  <c r="W37" i="10"/>
  <c r="G37" i="10"/>
  <c r="AL36" i="10"/>
  <c r="AD36" i="10"/>
  <c r="I36" i="10"/>
  <c r="G36" i="10"/>
  <c r="X35" i="10"/>
  <c r="Q35" i="10"/>
  <c r="G35" i="10"/>
  <c r="AL34" i="10"/>
  <c r="X34" i="10"/>
  <c r="W34" i="10" s="1"/>
  <c r="AD34" i="10" s="1"/>
  <c r="Q34" i="10"/>
  <c r="G34" i="10"/>
  <c r="AL33" i="10"/>
  <c r="AJ33" i="10"/>
  <c r="AG33" i="10"/>
  <c r="AD33" i="10"/>
  <c r="AC33" i="10"/>
  <c r="AB33" i="10"/>
  <c r="AI33" i="10" s="1"/>
  <c r="Y33" i="10"/>
  <c r="T52" i="10" s="1"/>
  <c r="X33" i="10"/>
  <c r="AE33" i="10" s="1"/>
  <c r="W33" i="10"/>
  <c r="G33" i="10"/>
  <c r="AL32" i="10"/>
  <c r="X32" i="10"/>
  <c r="W32" i="10"/>
  <c r="Q32" i="10"/>
  <c r="G32" i="10"/>
  <c r="AE32" i="10" s="1"/>
  <c r="AL31" i="10"/>
  <c r="AJ31" i="10"/>
  <c r="AI31" i="10"/>
  <c r="AG31" i="10"/>
  <c r="AF31" i="10"/>
  <c r="AD31" i="10"/>
  <c r="AH31" i="10" s="1"/>
  <c r="Y31" i="10"/>
  <c r="O84" i="10" s="1"/>
  <c r="W31" i="10"/>
  <c r="G31" i="10"/>
  <c r="AL30" i="10"/>
  <c r="AJ30" i="10"/>
  <c r="AI30" i="10"/>
  <c r="AG30" i="10"/>
  <c r="AD30" i="10"/>
  <c r="H30" i="10"/>
  <c r="F30" i="10"/>
  <c r="AL29" i="10"/>
  <c r="AI29" i="10"/>
  <c r="AG29" i="10"/>
  <c r="AD29" i="10"/>
  <c r="AH29" i="10" s="1"/>
  <c r="AC29" i="10"/>
  <c r="AJ29" i="10" s="1"/>
  <c r="AB29" i="10"/>
  <c r="Y29" i="10"/>
  <c r="AF29" i="10" s="1"/>
  <c r="X29" i="10"/>
  <c r="W29" i="10"/>
  <c r="G29" i="10"/>
  <c r="AE29" i="10" s="1"/>
  <c r="AL28" i="10"/>
  <c r="AD28" i="10"/>
  <c r="X28" i="10"/>
  <c r="W28" i="10"/>
  <c r="V28" i="10"/>
  <c r="AJ28" i="10" s="1"/>
  <c r="U28" i="10"/>
  <c r="AI28" i="10" s="1"/>
  <c r="S28" i="10"/>
  <c r="AG28" i="10" s="1"/>
  <c r="R28" i="10"/>
  <c r="AF28" i="10" s="1"/>
  <c r="Q28" i="10"/>
  <c r="AE28" i="10" s="1"/>
  <c r="G28" i="10"/>
  <c r="AL27" i="10"/>
  <c r="X27" i="10"/>
  <c r="AE27" i="10" s="1"/>
  <c r="Q27" i="10"/>
  <c r="G27" i="10"/>
  <c r="AL26" i="10"/>
  <c r="AI26" i="10"/>
  <c r="AD26" i="10"/>
  <c r="V26" i="10"/>
  <c r="AJ26" i="10" s="1"/>
  <c r="U26" i="10"/>
  <c r="S26" i="10"/>
  <c r="AG26" i="10" s="1"/>
  <c r="R26" i="10"/>
  <c r="Q26" i="10"/>
  <c r="P26" i="10"/>
  <c r="T26" i="10" s="1"/>
  <c r="G26" i="10"/>
  <c r="AE26" i="10" s="1"/>
  <c r="AL25" i="10"/>
  <c r="AJ25" i="10"/>
  <c r="AI25" i="10"/>
  <c r="AG25" i="10"/>
  <c r="AD25" i="10"/>
  <c r="H25" i="10"/>
  <c r="F25" i="10"/>
  <c r="AL24" i="10"/>
  <c r="AJ24" i="10"/>
  <c r="AI24" i="10"/>
  <c r="AH24" i="10"/>
  <c r="AG24" i="10"/>
  <c r="AF24" i="10"/>
  <c r="AD24" i="10"/>
  <c r="K24" i="10"/>
  <c r="J107" i="10" s="1"/>
  <c r="I24" i="10"/>
  <c r="I107" i="10" s="1"/>
  <c r="G24" i="10"/>
  <c r="AE24" i="10" s="1"/>
  <c r="AL23" i="10"/>
  <c r="AE23" i="10"/>
  <c r="X23" i="10"/>
  <c r="W23" i="10"/>
  <c r="G23" i="10"/>
  <c r="AL22" i="10"/>
  <c r="AJ22" i="10"/>
  <c r="AI22" i="10"/>
  <c r="AG22" i="10"/>
  <c r="AX16" i="10" s="1"/>
  <c r="AF22" i="10"/>
  <c r="AW16" i="10" s="1"/>
  <c r="X22" i="10"/>
  <c r="W22" i="10" s="1"/>
  <c r="T22" i="10"/>
  <c r="K89" i="10" s="1"/>
  <c r="K90" i="10" s="1"/>
  <c r="S22" i="10"/>
  <c r="Q22" i="10"/>
  <c r="G22" i="10"/>
  <c r="D22" i="10"/>
  <c r="AL21" i="10"/>
  <c r="AJ21" i="10"/>
  <c r="AI21" i="10"/>
  <c r="AG21" i="10"/>
  <c r="AF21" i="10"/>
  <c r="AE21" i="10"/>
  <c r="AA21" i="10"/>
  <c r="H21" i="10"/>
  <c r="G21" i="10"/>
  <c r="F21" i="10"/>
  <c r="AL20" i="10"/>
  <c r="AK20" i="10"/>
  <c r="W20" i="10"/>
  <c r="G20" i="10"/>
  <c r="AZ19" i="10"/>
  <c r="AG19" i="10"/>
  <c r="AE19" i="10"/>
  <c r="H19" i="10"/>
  <c r="AF19" i="10" s="1"/>
  <c r="G19" i="10"/>
  <c r="F19" i="10"/>
  <c r="AD19" i="10" s="1"/>
  <c r="BA18" i="10"/>
  <c r="AL18" i="10"/>
  <c r="AJ18" i="10"/>
  <c r="AI18" i="10"/>
  <c r="AG18" i="10"/>
  <c r="AF18" i="10"/>
  <c r="H18" i="10"/>
  <c r="J64" i="10" s="1"/>
  <c r="F18" i="10"/>
  <c r="BA17" i="10"/>
  <c r="AV17" i="10"/>
  <c r="AL17" i="10"/>
  <c r="AJ17" i="10"/>
  <c r="AI17" i="10"/>
  <c r="AG17" i="10"/>
  <c r="AF17" i="10"/>
  <c r="H17" i="10"/>
  <c r="F17" i="10"/>
  <c r="BC16" i="10"/>
  <c r="BB16" i="10"/>
  <c r="AK16" i="10"/>
  <c r="E9" i="16" s="1"/>
  <c r="AG16" i="10"/>
  <c r="W16" i="10"/>
  <c r="C114" i="10" s="1"/>
  <c r="G16" i="10"/>
  <c r="BA15" i="10"/>
  <c r="BA19" i="10" s="1"/>
  <c r="AZ15" i="10"/>
  <c r="AL15" i="10"/>
  <c r="AJ15" i="10"/>
  <c r="AG15" i="10"/>
  <c r="AF15" i="10"/>
  <c r="AC15" i="10"/>
  <c r="AB15" i="10"/>
  <c r="AI15" i="10" s="1"/>
  <c r="Y15" i="10"/>
  <c r="W15" i="10"/>
  <c r="G15" i="10"/>
  <c r="AL14" i="10"/>
  <c r="AJ14" i="10"/>
  <c r="AI14" i="10"/>
  <c r="AH14" i="10"/>
  <c r="AG14" i="10"/>
  <c r="AF14" i="10"/>
  <c r="AE14" i="10"/>
  <c r="AD14" i="10"/>
  <c r="I14" i="10"/>
  <c r="C100" i="10" s="1"/>
  <c r="G14" i="10"/>
  <c r="AL13" i="10"/>
  <c r="AD13" i="10"/>
  <c r="J13" i="10"/>
  <c r="AE13" i="10" s="1"/>
  <c r="I13" i="10"/>
  <c r="G13" i="10"/>
  <c r="AN12" i="10"/>
  <c r="AM12" i="10"/>
  <c r="G6" i="16" s="1"/>
  <c r="AJ12" i="10"/>
  <c r="AI12" i="10"/>
  <c r="AG12" i="10"/>
  <c r="S12" i="10"/>
  <c r="R12" i="10"/>
  <c r="AF12" i="10" s="1"/>
  <c r="G12" i="10"/>
  <c r="AE12" i="10" s="1"/>
  <c r="AK11" i="10"/>
  <c r="G11" i="10"/>
  <c r="AE11" i="10" s="1"/>
  <c r="AL10" i="10"/>
  <c r="AJ10" i="10"/>
  <c r="AI10" i="10"/>
  <c r="AG10" i="10"/>
  <c r="X10" i="10"/>
  <c r="H10" i="10"/>
  <c r="F10" i="10"/>
  <c r="AF9" i="10"/>
  <c r="AE9" i="10"/>
  <c r="AD9" i="10"/>
  <c r="AF8" i="10"/>
  <c r="AE8" i="10"/>
  <c r="AD8" i="10"/>
  <c r="BA7" i="10"/>
  <c r="AL7" i="10"/>
  <c r="AG7" i="10"/>
  <c r="AD7" i="10"/>
  <c r="AH7" i="10" s="1"/>
  <c r="AB7" i="10"/>
  <c r="AI7" i="10" s="1"/>
  <c r="Y7" i="10"/>
  <c r="AF7" i="10" s="1"/>
  <c r="X7" i="10"/>
  <c r="AE7" i="10" s="1"/>
  <c r="W7" i="10"/>
  <c r="AA7" i="10" s="1"/>
  <c r="AL6" i="10"/>
  <c r="AI6" i="10"/>
  <c r="AD6" i="10"/>
  <c r="AH6" i="10" s="1"/>
  <c r="AB6" i="10"/>
  <c r="Z6" i="10"/>
  <c r="AG6" i="10" s="1"/>
  <c r="Y6" i="10"/>
  <c r="AF6" i="10" s="1"/>
  <c r="W6" i="10"/>
  <c r="X6" i="10" s="1"/>
  <c r="AE6" i="10" s="1"/>
  <c r="BC5" i="10"/>
  <c r="BA5" i="10"/>
  <c r="AV5" i="10"/>
  <c r="AU5" i="10"/>
  <c r="AL5" i="10"/>
  <c r="AI5" i="10"/>
  <c r="AD5" i="10"/>
  <c r="AC5" i="10"/>
  <c r="AJ5" i="10" s="1"/>
  <c r="AB5" i="10"/>
  <c r="Z5" i="10"/>
  <c r="AG5" i="10" s="1"/>
  <c r="Y5" i="10"/>
  <c r="AF5" i="10" s="1"/>
  <c r="W5" i="10"/>
  <c r="C65" i="10" s="1"/>
  <c r="BA4" i="10"/>
  <c r="AP4" i="10"/>
  <c r="AK4" i="10"/>
  <c r="AB4" i="10"/>
  <c r="X4" i="10"/>
  <c r="W4" i="10"/>
  <c r="F6" i="11" s="1"/>
  <c r="U4" i="10"/>
  <c r="S4" i="10"/>
  <c r="R4" i="10"/>
  <c r="Q4" i="10"/>
  <c r="Q46" i="10" s="1"/>
  <c r="AV3" i="10" s="1"/>
  <c r="P4" i="10"/>
  <c r="BA3" i="10"/>
  <c r="BA8" i="10" s="1"/>
  <c r="AZ3" i="10"/>
  <c r="AZ8" i="10" s="1"/>
  <c r="K73" i="9"/>
  <c r="J73" i="9"/>
  <c r="I73" i="9"/>
  <c r="F73" i="9"/>
  <c r="H73" i="9" s="1"/>
  <c r="E73" i="9"/>
  <c r="D73" i="9"/>
  <c r="C73" i="9"/>
  <c r="B73" i="9"/>
  <c r="K72" i="9"/>
  <c r="J72" i="9"/>
  <c r="I72" i="9"/>
  <c r="F72" i="9"/>
  <c r="H72" i="9" s="1"/>
  <c r="E72" i="9"/>
  <c r="D72" i="9"/>
  <c r="C72" i="9"/>
  <c r="B72" i="9"/>
  <c r="K71" i="9"/>
  <c r="J71" i="9"/>
  <c r="I71" i="9"/>
  <c r="H71" i="9"/>
  <c r="F71" i="9"/>
  <c r="E71" i="9"/>
  <c r="D71" i="9"/>
  <c r="C71" i="9"/>
  <c r="B71" i="9"/>
  <c r="K70" i="9"/>
  <c r="J70" i="9"/>
  <c r="I70" i="9"/>
  <c r="H70" i="9"/>
  <c r="F70" i="9"/>
  <c r="E70" i="9"/>
  <c r="D70" i="9"/>
  <c r="C70" i="9"/>
  <c r="B70" i="9"/>
  <c r="K69" i="9"/>
  <c r="J69" i="9"/>
  <c r="I69" i="9"/>
  <c r="F69" i="9"/>
  <c r="H69" i="9" s="1"/>
  <c r="E69" i="9"/>
  <c r="D69" i="9"/>
  <c r="C69" i="9"/>
  <c r="B69" i="9"/>
  <c r="K68" i="9"/>
  <c r="J68" i="9"/>
  <c r="I68" i="9"/>
  <c r="F68" i="9"/>
  <c r="H68" i="9" s="1"/>
  <c r="E68" i="9"/>
  <c r="D68" i="9"/>
  <c r="C68" i="9"/>
  <c r="B68" i="9"/>
  <c r="K67" i="9"/>
  <c r="J67" i="9"/>
  <c r="I67" i="9"/>
  <c r="F67" i="9"/>
  <c r="H67" i="9" s="1"/>
  <c r="E67" i="9"/>
  <c r="D67" i="9"/>
  <c r="C67" i="9"/>
  <c r="B67" i="9"/>
  <c r="K66" i="9"/>
  <c r="J66" i="9"/>
  <c r="I66" i="9"/>
  <c r="H66" i="9"/>
  <c r="F66" i="9"/>
  <c r="E66" i="9"/>
  <c r="D66" i="9"/>
  <c r="C66" i="9"/>
  <c r="B66" i="9"/>
  <c r="K65" i="9"/>
  <c r="J65" i="9"/>
  <c r="I65" i="9"/>
  <c r="F65" i="9"/>
  <c r="H65" i="9" s="1"/>
  <c r="E65" i="9"/>
  <c r="D65" i="9"/>
  <c r="C65" i="9"/>
  <c r="B65" i="9"/>
  <c r="K64" i="9"/>
  <c r="J64" i="9"/>
  <c r="I64" i="9"/>
  <c r="F64" i="9"/>
  <c r="H64" i="9" s="1"/>
  <c r="E64" i="9"/>
  <c r="D64" i="9"/>
  <c r="C64" i="9"/>
  <c r="B64" i="9"/>
  <c r="K63" i="9"/>
  <c r="J63" i="9"/>
  <c r="I63" i="9"/>
  <c r="F63" i="9"/>
  <c r="H63" i="9" s="1"/>
  <c r="E63" i="9"/>
  <c r="D63" i="9"/>
  <c r="C63" i="9"/>
  <c r="B63" i="9"/>
  <c r="K62" i="9"/>
  <c r="J62" i="9"/>
  <c r="I62" i="9"/>
  <c r="H62" i="9"/>
  <c r="F62" i="9"/>
  <c r="E62" i="9"/>
  <c r="D62" i="9"/>
  <c r="C62" i="9"/>
  <c r="B62" i="9"/>
  <c r="K61" i="9"/>
  <c r="J61" i="9"/>
  <c r="I61" i="9"/>
  <c r="F61" i="9"/>
  <c r="H61" i="9" s="1"/>
  <c r="E61" i="9"/>
  <c r="D61" i="9"/>
  <c r="C61" i="9"/>
  <c r="B61" i="9"/>
  <c r="K60" i="9"/>
  <c r="J60" i="9"/>
  <c r="I60" i="9"/>
  <c r="F60" i="9"/>
  <c r="H60" i="9" s="1"/>
  <c r="E60" i="9"/>
  <c r="D60" i="9"/>
  <c r="C60" i="9"/>
  <c r="B60" i="9"/>
  <c r="K59" i="9"/>
  <c r="J59" i="9"/>
  <c r="I59" i="9"/>
  <c r="H59" i="9"/>
  <c r="F59" i="9"/>
  <c r="E59" i="9"/>
  <c r="D59" i="9"/>
  <c r="C59" i="9"/>
  <c r="B59" i="9"/>
  <c r="K58" i="9"/>
  <c r="J58" i="9"/>
  <c r="H58" i="9"/>
  <c r="F58" i="9"/>
  <c r="E58" i="9"/>
  <c r="D58" i="9"/>
  <c r="C58" i="9"/>
  <c r="B58" i="9"/>
  <c r="K57" i="9"/>
  <c r="J57" i="9"/>
  <c r="I57" i="9"/>
  <c r="F57" i="9"/>
  <c r="H57" i="9" s="1"/>
  <c r="E57" i="9"/>
  <c r="D57" i="9"/>
  <c r="C57" i="9"/>
  <c r="B57" i="9"/>
  <c r="K56" i="9"/>
  <c r="J56" i="9"/>
  <c r="I56" i="9"/>
  <c r="F56" i="9"/>
  <c r="H56" i="9" s="1"/>
  <c r="E56" i="9"/>
  <c r="D56" i="9"/>
  <c r="C56" i="9"/>
  <c r="B56" i="9"/>
  <c r="K55" i="9"/>
  <c r="J55" i="9"/>
  <c r="I55" i="9"/>
  <c r="H55" i="9"/>
  <c r="F55" i="9"/>
  <c r="E55" i="9"/>
  <c r="D55" i="9"/>
  <c r="C55" i="9"/>
  <c r="B55" i="9"/>
  <c r="K54" i="9"/>
  <c r="J54" i="9"/>
  <c r="I54" i="9"/>
  <c r="F54" i="9"/>
  <c r="H54" i="9" s="1"/>
  <c r="E54" i="9"/>
  <c r="D54" i="9"/>
  <c r="C54" i="9"/>
  <c r="B54" i="9"/>
  <c r="K53" i="9"/>
  <c r="J53" i="9"/>
  <c r="I53" i="9"/>
  <c r="F53" i="9"/>
  <c r="H53" i="9" s="1"/>
  <c r="E53" i="9"/>
  <c r="D53" i="9"/>
  <c r="C53" i="9"/>
  <c r="B53" i="9"/>
  <c r="K52" i="9"/>
  <c r="J52" i="9"/>
  <c r="I52" i="9"/>
  <c r="F52" i="9"/>
  <c r="H52" i="9" s="1"/>
  <c r="E52" i="9"/>
  <c r="D52" i="9"/>
  <c r="C52" i="9"/>
  <c r="B52" i="9"/>
  <c r="K51" i="9"/>
  <c r="J51" i="9"/>
  <c r="I51" i="9"/>
  <c r="F51" i="9"/>
  <c r="H51" i="9" s="1"/>
  <c r="E51" i="9"/>
  <c r="D51" i="9"/>
  <c r="C51" i="9"/>
  <c r="B51" i="9"/>
  <c r="K50" i="9"/>
  <c r="J50" i="9"/>
  <c r="I50" i="9"/>
  <c r="H50" i="9"/>
  <c r="F50" i="9"/>
  <c r="E50" i="9"/>
  <c r="D50" i="9"/>
  <c r="C50" i="9"/>
  <c r="B50" i="9"/>
  <c r="K49" i="9"/>
  <c r="J49" i="9"/>
  <c r="I49" i="9"/>
  <c r="F49" i="9"/>
  <c r="H49" i="9" s="1"/>
  <c r="E49" i="9"/>
  <c r="D49" i="9"/>
  <c r="C49" i="9"/>
  <c r="B49" i="9"/>
  <c r="K48" i="9"/>
  <c r="J48" i="9"/>
  <c r="I48" i="9"/>
  <c r="F48" i="9"/>
  <c r="H48" i="9" s="1"/>
  <c r="E48" i="9"/>
  <c r="D48" i="9"/>
  <c r="C48" i="9"/>
  <c r="B48" i="9"/>
  <c r="K47" i="9"/>
  <c r="J47" i="9"/>
  <c r="I47" i="9"/>
  <c r="F47" i="9"/>
  <c r="H47" i="9" s="1"/>
  <c r="E47" i="9"/>
  <c r="D47" i="9"/>
  <c r="C47" i="9"/>
  <c r="B47" i="9"/>
  <c r="K46" i="9"/>
  <c r="J46" i="9"/>
  <c r="I46" i="9"/>
  <c r="H46" i="9"/>
  <c r="F46" i="9"/>
  <c r="E46" i="9"/>
  <c r="D46" i="9"/>
  <c r="C46" i="9"/>
  <c r="B46" i="9"/>
  <c r="K45" i="9"/>
  <c r="J45" i="9"/>
  <c r="I45" i="9"/>
  <c r="F45" i="9"/>
  <c r="H45" i="9" s="1"/>
  <c r="E45" i="9"/>
  <c r="D45" i="9"/>
  <c r="C45" i="9"/>
  <c r="B45" i="9"/>
  <c r="K44" i="9"/>
  <c r="J44" i="9"/>
  <c r="I44" i="9"/>
  <c r="F44" i="9"/>
  <c r="H44" i="9" s="1"/>
  <c r="E44" i="9"/>
  <c r="D44" i="9"/>
  <c r="C44" i="9"/>
  <c r="B44" i="9"/>
  <c r="K43" i="9"/>
  <c r="J43" i="9"/>
  <c r="I43" i="9"/>
  <c r="H43" i="9"/>
  <c r="F43" i="9"/>
  <c r="E43" i="9"/>
  <c r="D43" i="9"/>
  <c r="C43" i="9"/>
  <c r="B43" i="9"/>
  <c r="K42" i="9"/>
  <c r="J42" i="9"/>
  <c r="I42" i="9"/>
  <c r="F42" i="9"/>
  <c r="H42" i="9" s="1"/>
  <c r="E42" i="9"/>
  <c r="D42" i="9"/>
  <c r="C42" i="9"/>
  <c r="B42" i="9"/>
  <c r="K41" i="9"/>
  <c r="J41" i="9"/>
  <c r="I41" i="9"/>
  <c r="F41" i="9"/>
  <c r="H41" i="9" s="1"/>
  <c r="E41" i="9"/>
  <c r="D41" i="9"/>
  <c r="C41" i="9"/>
  <c r="B41" i="9"/>
  <c r="K40" i="9"/>
  <c r="J40" i="9"/>
  <c r="I40" i="9"/>
  <c r="F40" i="9"/>
  <c r="H40" i="9" s="1"/>
  <c r="E40" i="9"/>
  <c r="D40" i="9"/>
  <c r="C40" i="9"/>
  <c r="B40" i="9"/>
  <c r="K39" i="9"/>
  <c r="J39" i="9"/>
  <c r="I39" i="9"/>
  <c r="F39" i="9"/>
  <c r="H39" i="9" s="1"/>
  <c r="E39" i="9"/>
  <c r="D39" i="9"/>
  <c r="C39" i="9"/>
  <c r="B39" i="9"/>
  <c r="K38" i="9"/>
  <c r="J38" i="9"/>
  <c r="I38" i="9"/>
  <c r="F38" i="9"/>
  <c r="H38" i="9" s="1"/>
  <c r="E38" i="9"/>
  <c r="D38" i="9"/>
  <c r="C38" i="9"/>
  <c r="B38" i="9"/>
  <c r="K37" i="9"/>
  <c r="J37" i="9"/>
  <c r="I37" i="9"/>
  <c r="F37" i="9"/>
  <c r="H37" i="9" s="1"/>
  <c r="E37" i="9"/>
  <c r="D37" i="9"/>
  <c r="C37" i="9"/>
  <c r="B37" i="9"/>
  <c r="K36" i="9"/>
  <c r="J36" i="9"/>
  <c r="I36" i="9"/>
  <c r="F36" i="9"/>
  <c r="H36" i="9" s="1"/>
  <c r="E36" i="9"/>
  <c r="D36" i="9"/>
  <c r="C36" i="9"/>
  <c r="B36" i="9"/>
  <c r="K35" i="9"/>
  <c r="J35" i="9"/>
  <c r="I35" i="9"/>
  <c r="F35" i="9"/>
  <c r="H35" i="9" s="1"/>
  <c r="E35" i="9"/>
  <c r="D35" i="9"/>
  <c r="C35" i="9"/>
  <c r="B35" i="9"/>
  <c r="K34" i="9"/>
  <c r="J34" i="9"/>
  <c r="I34" i="9"/>
  <c r="H34" i="9"/>
  <c r="F34" i="9"/>
  <c r="E34" i="9"/>
  <c r="D34" i="9"/>
  <c r="C34" i="9"/>
  <c r="B34" i="9"/>
  <c r="K33" i="9"/>
  <c r="J33" i="9"/>
  <c r="I33" i="9"/>
  <c r="F33" i="9"/>
  <c r="H33" i="9" s="1"/>
  <c r="E33" i="9"/>
  <c r="D33" i="9"/>
  <c r="C33" i="9"/>
  <c r="B33" i="9"/>
  <c r="K32" i="9"/>
  <c r="J32" i="9"/>
  <c r="I32" i="9"/>
  <c r="F32" i="9"/>
  <c r="H32" i="9" s="1"/>
  <c r="E32" i="9"/>
  <c r="D32" i="9"/>
  <c r="C32" i="9"/>
  <c r="B32" i="9"/>
  <c r="K31" i="9"/>
  <c r="J31" i="9"/>
  <c r="I31" i="9"/>
  <c r="F31" i="9"/>
  <c r="H31" i="9" s="1"/>
  <c r="E31" i="9"/>
  <c r="D31" i="9"/>
  <c r="C31" i="9"/>
  <c r="B31" i="9"/>
  <c r="K30" i="9"/>
  <c r="J30" i="9"/>
  <c r="I30" i="9"/>
  <c r="H30" i="9"/>
  <c r="F30" i="9"/>
  <c r="E30" i="9"/>
  <c r="D30" i="9"/>
  <c r="C30" i="9"/>
  <c r="B30" i="9"/>
  <c r="K29" i="9"/>
  <c r="J29" i="9"/>
  <c r="I29" i="9"/>
  <c r="F29" i="9"/>
  <c r="H29" i="9" s="1"/>
  <c r="E29" i="9"/>
  <c r="D29" i="9"/>
  <c r="C29" i="9"/>
  <c r="B29" i="9"/>
  <c r="K28" i="9"/>
  <c r="J28" i="9"/>
  <c r="I28" i="9"/>
  <c r="F28" i="9"/>
  <c r="H28" i="9" s="1"/>
  <c r="E28" i="9"/>
  <c r="D28" i="9"/>
  <c r="C28" i="9"/>
  <c r="B28" i="9"/>
  <c r="K27" i="9"/>
  <c r="J27" i="9"/>
  <c r="I27" i="9"/>
  <c r="F27" i="9"/>
  <c r="H27" i="9" s="1"/>
  <c r="E27" i="9"/>
  <c r="D27" i="9"/>
  <c r="C27" i="9"/>
  <c r="B27" i="9"/>
  <c r="K26" i="9"/>
  <c r="J26" i="9"/>
  <c r="I26" i="9"/>
  <c r="F26" i="9"/>
  <c r="H26" i="9" s="1"/>
  <c r="E26" i="9"/>
  <c r="D26" i="9"/>
  <c r="C26" i="9"/>
  <c r="B26" i="9"/>
  <c r="K25" i="9"/>
  <c r="J25" i="9"/>
  <c r="I25" i="9"/>
  <c r="F25" i="9"/>
  <c r="H25" i="9" s="1"/>
  <c r="E25" i="9"/>
  <c r="D25" i="9"/>
  <c r="C25" i="9"/>
  <c r="B25" i="9"/>
  <c r="K24" i="9"/>
  <c r="J24" i="9"/>
  <c r="I24" i="9"/>
  <c r="F24" i="9"/>
  <c r="H24" i="9" s="1"/>
  <c r="E24" i="9"/>
  <c r="D24" i="9"/>
  <c r="C24" i="9"/>
  <c r="B24" i="9"/>
  <c r="K23" i="9"/>
  <c r="J23" i="9"/>
  <c r="I23" i="9"/>
  <c r="H23" i="9"/>
  <c r="F23" i="9"/>
  <c r="E23" i="9"/>
  <c r="D23" i="9"/>
  <c r="C23" i="9"/>
  <c r="B23" i="9"/>
  <c r="K22" i="9"/>
  <c r="J22" i="9"/>
  <c r="I22" i="9"/>
  <c r="F22" i="9"/>
  <c r="H22" i="9" s="1"/>
  <c r="E22" i="9"/>
  <c r="D22" i="9"/>
  <c r="C22" i="9"/>
  <c r="B22" i="9"/>
  <c r="K21" i="9"/>
  <c r="J21" i="9"/>
  <c r="I21" i="9"/>
  <c r="F21" i="9"/>
  <c r="H21" i="9" s="1"/>
  <c r="E21" i="9"/>
  <c r="D21" i="9"/>
  <c r="C21" i="9"/>
  <c r="B21" i="9"/>
  <c r="K20" i="9"/>
  <c r="J20" i="9"/>
  <c r="I20" i="9"/>
  <c r="F20" i="9"/>
  <c r="H20" i="9" s="1"/>
  <c r="E20" i="9"/>
  <c r="D20" i="9"/>
  <c r="C20" i="9"/>
  <c r="B20" i="9"/>
  <c r="K19" i="9"/>
  <c r="J19" i="9"/>
  <c r="I19" i="9"/>
  <c r="F19" i="9"/>
  <c r="H19" i="9" s="1"/>
  <c r="E19" i="9"/>
  <c r="D19" i="9"/>
  <c r="C19" i="9"/>
  <c r="B19" i="9"/>
  <c r="K18" i="9"/>
  <c r="J18" i="9"/>
  <c r="I18" i="9"/>
  <c r="F18" i="9"/>
  <c r="H18" i="9" s="1"/>
  <c r="E18" i="9"/>
  <c r="D18" i="9"/>
  <c r="C18" i="9"/>
  <c r="B18" i="9"/>
  <c r="K17" i="9"/>
  <c r="J17" i="9"/>
  <c r="I17" i="9"/>
  <c r="F17" i="9"/>
  <c r="H17" i="9" s="1"/>
  <c r="E17" i="9"/>
  <c r="D17" i="9"/>
  <c r="C17" i="9"/>
  <c r="B17" i="9"/>
  <c r="K16" i="9"/>
  <c r="J16" i="9"/>
  <c r="I16" i="9"/>
  <c r="F16" i="9"/>
  <c r="H16" i="9" s="1"/>
  <c r="E16" i="9"/>
  <c r="D16" i="9"/>
  <c r="C16" i="9"/>
  <c r="B16" i="9"/>
  <c r="K15" i="9"/>
  <c r="J15" i="9"/>
  <c r="I15" i="9"/>
  <c r="H15" i="9"/>
  <c r="F15" i="9"/>
  <c r="E15" i="9"/>
  <c r="D15" i="9"/>
  <c r="C15" i="9"/>
  <c r="B15" i="9"/>
  <c r="K14" i="9"/>
  <c r="K74" i="9" s="1"/>
  <c r="J14" i="9"/>
  <c r="J74" i="9" s="1"/>
  <c r="I14" i="9"/>
  <c r="I74" i="9" s="1"/>
  <c r="F14" i="9"/>
  <c r="F74" i="9" s="1"/>
  <c r="E14" i="9"/>
  <c r="D14" i="9"/>
  <c r="C14" i="9"/>
  <c r="B14" i="9"/>
  <c r="V116" i="8"/>
  <c r="S116" i="8"/>
  <c r="R116" i="8"/>
  <c r="Q116" i="8"/>
  <c r="M116" i="8"/>
  <c r="I116" i="8"/>
  <c r="J115" i="8"/>
  <c r="I115" i="8"/>
  <c r="H115" i="8"/>
  <c r="G115" i="8"/>
  <c r="F115" i="8"/>
  <c r="C115" i="8"/>
  <c r="J111" i="8"/>
  <c r="I111" i="8"/>
  <c r="H111" i="8"/>
  <c r="G111" i="8"/>
  <c r="F111" i="8"/>
  <c r="C111" i="8"/>
  <c r="J110" i="8"/>
  <c r="I110" i="8"/>
  <c r="H110" i="8"/>
  <c r="G110" i="8"/>
  <c r="F110" i="8"/>
  <c r="C110" i="8"/>
  <c r="J109" i="8"/>
  <c r="I109" i="8"/>
  <c r="H109" i="8"/>
  <c r="G109" i="8"/>
  <c r="F109" i="8"/>
  <c r="C109" i="8"/>
  <c r="J108" i="8"/>
  <c r="I108" i="8"/>
  <c r="H108" i="8"/>
  <c r="G108" i="8"/>
  <c r="F108" i="8"/>
  <c r="C108" i="8"/>
  <c r="J107" i="8"/>
  <c r="I107" i="8"/>
  <c r="H107" i="8"/>
  <c r="G107" i="8"/>
  <c r="F107" i="8"/>
  <c r="C107" i="8"/>
  <c r="U106" i="8"/>
  <c r="T106" i="8"/>
  <c r="U105" i="8"/>
  <c r="T105" i="8"/>
  <c r="U104" i="8"/>
  <c r="T104" i="8"/>
  <c r="U103" i="8"/>
  <c r="T103" i="8"/>
  <c r="U102" i="8"/>
  <c r="T102" i="8"/>
  <c r="J99" i="8"/>
  <c r="I99" i="8"/>
  <c r="H99" i="8"/>
  <c r="G99" i="8"/>
  <c r="F99" i="8"/>
  <c r="C99" i="8"/>
  <c r="U97" i="8"/>
  <c r="T97" i="8"/>
  <c r="J96" i="8"/>
  <c r="I96" i="8"/>
  <c r="H96" i="8"/>
  <c r="G96" i="8"/>
  <c r="F96" i="8"/>
  <c r="C96" i="8"/>
  <c r="B96" i="8"/>
  <c r="J95" i="8"/>
  <c r="I95" i="8"/>
  <c r="H95" i="8"/>
  <c r="G95" i="8"/>
  <c r="F95" i="8"/>
  <c r="E95" i="8"/>
  <c r="D95" i="8"/>
  <c r="C95" i="8"/>
  <c r="B95" i="8"/>
  <c r="J94" i="8"/>
  <c r="I94" i="8"/>
  <c r="H94" i="8"/>
  <c r="G94" i="8"/>
  <c r="F94" i="8"/>
  <c r="C94" i="8"/>
  <c r="J93" i="8"/>
  <c r="I93" i="8"/>
  <c r="H93" i="8"/>
  <c r="G93" i="8"/>
  <c r="F93" i="8"/>
  <c r="C93" i="8"/>
  <c r="J92" i="8"/>
  <c r="I92" i="8"/>
  <c r="H92" i="8"/>
  <c r="G92" i="8"/>
  <c r="F92" i="8"/>
  <c r="C92" i="8"/>
  <c r="U90" i="8"/>
  <c r="T90" i="8"/>
  <c r="G90" i="8"/>
  <c r="T88" i="8"/>
  <c r="T86" i="8"/>
  <c r="G86" i="8"/>
  <c r="U84" i="8"/>
  <c r="T84" i="8"/>
  <c r="G84" i="8"/>
  <c r="J82" i="8"/>
  <c r="I82" i="8"/>
  <c r="H82" i="8"/>
  <c r="G82" i="8"/>
  <c r="F82" i="8"/>
  <c r="C82" i="8"/>
  <c r="G80" i="8"/>
  <c r="U79" i="8"/>
  <c r="T79" i="8"/>
  <c r="J73" i="8"/>
  <c r="I73" i="8"/>
  <c r="H73" i="8"/>
  <c r="G73" i="8"/>
  <c r="F73" i="8"/>
  <c r="C73" i="8"/>
  <c r="B73" i="8"/>
  <c r="J72" i="8"/>
  <c r="I72" i="8"/>
  <c r="H72" i="8"/>
  <c r="G72" i="8"/>
  <c r="F72" i="8"/>
  <c r="C72" i="8"/>
  <c r="B72" i="8"/>
  <c r="J71" i="8"/>
  <c r="I71" i="8"/>
  <c r="H71" i="8"/>
  <c r="G71" i="8"/>
  <c r="F71" i="8"/>
  <c r="C71" i="8"/>
  <c r="B71" i="8"/>
  <c r="J70" i="8"/>
  <c r="I70" i="8"/>
  <c r="H70" i="8"/>
  <c r="G70" i="8"/>
  <c r="F70" i="8"/>
  <c r="C70" i="8"/>
  <c r="B70" i="8"/>
  <c r="U67" i="8"/>
  <c r="T67" i="8"/>
  <c r="U63" i="8"/>
  <c r="T63" i="8"/>
  <c r="G63" i="8"/>
  <c r="J56" i="8"/>
  <c r="I56" i="8"/>
  <c r="H56" i="8"/>
  <c r="G56" i="8"/>
  <c r="F56" i="8"/>
  <c r="C56" i="8"/>
  <c r="B56" i="8"/>
  <c r="J55" i="8"/>
  <c r="I55" i="8"/>
  <c r="H55" i="8"/>
  <c r="G55" i="8"/>
  <c r="F55" i="8"/>
  <c r="C55" i="8"/>
  <c r="B55" i="8"/>
  <c r="U54" i="8"/>
  <c r="T54" i="8"/>
  <c r="U53" i="8"/>
  <c r="T53" i="8"/>
  <c r="U52" i="8"/>
  <c r="T52" i="8"/>
  <c r="U50" i="8"/>
  <c r="T50" i="8"/>
  <c r="G50" i="8"/>
  <c r="U45" i="8"/>
  <c r="T45" i="8"/>
  <c r="U44" i="8"/>
  <c r="T44" i="8"/>
  <c r="J36" i="8"/>
  <c r="I36" i="8"/>
  <c r="H36" i="8"/>
  <c r="G36" i="8"/>
  <c r="F36" i="8"/>
  <c r="C36" i="8"/>
  <c r="B36" i="8"/>
  <c r="U34" i="8"/>
  <c r="T34" i="8"/>
  <c r="J33" i="8"/>
  <c r="I33" i="8"/>
  <c r="H33" i="8"/>
  <c r="G33" i="8"/>
  <c r="F33" i="8"/>
  <c r="C33" i="8"/>
  <c r="B33" i="8"/>
  <c r="U32" i="8"/>
  <c r="T32" i="8"/>
  <c r="U28" i="8"/>
  <c r="T28" i="8"/>
  <c r="U27" i="8"/>
  <c r="T27" i="8"/>
  <c r="J26" i="8"/>
  <c r="I26" i="8"/>
  <c r="H26" i="8"/>
  <c r="G26" i="8"/>
  <c r="F26" i="8"/>
  <c r="C26" i="8"/>
  <c r="B26" i="8"/>
  <c r="H25" i="8"/>
  <c r="G25" i="8"/>
  <c r="J24" i="8"/>
  <c r="I24" i="8"/>
  <c r="H24" i="8"/>
  <c r="G24" i="8"/>
  <c r="F24" i="8"/>
  <c r="J23" i="8"/>
  <c r="I23" i="8"/>
  <c r="H23" i="8"/>
  <c r="G23" i="8"/>
  <c r="F23" i="8"/>
  <c r="J22" i="8"/>
  <c r="I22" i="8"/>
  <c r="H22" i="8"/>
  <c r="G22" i="8"/>
  <c r="F22" i="8"/>
  <c r="J21" i="8"/>
  <c r="I21" i="8"/>
  <c r="H21" i="8"/>
  <c r="H116" i="8" s="1"/>
  <c r="G21" i="8"/>
  <c r="F21" i="8"/>
  <c r="J20" i="8"/>
  <c r="I20" i="8"/>
  <c r="H20" i="8"/>
  <c r="G20" i="8"/>
  <c r="F20" i="8"/>
  <c r="J19" i="8"/>
  <c r="I19" i="8"/>
  <c r="H19" i="8"/>
  <c r="G19" i="8"/>
  <c r="F19" i="8"/>
  <c r="J18" i="8"/>
  <c r="I18" i="8"/>
  <c r="H18" i="8"/>
  <c r="G18" i="8"/>
  <c r="F18" i="8"/>
  <c r="U17" i="8"/>
  <c r="T17" i="8"/>
  <c r="U16" i="8"/>
  <c r="U116" i="8" s="1"/>
  <c r="T16" i="8"/>
  <c r="U7" i="8"/>
  <c r="T7" i="8"/>
  <c r="G6" i="8"/>
  <c r="G116" i="8" s="1"/>
  <c r="U5" i="8"/>
  <c r="T5" i="8"/>
  <c r="O190" i="7"/>
  <c r="M190" i="7"/>
  <c r="H190" i="7"/>
  <c r="G190" i="7"/>
  <c r="F190" i="7"/>
  <c r="E190" i="7"/>
  <c r="P189" i="7"/>
  <c r="D189" i="7"/>
  <c r="C189" i="7"/>
  <c r="P188" i="7"/>
  <c r="D188" i="7"/>
  <c r="C188" i="7"/>
  <c r="P187" i="7"/>
  <c r="D187" i="7"/>
  <c r="C187" i="7"/>
  <c r="P186" i="7"/>
  <c r="D186" i="7"/>
  <c r="C186" i="7"/>
  <c r="P185" i="7"/>
  <c r="D185" i="7"/>
  <c r="C185" i="7"/>
  <c r="P184" i="7"/>
  <c r="D184" i="7"/>
  <c r="C184" i="7"/>
  <c r="P183" i="7"/>
  <c r="D183" i="7"/>
  <c r="C183" i="7"/>
  <c r="P182" i="7"/>
  <c r="D182" i="7"/>
  <c r="C182" i="7"/>
  <c r="P181" i="7"/>
  <c r="D181" i="7"/>
  <c r="C181" i="7"/>
  <c r="P180" i="7"/>
  <c r="D180" i="7"/>
  <c r="C180" i="7"/>
  <c r="P179" i="7"/>
  <c r="D179" i="7"/>
  <c r="C179" i="7"/>
  <c r="P178" i="7"/>
  <c r="D178" i="7"/>
  <c r="C178" i="7"/>
  <c r="P177" i="7"/>
  <c r="D177" i="7"/>
  <c r="C177" i="7"/>
  <c r="D176" i="7"/>
  <c r="C176" i="7"/>
  <c r="P175" i="7"/>
  <c r="D175" i="7"/>
  <c r="C175" i="7"/>
  <c r="D174" i="7"/>
  <c r="C174" i="7"/>
  <c r="P173" i="7"/>
  <c r="D173" i="7"/>
  <c r="C173" i="7"/>
  <c r="P172" i="7"/>
  <c r="D172" i="7"/>
  <c r="C172" i="7"/>
  <c r="P171" i="7"/>
  <c r="D171" i="7"/>
  <c r="C171" i="7"/>
  <c r="P170" i="7"/>
  <c r="D170" i="7"/>
  <c r="C170" i="7"/>
  <c r="P169" i="7"/>
  <c r="D169" i="7"/>
  <c r="C169" i="7"/>
  <c r="P168" i="7"/>
  <c r="D168" i="7"/>
  <c r="C168" i="7"/>
  <c r="P167" i="7"/>
  <c r="D167" i="7"/>
  <c r="C167" i="7"/>
  <c r="D166" i="7"/>
  <c r="C166" i="7"/>
  <c r="P165" i="7"/>
  <c r="D165" i="7"/>
  <c r="C165" i="7"/>
  <c r="C190" i="7" s="1"/>
  <c r="P164" i="7"/>
  <c r="P190" i="7" s="1"/>
  <c r="D164" i="7"/>
  <c r="C164" i="7"/>
  <c r="P163" i="7"/>
  <c r="D163" i="7"/>
  <c r="D190" i="7" s="1"/>
  <c r="C163" i="7"/>
  <c r="H155" i="7"/>
  <c r="G155" i="7"/>
  <c r="F155" i="7"/>
  <c r="E155" i="7"/>
  <c r="D155" i="7"/>
  <c r="C155" i="7"/>
  <c r="T117" i="7"/>
  <c r="S117" i="7"/>
  <c r="R117" i="7"/>
  <c r="J117" i="7"/>
  <c r="I117" i="7"/>
  <c r="H117" i="7"/>
  <c r="G92" i="7"/>
  <c r="G88" i="7"/>
  <c r="G85" i="7"/>
  <c r="G82" i="7"/>
  <c r="G65" i="7"/>
  <c r="G8" i="7"/>
  <c r="AH21" i="6"/>
  <c r="AH20" i="6"/>
  <c r="AH19" i="6"/>
  <c r="AH7" i="6"/>
  <c r="AH6" i="6"/>
  <c r="AH5" i="6"/>
  <c r="AH4" i="6"/>
  <c r="BI115" i="5"/>
  <c r="BE115" i="5"/>
  <c r="BA115" i="5"/>
  <c r="AW115" i="5"/>
  <c r="AU115" i="5"/>
  <c r="AS115" i="5"/>
  <c r="AQ115" i="5"/>
  <c r="AO115" i="5"/>
  <c r="AK115" i="5"/>
  <c r="AG115" i="5"/>
  <c r="AE115" i="5"/>
  <c r="AC115" i="5"/>
  <c r="AA115" i="5"/>
  <c r="Y115" i="5"/>
  <c r="W115" i="5"/>
  <c r="U115" i="5"/>
  <c r="S115" i="5"/>
  <c r="G114" i="5"/>
  <c r="F114" i="5"/>
  <c r="E114" i="5"/>
  <c r="D114" i="5"/>
  <c r="C114" i="5"/>
  <c r="BJ113" i="5"/>
  <c r="AP113" i="5"/>
  <c r="AN113" i="5"/>
  <c r="AL113" i="5"/>
  <c r="AJ113" i="5"/>
  <c r="AH113" i="5"/>
  <c r="AF113" i="5"/>
  <c r="AD113" i="5"/>
  <c r="AB113" i="5"/>
  <c r="Z113" i="5"/>
  <c r="X113" i="5"/>
  <c r="V113" i="5"/>
  <c r="T113" i="5"/>
  <c r="R113" i="5"/>
  <c r="BJ112" i="5"/>
  <c r="AP112" i="5"/>
  <c r="AN112" i="5"/>
  <c r="AL112" i="5"/>
  <c r="AJ112" i="5"/>
  <c r="AH112" i="5"/>
  <c r="AF112" i="5"/>
  <c r="AD112" i="5"/>
  <c r="AB112" i="5"/>
  <c r="Z112" i="5"/>
  <c r="X112" i="5"/>
  <c r="V112" i="5"/>
  <c r="T112" i="5"/>
  <c r="R112" i="5"/>
  <c r="X111" i="5"/>
  <c r="V111" i="5"/>
  <c r="T111" i="5"/>
  <c r="R111" i="5"/>
  <c r="G110" i="5"/>
  <c r="F110" i="5"/>
  <c r="E110" i="5"/>
  <c r="D110" i="5"/>
  <c r="C110" i="5"/>
  <c r="G109" i="5"/>
  <c r="F109" i="5"/>
  <c r="E109" i="5"/>
  <c r="D109" i="5"/>
  <c r="C109" i="5"/>
  <c r="G108" i="5"/>
  <c r="F108" i="5"/>
  <c r="E108" i="5"/>
  <c r="D108" i="5"/>
  <c r="C108" i="5"/>
  <c r="G107" i="5"/>
  <c r="F107" i="5"/>
  <c r="E107" i="5"/>
  <c r="D107" i="5"/>
  <c r="C107" i="5"/>
  <c r="G106" i="5"/>
  <c r="F106" i="5"/>
  <c r="E106" i="5"/>
  <c r="D106" i="5"/>
  <c r="C106" i="5"/>
  <c r="BJ105" i="5"/>
  <c r="BH105" i="5"/>
  <c r="BF105" i="5"/>
  <c r="BD105" i="5"/>
  <c r="BB105" i="5"/>
  <c r="AZ105" i="5"/>
  <c r="AX105" i="5"/>
  <c r="AV105" i="5"/>
  <c r="AT105" i="5"/>
  <c r="AR105" i="5"/>
  <c r="AP105" i="5"/>
  <c r="AN105" i="5"/>
  <c r="AL105" i="5"/>
  <c r="AJ105" i="5"/>
  <c r="AH105" i="5"/>
  <c r="AF105" i="5"/>
  <c r="AD105" i="5"/>
  <c r="AB105" i="5"/>
  <c r="Z105" i="5"/>
  <c r="X105" i="5"/>
  <c r="V105" i="5"/>
  <c r="T105" i="5"/>
  <c r="Q105" i="5"/>
  <c r="P105" i="5"/>
  <c r="O105" i="5"/>
  <c r="BJ104" i="5"/>
  <c r="BH104" i="5"/>
  <c r="BF104" i="5"/>
  <c r="BD104" i="5"/>
  <c r="BB104" i="5"/>
  <c r="AZ104" i="5"/>
  <c r="AX104" i="5"/>
  <c r="AV104" i="5"/>
  <c r="AT104" i="5"/>
  <c r="AR104" i="5"/>
  <c r="AP104" i="5"/>
  <c r="AN104" i="5"/>
  <c r="AL104" i="5"/>
  <c r="AJ104" i="5"/>
  <c r="AH104" i="5"/>
  <c r="AF104" i="5"/>
  <c r="AD104" i="5"/>
  <c r="AB104" i="5"/>
  <c r="Z104" i="5"/>
  <c r="X104" i="5"/>
  <c r="V104" i="5"/>
  <c r="T104" i="5"/>
  <c r="R104" i="5"/>
  <c r="P104" i="5"/>
  <c r="O104" i="5"/>
  <c r="G13" i="16" s="1"/>
  <c r="H13" i="16" s="1"/>
  <c r="BJ103" i="5"/>
  <c r="BH103" i="5"/>
  <c r="BF103" i="5"/>
  <c r="BD103" i="5"/>
  <c r="BB103" i="5"/>
  <c r="AZ103" i="5"/>
  <c r="AX103" i="5"/>
  <c r="AV103" i="5"/>
  <c r="AT103" i="5"/>
  <c r="AR103" i="5"/>
  <c r="AP103" i="5"/>
  <c r="AN103" i="5"/>
  <c r="AL103" i="5"/>
  <c r="AJ103" i="5"/>
  <c r="AH103" i="5"/>
  <c r="AF103" i="5"/>
  <c r="AD103" i="5"/>
  <c r="AB103" i="5"/>
  <c r="Z103" i="5"/>
  <c r="X103" i="5"/>
  <c r="V103" i="5"/>
  <c r="T103" i="5"/>
  <c r="P103" i="5"/>
  <c r="O103" i="5"/>
  <c r="BJ102" i="5"/>
  <c r="BH102" i="5"/>
  <c r="BF102" i="5"/>
  <c r="BD102" i="5"/>
  <c r="BB102" i="5"/>
  <c r="AZ102" i="5"/>
  <c r="AX102" i="5"/>
  <c r="AV102" i="5"/>
  <c r="AT102" i="5"/>
  <c r="AR102" i="5"/>
  <c r="AP102" i="5"/>
  <c r="AN102" i="5"/>
  <c r="AL102" i="5"/>
  <c r="AJ102" i="5"/>
  <c r="AH102" i="5"/>
  <c r="AF102" i="5"/>
  <c r="AD102" i="5"/>
  <c r="AB102" i="5"/>
  <c r="Z102" i="5"/>
  <c r="X102" i="5"/>
  <c r="V102" i="5"/>
  <c r="T102" i="5"/>
  <c r="R102" i="5"/>
  <c r="P102" i="5"/>
  <c r="O102" i="5"/>
  <c r="G11" i="16" s="1"/>
  <c r="H11" i="16" s="1"/>
  <c r="BJ101" i="5"/>
  <c r="BH101" i="5"/>
  <c r="BF101" i="5"/>
  <c r="BD101" i="5"/>
  <c r="BB101" i="5"/>
  <c r="AZ101" i="5"/>
  <c r="AX101" i="5"/>
  <c r="AV101" i="5"/>
  <c r="AT101" i="5"/>
  <c r="AR101" i="5"/>
  <c r="AP101" i="5"/>
  <c r="AN101" i="5"/>
  <c r="AL101" i="5"/>
  <c r="AJ101" i="5"/>
  <c r="AH101" i="5"/>
  <c r="AF101" i="5"/>
  <c r="AD101" i="5"/>
  <c r="AB101" i="5"/>
  <c r="Z101" i="5"/>
  <c r="X101" i="5"/>
  <c r="V101" i="5"/>
  <c r="T101" i="5"/>
  <c r="P101" i="5"/>
  <c r="O101" i="5"/>
  <c r="N101" i="5"/>
  <c r="BJ100" i="5"/>
  <c r="AP100" i="5"/>
  <c r="AN100" i="5"/>
  <c r="AL100" i="5"/>
  <c r="AJ100" i="5"/>
  <c r="AH100" i="5"/>
  <c r="AF100" i="5"/>
  <c r="AD100" i="5"/>
  <c r="AB100" i="5"/>
  <c r="Z100" i="5"/>
  <c r="X100" i="5"/>
  <c r="V100" i="5"/>
  <c r="T100" i="5"/>
  <c r="R100" i="5"/>
  <c r="BJ99" i="5"/>
  <c r="AP99" i="5"/>
  <c r="AN99" i="5"/>
  <c r="AL99" i="5"/>
  <c r="AJ99" i="5"/>
  <c r="AH99" i="5"/>
  <c r="AF99" i="5"/>
  <c r="AD99" i="5"/>
  <c r="AB99" i="5"/>
  <c r="Z99" i="5"/>
  <c r="X99" i="5"/>
  <c r="V99" i="5"/>
  <c r="T99" i="5"/>
  <c r="R99" i="5"/>
  <c r="BJ98" i="5"/>
  <c r="AP98" i="5"/>
  <c r="AN98" i="5"/>
  <c r="AL98" i="5"/>
  <c r="AJ98" i="5"/>
  <c r="AH98" i="5"/>
  <c r="AF98" i="5"/>
  <c r="AD98" i="5"/>
  <c r="AB98" i="5"/>
  <c r="Z98" i="5"/>
  <c r="X98" i="5"/>
  <c r="V98" i="5"/>
  <c r="T98" i="5"/>
  <c r="R98" i="5"/>
  <c r="G97" i="5"/>
  <c r="F97" i="5"/>
  <c r="E97" i="5"/>
  <c r="C97" i="5"/>
  <c r="G96" i="5"/>
  <c r="F96" i="5"/>
  <c r="E96" i="5"/>
  <c r="C96" i="5"/>
  <c r="BJ95" i="5"/>
  <c r="BH95" i="5"/>
  <c r="BF95" i="5"/>
  <c r="BD95" i="5"/>
  <c r="BB95" i="5"/>
  <c r="AZ95" i="5"/>
  <c r="AX95" i="5"/>
  <c r="AC39" i="10" s="1"/>
  <c r="AJ39" i="10" s="1"/>
  <c r="AV95" i="5"/>
  <c r="AT95" i="5"/>
  <c r="AR95" i="5"/>
  <c r="AP95" i="5"/>
  <c r="AN95" i="5"/>
  <c r="AL95" i="5"/>
  <c r="AJ95" i="5"/>
  <c r="AH95" i="5"/>
  <c r="AF95" i="5"/>
  <c r="AD95" i="5"/>
  <c r="AB95" i="5"/>
  <c r="Z95" i="5"/>
  <c r="X95" i="5"/>
  <c r="V95" i="5"/>
  <c r="T95" i="5"/>
  <c r="Q95" i="5"/>
  <c r="AB39" i="10" s="1"/>
  <c r="AI39" i="10" s="1"/>
  <c r="P95" i="5"/>
  <c r="U67" i="10" s="1"/>
  <c r="O95" i="5"/>
  <c r="N95" i="5"/>
  <c r="U68" i="10" s="1"/>
  <c r="G94" i="5"/>
  <c r="F94" i="5"/>
  <c r="E94" i="5"/>
  <c r="C94" i="5"/>
  <c r="B94" i="5"/>
  <c r="G93" i="5"/>
  <c r="F93" i="5"/>
  <c r="E93" i="5"/>
  <c r="C93" i="5"/>
  <c r="G92" i="5"/>
  <c r="F92" i="5"/>
  <c r="E92" i="5"/>
  <c r="C92" i="5"/>
  <c r="G91" i="5"/>
  <c r="F91" i="5"/>
  <c r="E91" i="5"/>
  <c r="C91" i="5"/>
  <c r="BJ90" i="5"/>
  <c r="AP90" i="5"/>
  <c r="AN90" i="5"/>
  <c r="AL90" i="5"/>
  <c r="AJ90" i="5"/>
  <c r="AH90" i="5"/>
  <c r="AF90" i="5"/>
  <c r="AD90" i="5"/>
  <c r="AB90" i="5"/>
  <c r="Z90" i="5"/>
  <c r="X90" i="5"/>
  <c r="V90" i="5"/>
  <c r="T90" i="5"/>
  <c r="R90" i="5"/>
  <c r="BJ89" i="5"/>
  <c r="BH89" i="5"/>
  <c r="BF89" i="5"/>
  <c r="BD89" i="5"/>
  <c r="BB89" i="5"/>
  <c r="AZ89" i="5"/>
  <c r="AX89" i="5"/>
  <c r="O36" i="10" s="1"/>
  <c r="AJ36" i="10" s="1"/>
  <c r="AV89" i="5"/>
  <c r="AT89" i="5"/>
  <c r="AR89" i="5"/>
  <c r="AP89" i="5"/>
  <c r="AN89" i="5"/>
  <c r="AL89" i="5"/>
  <c r="AJ89" i="5"/>
  <c r="AH89" i="5"/>
  <c r="AF89" i="5"/>
  <c r="AD89" i="5"/>
  <c r="AB89" i="5"/>
  <c r="Z89" i="5"/>
  <c r="X89" i="5"/>
  <c r="V89" i="5"/>
  <c r="T89" i="5"/>
  <c r="R89" i="5"/>
  <c r="Q89" i="5"/>
  <c r="P89" i="5"/>
  <c r="L36" i="10" s="1"/>
  <c r="AG36" i="10" s="1"/>
  <c r="O89" i="5"/>
  <c r="N89" i="5"/>
  <c r="AZ4" i="10" s="1"/>
  <c r="BJ88" i="5"/>
  <c r="AP88" i="5"/>
  <c r="AN88" i="5"/>
  <c r="AL88" i="5"/>
  <c r="AJ88" i="5"/>
  <c r="AH88" i="5"/>
  <c r="AF88" i="5"/>
  <c r="AD88" i="5"/>
  <c r="AB88" i="5"/>
  <c r="Z88" i="5"/>
  <c r="X88" i="5"/>
  <c r="V88" i="5"/>
  <c r="T88" i="5"/>
  <c r="R88" i="5"/>
  <c r="BJ87" i="5"/>
  <c r="AX87" i="5"/>
  <c r="AV87" i="5"/>
  <c r="AT87" i="5"/>
  <c r="AR87" i="5"/>
  <c r="AP87" i="5"/>
  <c r="AN87" i="5"/>
  <c r="AL87" i="5"/>
  <c r="AJ87" i="5"/>
  <c r="AH87" i="5"/>
  <c r="AF87" i="5"/>
  <c r="AD87" i="5"/>
  <c r="AB87" i="5"/>
  <c r="Z87" i="5"/>
  <c r="X87" i="5"/>
  <c r="V87" i="5"/>
  <c r="T87" i="5"/>
  <c r="R87" i="5"/>
  <c r="H87" i="5"/>
  <c r="F87" i="5"/>
  <c r="AK38" i="10" s="1"/>
  <c r="BH86" i="5"/>
  <c r="BF86" i="5"/>
  <c r="BD86" i="5"/>
  <c r="BB86" i="5"/>
  <c r="AZ86" i="5"/>
  <c r="AX86" i="5"/>
  <c r="AV86" i="5"/>
  <c r="AT86" i="5"/>
  <c r="AR86" i="5"/>
  <c r="AP86" i="5"/>
  <c r="AN86" i="5"/>
  <c r="AL86" i="5"/>
  <c r="AJ86" i="5"/>
  <c r="AH86" i="5"/>
  <c r="AF86" i="5"/>
  <c r="AD86" i="5"/>
  <c r="AB86" i="5"/>
  <c r="Z86" i="5"/>
  <c r="X86" i="5"/>
  <c r="V86" i="5"/>
  <c r="T86" i="5"/>
  <c r="R86" i="5"/>
  <c r="Q86" i="5"/>
  <c r="P86" i="5"/>
  <c r="O86" i="5"/>
  <c r="N86" i="5"/>
  <c r="AX85" i="5"/>
  <c r="AV85" i="5"/>
  <c r="AT85" i="5"/>
  <c r="AR85" i="5"/>
  <c r="AP85" i="5"/>
  <c r="AN85" i="5"/>
  <c r="AL85" i="5"/>
  <c r="AJ85" i="5"/>
  <c r="AH85" i="5"/>
  <c r="AF85" i="5"/>
  <c r="AD85" i="5"/>
  <c r="AB85" i="5"/>
  <c r="Z85" i="5"/>
  <c r="X85" i="5"/>
  <c r="V85" i="5"/>
  <c r="T85" i="5"/>
  <c r="R85" i="5"/>
  <c r="H85" i="5"/>
  <c r="F85" i="5"/>
  <c r="BJ84" i="5"/>
  <c r="BH84" i="5"/>
  <c r="BF84" i="5"/>
  <c r="BD84" i="5"/>
  <c r="BB84" i="5"/>
  <c r="AZ84" i="5"/>
  <c r="AX84" i="5"/>
  <c r="AV84" i="5"/>
  <c r="AT84" i="5"/>
  <c r="AR84" i="5"/>
  <c r="AP84" i="5"/>
  <c r="AN84" i="5"/>
  <c r="AL84" i="5"/>
  <c r="AJ84" i="5"/>
  <c r="AH84" i="5"/>
  <c r="AF84" i="5"/>
  <c r="AD84" i="5"/>
  <c r="AB84" i="5"/>
  <c r="Z84" i="5"/>
  <c r="X84" i="5"/>
  <c r="V84" i="5"/>
  <c r="T84" i="5"/>
  <c r="Q84" i="5"/>
  <c r="P84" i="5"/>
  <c r="O84" i="5"/>
  <c r="N84" i="5"/>
  <c r="AX83" i="5"/>
  <c r="AV83" i="5"/>
  <c r="AT83" i="5"/>
  <c r="AR83" i="5"/>
  <c r="AP83" i="5"/>
  <c r="AN83" i="5"/>
  <c r="AL83" i="5"/>
  <c r="AJ83" i="5"/>
  <c r="AH83" i="5"/>
  <c r="AF83" i="5"/>
  <c r="AD83" i="5"/>
  <c r="AB83" i="5"/>
  <c r="Z83" i="5"/>
  <c r="X83" i="5"/>
  <c r="V83" i="5"/>
  <c r="T83" i="5"/>
  <c r="R83" i="5"/>
  <c r="H83" i="5"/>
  <c r="F83" i="5"/>
  <c r="BJ82" i="5"/>
  <c r="BH82" i="5"/>
  <c r="BF82" i="5"/>
  <c r="BD82" i="5"/>
  <c r="BB82" i="5"/>
  <c r="AZ82" i="5"/>
  <c r="AX82" i="5"/>
  <c r="V34" i="10" s="1"/>
  <c r="AJ34" i="10" s="1"/>
  <c r="AV82" i="5"/>
  <c r="AT82" i="5"/>
  <c r="AR82" i="5"/>
  <c r="AP82" i="5"/>
  <c r="AN82" i="5"/>
  <c r="AL82" i="5"/>
  <c r="AJ82" i="5"/>
  <c r="AH82" i="5"/>
  <c r="AF82" i="5"/>
  <c r="AD82" i="5"/>
  <c r="AB82" i="5"/>
  <c r="Z82" i="5"/>
  <c r="X82" i="5"/>
  <c r="V82" i="5"/>
  <c r="T82" i="5"/>
  <c r="R82" i="5"/>
  <c r="Q82" i="5"/>
  <c r="U34" i="10" s="1"/>
  <c r="AI34" i="10" s="1"/>
  <c r="P82" i="5"/>
  <c r="S34" i="10" s="1"/>
  <c r="AG34" i="10" s="1"/>
  <c r="O82" i="5"/>
  <c r="R34" i="10" s="1"/>
  <c r="N82" i="5"/>
  <c r="X81" i="5"/>
  <c r="V81" i="5"/>
  <c r="T81" i="5"/>
  <c r="R81" i="5"/>
  <c r="AX80" i="5"/>
  <c r="AV80" i="5"/>
  <c r="AT80" i="5"/>
  <c r="AR80" i="5"/>
  <c r="AP80" i="5"/>
  <c r="AN80" i="5"/>
  <c r="AJ80" i="5"/>
  <c r="AH80" i="5"/>
  <c r="AF80" i="5"/>
  <c r="AD80" i="5"/>
  <c r="AB80" i="5"/>
  <c r="Z80" i="5"/>
  <c r="X80" i="5"/>
  <c r="V80" i="5"/>
  <c r="T80" i="5"/>
  <c r="R80" i="5"/>
  <c r="H80" i="5"/>
  <c r="F80" i="5"/>
  <c r="BJ79" i="5"/>
  <c r="BH79" i="5"/>
  <c r="BF79" i="5"/>
  <c r="BD79" i="5"/>
  <c r="BB79" i="5"/>
  <c r="AZ79" i="5"/>
  <c r="AX79" i="5"/>
  <c r="V32" i="10" s="1"/>
  <c r="AJ32" i="10" s="1"/>
  <c r="AV79" i="5"/>
  <c r="AT79" i="5"/>
  <c r="AR79" i="5"/>
  <c r="AP79" i="5"/>
  <c r="AN79" i="5"/>
  <c r="AJ79" i="5"/>
  <c r="AH79" i="5"/>
  <c r="AF79" i="5"/>
  <c r="AD79" i="5"/>
  <c r="AB79" i="5"/>
  <c r="Z79" i="5"/>
  <c r="X79" i="5"/>
  <c r="V79" i="5"/>
  <c r="T79" i="5"/>
  <c r="R79" i="5"/>
  <c r="Q79" i="5"/>
  <c r="U32" i="10" s="1"/>
  <c r="AI32" i="10" s="1"/>
  <c r="P79" i="5"/>
  <c r="S32" i="10" s="1"/>
  <c r="AG32" i="10" s="1"/>
  <c r="O79" i="5"/>
  <c r="R32" i="10" s="1"/>
  <c r="N79" i="5"/>
  <c r="X78" i="5"/>
  <c r="V78" i="5"/>
  <c r="T78" i="5"/>
  <c r="R78" i="5"/>
  <c r="BJ77" i="5"/>
  <c r="AP77" i="5"/>
  <c r="AN77" i="5"/>
  <c r="AL77" i="5"/>
  <c r="AJ77" i="5"/>
  <c r="AH77" i="5"/>
  <c r="AF77" i="5"/>
  <c r="AD77" i="5"/>
  <c r="AB77" i="5"/>
  <c r="Z77" i="5"/>
  <c r="X77" i="5"/>
  <c r="V77" i="5"/>
  <c r="T77" i="5"/>
  <c r="R77" i="5"/>
  <c r="BJ76" i="5"/>
  <c r="AP76" i="5"/>
  <c r="AN76" i="5"/>
  <c r="AL76" i="5"/>
  <c r="AJ76" i="5"/>
  <c r="AH76" i="5"/>
  <c r="AF76" i="5"/>
  <c r="AD76" i="5"/>
  <c r="AB76" i="5"/>
  <c r="Z76" i="5"/>
  <c r="X76" i="5"/>
  <c r="V76" i="5"/>
  <c r="T76" i="5"/>
  <c r="R76" i="5"/>
  <c r="AP75" i="5"/>
  <c r="AN75" i="5"/>
  <c r="AL75" i="5"/>
  <c r="AJ75" i="5"/>
  <c r="AH75" i="5"/>
  <c r="AF75" i="5"/>
  <c r="AD75" i="5"/>
  <c r="AB75" i="5"/>
  <c r="Z75" i="5"/>
  <c r="X75" i="5"/>
  <c r="V75" i="5"/>
  <c r="T75" i="5"/>
  <c r="R75" i="5"/>
  <c r="BJ74" i="5"/>
  <c r="AP74" i="5"/>
  <c r="AN74" i="5"/>
  <c r="AL74" i="5"/>
  <c r="AJ74" i="5"/>
  <c r="AH74" i="5"/>
  <c r="AF74" i="5"/>
  <c r="AD74" i="5"/>
  <c r="AB74" i="5"/>
  <c r="Z74" i="5"/>
  <c r="X74" i="5"/>
  <c r="V74" i="5"/>
  <c r="T74" i="5"/>
  <c r="R74" i="5"/>
  <c r="G73" i="5"/>
  <c r="F73" i="5"/>
  <c r="E73" i="5"/>
  <c r="C73" i="5"/>
  <c r="B73" i="5"/>
  <c r="G72" i="5"/>
  <c r="F72" i="5"/>
  <c r="E72" i="5"/>
  <c r="C72" i="5"/>
  <c r="B72" i="5"/>
  <c r="G71" i="5"/>
  <c r="F71" i="5"/>
  <c r="F115" i="5" s="1"/>
  <c r="E71" i="5"/>
  <c r="C71" i="5"/>
  <c r="B71" i="5"/>
  <c r="G70" i="5"/>
  <c r="F70" i="5"/>
  <c r="E70" i="5"/>
  <c r="C70" i="5"/>
  <c r="B70" i="5"/>
  <c r="X69" i="5"/>
  <c r="V69" i="5"/>
  <c r="T69" i="5"/>
  <c r="R69" i="5"/>
  <c r="X68" i="5"/>
  <c r="V68" i="5"/>
  <c r="T68" i="5"/>
  <c r="R68" i="5"/>
  <c r="AP67" i="5"/>
  <c r="AN67" i="5"/>
  <c r="AL67" i="5"/>
  <c r="AJ67" i="5"/>
  <c r="AH67" i="5"/>
  <c r="AF67" i="5"/>
  <c r="AD67" i="5"/>
  <c r="AB67" i="5"/>
  <c r="Z67" i="5"/>
  <c r="X67" i="5"/>
  <c r="V67" i="5"/>
  <c r="T67" i="5"/>
  <c r="R67" i="5"/>
  <c r="X66" i="5"/>
  <c r="V66" i="5"/>
  <c r="T66" i="5"/>
  <c r="Q66" i="5"/>
  <c r="P66" i="5"/>
  <c r="O66" i="5"/>
  <c r="R66" i="5" s="1"/>
  <c r="N66" i="5"/>
  <c r="H66" i="5"/>
  <c r="I66" i="5" s="1"/>
  <c r="X65" i="5"/>
  <c r="V65" i="5"/>
  <c r="T65" i="5"/>
  <c r="R65" i="5"/>
  <c r="H65" i="5"/>
  <c r="I65" i="5" s="1"/>
  <c r="X64" i="5"/>
  <c r="V64" i="5"/>
  <c r="T64" i="5"/>
  <c r="R64" i="5"/>
  <c r="H64" i="5"/>
  <c r="I64" i="5" s="1"/>
  <c r="AX63" i="5"/>
  <c r="AV63" i="5"/>
  <c r="AT63" i="5"/>
  <c r="AR63" i="5"/>
  <c r="AP63" i="5"/>
  <c r="AN63" i="5"/>
  <c r="AL63" i="5"/>
  <c r="AJ63" i="5"/>
  <c r="AH63" i="5"/>
  <c r="AF63" i="5"/>
  <c r="AD63" i="5"/>
  <c r="AB63" i="5"/>
  <c r="Z63" i="5"/>
  <c r="X63" i="5"/>
  <c r="V63" i="5"/>
  <c r="T63" i="5"/>
  <c r="R63" i="5"/>
  <c r="H63" i="5"/>
  <c r="F63" i="5"/>
  <c r="BJ62" i="5"/>
  <c r="BH62" i="5"/>
  <c r="BF62" i="5"/>
  <c r="BD62" i="5"/>
  <c r="BB62" i="5"/>
  <c r="AZ62" i="5"/>
  <c r="AX62" i="5"/>
  <c r="V27" i="10" s="1"/>
  <c r="AJ27" i="10" s="1"/>
  <c r="AV62" i="5"/>
  <c r="AT62" i="5"/>
  <c r="AR62" i="5"/>
  <c r="AP62" i="5"/>
  <c r="AN62" i="5"/>
  <c r="AL62" i="5"/>
  <c r="AJ62" i="5"/>
  <c r="AH62" i="5"/>
  <c r="AF62" i="5"/>
  <c r="AD62" i="5"/>
  <c r="AB62" i="5"/>
  <c r="Z62" i="5"/>
  <c r="X62" i="5"/>
  <c r="V62" i="5"/>
  <c r="T62" i="5"/>
  <c r="Q62" i="5"/>
  <c r="U27" i="10" s="1"/>
  <c r="AI27" i="10" s="1"/>
  <c r="P62" i="5"/>
  <c r="O62" i="5"/>
  <c r="N62" i="5"/>
  <c r="P68" i="10" s="1"/>
  <c r="X61" i="5"/>
  <c r="V61" i="5"/>
  <c r="T61" i="5"/>
  <c r="R61" i="5"/>
  <c r="X60" i="5"/>
  <c r="V60" i="5"/>
  <c r="T60" i="5"/>
  <c r="R60" i="5"/>
  <c r="BJ59" i="5"/>
  <c r="AP59" i="5"/>
  <c r="AN59" i="5"/>
  <c r="AL59" i="5"/>
  <c r="AJ59" i="5"/>
  <c r="AH59" i="5"/>
  <c r="AF59" i="5"/>
  <c r="AD59" i="5"/>
  <c r="AB59" i="5"/>
  <c r="Z59" i="5"/>
  <c r="X59" i="5"/>
  <c r="V59" i="5"/>
  <c r="T59" i="5"/>
  <c r="R59" i="5"/>
  <c r="BJ58" i="5"/>
  <c r="AP58" i="5"/>
  <c r="AN58" i="5"/>
  <c r="AL58" i="5"/>
  <c r="AJ58" i="5"/>
  <c r="AH58" i="5"/>
  <c r="AF58" i="5"/>
  <c r="AD58" i="5"/>
  <c r="AB58" i="5"/>
  <c r="Z58" i="5"/>
  <c r="X58" i="5"/>
  <c r="V58" i="5"/>
  <c r="T58" i="5"/>
  <c r="R58" i="5"/>
  <c r="X57" i="5"/>
  <c r="V57" i="5"/>
  <c r="T57" i="5"/>
  <c r="R57" i="5"/>
  <c r="G56" i="5"/>
  <c r="F56" i="5"/>
  <c r="E56" i="5"/>
  <c r="C56" i="5"/>
  <c r="G55" i="5"/>
  <c r="F55" i="5"/>
  <c r="E55" i="5"/>
  <c r="C55" i="5"/>
  <c r="AF54" i="5"/>
  <c r="AD54" i="5"/>
  <c r="AB54" i="5"/>
  <c r="Z54" i="5"/>
  <c r="X54" i="5"/>
  <c r="V54" i="5"/>
  <c r="T54" i="5"/>
  <c r="Q54" i="5"/>
  <c r="O54" i="5"/>
  <c r="R54" i="5" s="1"/>
  <c r="N54" i="5"/>
  <c r="AF53" i="5"/>
  <c r="AD53" i="5"/>
  <c r="AB53" i="5"/>
  <c r="Z53" i="5"/>
  <c r="X53" i="5"/>
  <c r="V53" i="5"/>
  <c r="T53" i="5"/>
  <c r="R53" i="5"/>
  <c r="Q53" i="5"/>
  <c r="O53" i="5"/>
  <c r="N53" i="5"/>
  <c r="BH52" i="5"/>
  <c r="BF52" i="5"/>
  <c r="BD52" i="5"/>
  <c r="BB52" i="5"/>
  <c r="AZ52" i="5"/>
  <c r="AX52" i="5"/>
  <c r="AC23" i="10" s="1"/>
  <c r="AJ23" i="10" s="1"/>
  <c r="AV52" i="5"/>
  <c r="AT52" i="5"/>
  <c r="AR52" i="5"/>
  <c r="AP52" i="5"/>
  <c r="AN52" i="5"/>
  <c r="AL52" i="5"/>
  <c r="AJ52" i="5"/>
  <c r="AH52" i="5"/>
  <c r="AF52" i="5"/>
  <c r="AD52" i="5"/>
  <c r="AB52" i="5"/>
  <c r="Z52" i="5"/>
  <c r="X52" i="5"/>
  <c r="V52" i="5"/>
  <c r="T52" i="5"/>
  <c r="Q52" i="5"/>
  <c r="AB23" i="10" s="1"/>
  <c r="P52" i="5"/>
  <c r="Z23" i="10" s="1"/>
  <c r="O52" i="5"/>
  <c r="N52" i="5"/>
  <c r="K96" i="10" s="1"/>
  <c r="X51" i="5"/>
  <c r="V51" i="5"/>
  <c r="T51" i="5"/>
  <c r="R51" i="5"/>
  <c r="BH50" i="5"/>
  <c r="BF50" i="5"/>
  <c r="AX50" i="5"/>
  <c r="AV50" i="5"/>
  <c r="AT50" i="5"/>
  <c r="AR50" i="5"/>
  <c r="AP50" i="5"/>
  <c r="AO50" i="5"/>
  <c r="AM50" i="5"/>
  <c r="AK50" i="5"/>
  <c r="AI50" i="5"/>
  <c r="AH50" i="5"/>
  <c r="AF50" i="5"/>
  <c r="AD50" i="5"/>
  <c r="AB50" i="5"/>
  <c r="Z50" i="5"/>
  <c r="X50" i="5"/>
  <c r="V50" i="5"/>
  <c r="T50" i="5"/>
  <c r="R50" i="5"/>
  <c r="Q50" i="5"/>
  <c r="P50" i="5"/>
  <c r="O50" i="5"/>
  <c r="N50" i="5"/>
  <c r="AZ16" i="10" s="1"/>
  <c r="H50" i="5"/>
  <c r="BD49" i="5"/>
  <c r="BB49" i="5"/>
  <c r="AZ49" i="5"/>
  <c r="AX49" i="5"/>
  <c r="AV49" i="5"/>
  <c r="AT49" i="5"/>
  <c r="AR49" i="5"/>
  <c r="AP49" i="5"/>
  <c r="AN49" i="5"/>
  <c r="AL49" i="5"/>
  <c r="AJ49" i="5"/>
  <c r="AH49" i="5"/>
  <c r="AF49" i="5"/>
  <c r="AD49" i="5"/>
  <c r="AB49" i="5"/>
  <c r="Z49" i="5"/>
  <c r="X49" i="5"/>
  <c r="V49" i="5"/>
  <c r="T49" i="5"/>
  <c r="R49" i="5"/>
  <c r="BJ48" i="5"/>
  <c r="AP48" i="5"/>
  <c r="AN48" i="5"/>
  <c r="AL48" i="5"/>
  <c r="AJ48" i="5"/>
  <c r="AH48" i="5"/>
  <c r="AF48" i="5"/>
  <c r="AD48" i="5"/>
  <c r="AB48" i="5"/>
  <c r="Z48" i="5"/>
  <c r="X48" i="5"/>
  <c r="V48" i="5"/>
  <c r="T48" i="5"/>
  <c r="R48" i="5"/>
  <c r="BJ47" i="5"/>
  <c r="AP47" i="5"/>
  <c r="AN47" i="5"/>
  <c r="AL47" i="5"/>
  <c r="AJ47" i="5"/>
  <c r="AH47" i="5"/>
  <c r="AF47" i="5"/>
  <c r="AD47" i="5"/>
  <c r="AB47" i="5"/>
  <c r="Z47" i="5"/>
  <c r="X47" i="5"/>
  <c r="V47" i="5"/>
  <c r="T47" i="5"/>
  <c r="R47" i="5"/>
  <c r="X46" i="5"/>
  <c r="V46" i="5"/>
  <c r="T46" i="5"/>
  <c r="R46" i="5"/>
  <c r="X45" i="5"/>
  <c r="V45" i="5"/>
  <c r="T45" i="5"/>
  <c r="R45" i="5"/>
  <c r="BJ44" i="5"/>
  <c r="BH44" i="5"/>
  <c r="BF44" i="5"/>
  <c r="BD44" i="5"/>
  <c r="BB44" i="5"/>
  <c r="AZ44" i="5"/>
  <c r="AX44" i="5"/>
  <c r="AV44" i="5"/>
  <c r="AT44" i="5"/>
  <c r="AR44" i="5"/>
  <c r="AP44" i="5"/>
  <c r="AN44" i="5"/>
  <c r="AL44" i="5"/>
  <c r="AJ44" i="5"/>
  <c r="AH44" i="5"/>
  <c r="AF44" i="5"/>
  <c r="AD44" i="5"/>
  <c r="AB44" i="5"/>
  <c r="Z44" i="5"/>
  <c r="X44" i="5"/>
  <c r="V44" i="5"/>
  <c r="T44" i="5"/>
  <c r="R44" i="5"/>
  <c r="P44" i="5"/>
  <c r="O44" i="5"/>
  <c r="G3" i="16" s="1"/>
  <c r="N44" i="5"/>
  <c r="BJ43" i="5"/>
  <c r="BH43" i="5"/>
  <c r="BF43" i="5"/>
  <c r="BD43" i="5"/>
  <c r="BB43" i="5"/>
  <c r="AZ43" i="5"/>
  <c r="AX43" i="5"/>
  <c r="AV43" i="5"/>
  <c r="AT43" i="5"/>
  <c r="AR43" i="5"/>
  <c r="AP43" i="5"/>
  <c r="AN43" i="5"/>
  <c r="AL43" i="5"/>
  <c r="AJ43" i="5"/>
  <c r="AH43" i="5"/>
  <c r="AF43" i="5"/>
  <c r="AD43" i="5"/>
  <c r="AB43" i="5"/>
  <c r="Z43" i="5"/>
  <c r="X43" i="5"/>
  <c r="V43" i="5"/>
  <c r="T43" i="5"/>
  <c r="R43" i="5"/>
  <c r="Q43" i="5"/>
  <c r="P43" i="5"/>
  <c r="O43" i="5"/>
  <c r="N43" i="5"/>
  <c r="BJ42" i="5"/>
  <c r="AP42" i="5"/>
  <c r="AN42" i="5"/>
  <c r="AL42" i="5"/>
  <c r="AJ42" i="5"/>
  <c r="AH42" i="5"/>
  <c r="AF42" i="5"/>
  <c r="AD42" i="5"/>
  <c r="AB42" i="5"/>
  <c r="Z42" i="5"/>
  <c r="X42" i="5"/>
  <c r="V42" i="5"/>
  <c r="T42" i="5"/>
  <c r="R42" i="5"/>
  <c r="X41" i="5"/>
  <c r="V41" i="5"/>
  <c r="T41" i="5"/>
  <c r="R41" i="5"/>
  <c r="H41" i="5"/>
  <c r="X40" i="5"/>
  <c r="V40" i="5"/>
  <c r="T40" i="5"/>
  <c r="R40" i="5"/>
  <c r="H40" i="5"/>
  <c r="I40" i="5" s="1"/>
  <c r="X39" i="5"/>
  <c r="V39" i="5"/>
  <c r="T39" i="5"/>
  <c r="R39" i="5"/>
  <c r="H39" i="5"/>
  <c r="X38" i="5"/>
  <c r="V38" i="5"/>
  <c r="T38" i="5"/>
  <c r="R38" i="5"/>
  <c r="H38" i="5"/>
  <c r="BJ37" i="5"/>
  <c r="AP37" i="5"/>
  <c r="AN37" i="5"/>
  <c r="AL37" i="5"/>
  <c r="AJ37" i="5"/>
  <c r="AH37" i="5"/>
  <c r="AF37" i="5"/>
  <c r="AD37" i="5"/>
  <c r="AB37" i="5"/>
  <c r="Z37" i="5"/>
  <c r="X37" i="5"/>
  <c r="V37" i="5"/>
  <c r="T37" i="5"/>
  <c r="R37" i="5"/>
  <c r="G36" i="5"/>
  <c r="F36" i="5"/>
  <c r="E36" i="5"/>
  <c r="C36" i="5"/>
  <c r="B36" i="5"/>
  <c r="BJ35" i="5"/>
  <c r="AP35" i="5"/>
  <c r="AN35" i="5"/>
  <c r="AL35" i="5"/>
  <c r="AJ35" i="5"/>
  <c r="AH35" i="5"/>
  <c r="AF35" i="5"/>
  <c r="AD35" i="5"/>
  <c r="AB35" i="5"/>
  <c r="Z35" i="5"/>
  <c r="X35" i="5"/>
  <c r="V35" i="5"/>
  <c r="T35" i="5"/>
  <c r="R35" i="5"/>
  <c r="BJ34" i="5"/>
  <c r="BH34" i="5"/>
  <c r="BF34" i="5"/>
  <c r="BD34" i="5"/>
  <c r="BB34" i="5"/>
  <c r="AZ34" i="5"/>
  <c r="AX34" i="5"/>
  <c r="AV34" i="5"/>
  <c r="AT34" i="5"/>
  <c r="AR34" i="5"/>
  <c r="AP34" i="5"/>
  <c r="AN34" i="5"/>
  <c r="AL34" i="5"/>
  <c r="AJ34" i="5"/>
  <c r="AH34" i="5"/>
  <c r="AF34" i="5"/>
  <c r="AD34" i="5"/>
  <c r="AB34" i="5"/>
  <c r="Z34" i="5"/>
  <c r="X34" i="5"/>
  <c r="V34" i="5"/>
  <c r="T34" i="5"/>
  <c r="R34" i="5"/>
  <c r="Q34" i="5"/>
  <c r="P34" i="5"/>
  <c r="O34" i="5"/>
  <c r="N34" i="5"/>
  <c r="E108" i="10" s="1"/>
  <c r="G33" i="5"/>
  <c r="F33" i="5"/>
  <c r="E33" i="5"/>
  <c r="C33" i="5"/>
  <c r="BJ32" i="5"/>
  <c r="BH32" i="5"/>
  <c r="BF32" i="5"/>
  <c r="BD32" i="5"/>
  <c r="BB32" i="5"/>
  <c r="AZ32" i="5"/>
  <c r="AX32" i="5"/>
  <c r="O13" i="10" s="1"/>
  <c r="AV32" i="5"/>
  <c r="AT32" i="5"/>
  <c r="AR32" i="5"/>
  <c r="AP32" i="5"/>
  <c r="AN32" i="5"/>
  <c r="AL32" i="5"/>
  <c r="AJ32" i="5"/>
  <c r="AH32" i="5"/>
  <c r="AF32" i="5"/>
  <c r="AD32" i="5"/>
  <c r="AB32" i="5"/>
  <c r="Z32" i="5"/>
  <c r="X32" i="5"/>
  <c r="V32" i="5"/>
  <c r="T32" i="5"/>
  <c r="Q32" i="5"/>
  <c r="P32" i="5"/>
  <c r="O32" i="5"/>
  <c r="N32" i="5"/>
  <c r="AP31" i="5"/>
  <c r="AN31" i="5"/>
  <c r="AL31" i="5"/>
  <c r="AJ31" i="5"/>
  <c r="AH31" i="5"/>
  <c r="AF31" i="5"/>
  <c r="AD31" i="5"/>
  <c r="AB31" i="5"/>
  <c r="Z31" i="5"/>
  <c r="X31" i="5"/>
  <c r="V31" i="5"/>
  <c r="T31" i="5"/>
  <c r="R31" i="5"/>
  <c r="AP30" i="5"/>
  <c r="AN30" i="5"/>
  <c r="AL30" i="5"/>
  <c r="AJ30" i="5"/>
  <c r="AH30" i="5"/>
  <c r="AF30" i="5"/>
  <c r="AD30" i="5"/>
  <c r="AB30" i="5"/>
  <c r="Z30" i="5"/>
  <c r="X30" i="5"/>
  <c r="V30" i="5"/>
  <c r="T30" i="5"/>
  <c r="R30" i="5"/>
  <c r="AT29" i="5"/>
  <c r="AR29" i="5"/>
  <c r="AP29" i="5"/>
  <c r="AN29" i="5"/>
  <c r="AL29" i="5"/>
  <c r="AJ29" i="5"/>
  <c r="AH29" i="5"/>
  <c r="AF29" i="5"/>
  <c r="AD29" i="5"/>
  <c r="AB29" i="5"/>
  <c r="Z29" i="5"/>
  <c r="X29" i="5"/>
  <c r="V29" i="5"/>
  <c r="T29" i="5"/>
  <c r="R29" i="5"/>
  <c r="BH28" i="5"/>
  <c r="BF28" i="5"/>
  <c r="BD28" i="5"/>
  <c r="BB28" i="5"/>
  <c r="AZ28" i="5"/>
  <c r="AX28" i="5"/>
  <c r="AV28" i="5"/>
  <c r="AT28" i="5"/>
  <c r="AR28" i="5"/>
  <c r="AP28" i="5"/>
  <c r="AN28" i="5"/>
  <c r="AL28" i="5"/>
  <c r="AJ28" i="5"/>
  <c r="AH28" i="5"/>
  <c r="AF28" i="5"/>
  <c r="AD28" i="5"/>
  <c r="AB28" i="5"/>
  <c r="Z28" i="5"/>
  <c r="X28" i="5"/>
  <c r="V28" i="5"/>
  <c r="T28" i="5"/>
  <c r="P28" i="5"/>
  <c r="O28" i="5"/>
  <c r="R28" i="5" s="1"/>
  <c r="I28" i="5"/>
  <c r="H28" i="5"/>
  <c r="G28" i="5"/>
  <c r="F28" i="5"/>
  <c r="AK12" i="10" s="1"/>
  <c r="BJ27" i="5"/>
  <c r="BH27" i="5"/>
  <c r="BF27" i="5"/>
  <c r="BD27" i="5"/>
  <c r="BB27" i="5"/>
  <c r="AZ27" i="5"/>
  <c r="AX27" i="5"/>
  <c r="V11" i="10" s="1"/>
  <c r="AV27" i="5"/>
  <c r="AT27" i="5"/>
  <c r="AR27" i="5"/>
  <c r="AP27" i="5"/>
  <c r="AN27" i="5"/>
  <c r="AL27" i="5"/>
  <c r="AJ27" i="5"/>
  <c r="AH27" i="5"/>
  <c r="AH115" i="5" s="1"/>
  <c r="AF27" i="5"/>
  <c r="AD27" i="5"/>
  <c r="AB27" i="5"/>
  <c r="Z27" i="5"/>
  <c r="X27" i="5"/>
  <c r="V27" i="5"/>
  <c r="T27" i="5"/>
  <c r="R27" i="5"/>
  <c r="Q27" i="5"/>
  <c r="P27" i="5"/>
  <c r="O27" i="5"/>
  <c r="N27" i="5"/>
  <c r="X26" i="5"/>
  <c r="V26" i="5"/>
  <c r="T26" i="5"/>
  <c r="R26" i="5"/>
  <c r="X25" i="5"/>
  <c r="V25" i="5"/>
  <c r="T25" i="5"/>
  <c r="R25" i="5"/>
  <c r="X24" i="5"/>
  <c r="V24" i="5"/>
  <c r="T24" i="5"/>
  <c r="R24" i="5"/>
  <c r="AP23" i="5"/>
  <c r="AN23" i="5"/>
  <c r="AL23" i="5"/>
  <c r="AJ23" i="5"/>
  <c r="AH23" i="5"/>
  <c r="AF23" i="5"/>
  <c r="AD23" i="5"/>
  <c r="AB23" i="5"/>
  <c r="Z23" i="5"/>
  <c r="X23" i="5"/>
  <c r="V23" i="5"/>
  <c r="T23" i="5"/>
  <c r="R23" i="5"/>
  <c r="K22" i="5"/>
  <c r="J22" i="5"/>
  <c r="G22" i="5"/>
  <c r="F22" i="5"/>
  <c r="E22" i="5"/>
  <c r="B22" i="5"/>
  <c r="K21" i="5"/>
  <c r="J21" i="5"/>
  <c r="G21" i="5"/>
  <c r="F21" i="5"/>
  <c r="E21" i="5"/>
  <c r="C21" i="5"/>
  <c r="K20" i="5"/>
  <c r="J20" i="5"/>
  <c r="I20" i="5"/>
  <c r="H20" i="5"/>
  <c r="G20" i="5"/>
  <c r="F20" i="5"/>
  <c r="E20" i="5"/>
  <c r="C20" i="5"/>
  <c r="K19" i="5"/>
  <c r="J19" i="5"/>
  <c r="I19" i="5"/>
  <c r="H19" i="5"/>
  <c r="G19" i="5"/>
  <c r="F19" i="5"/>
  <c r="E19" i="5"/>
  <c r="C19" i="5"/>
  <c r="K18" i="5"/>
  <c r="J18" i="5"/>
  <c r="I18" i="5"/>
  <c r="H18" i="5"/>
  <c r="G18" i="5"/>
  <c r="F18" i="5"/>
  <c r="E18" i="5"/>
  <c r="C18" i="5"/>
  <c r="K17" i="5"/>
  <c r="J17" i="5"/>
  <c r="I17" i="5"/>
  <c r="H17" i="5"/>
  <c r="G17" i="5"/>
  <c r="F17" i="5"/>
  <c r="E17" i="5"/>
  <c r="C17" i="5"/>
  <c r="K16" i="5"/>
  <c r="J16" i="5"/>
  <c r="I16" i="5"/>
  <c r="H16" i="5"/>
  <c r="G16" i="5"/>
  <c r="F16" i="5"/>
  <c r="E16" i="5"/>
  <c r="C16" i="5"/>
  <c r="K15" i="5"/>
  <c r="J15" i="5"/>
  <c r="I15" i="5"/>
  <c r="H15" i="5"/>
  <c r="G15" i="5"/>
  <c r="F15" i="5"/>
  <c r="E15" i="5"/>
  <c r="C15" i="5"/>
  <c r="BH14" i="5"/>
  <c r="BF14" i="5"/>
  <c r="BD14" i="5"/>
  <c r="BB14" i="5"/>
  <c r="AZ14" i="5"/>
  <c r="AX14" i="5"/>
  <c r="AV14" i="5"/>
  <c r="AT14" i="5"/>
  <c r="AR14" i="5"/>
  <c r="AP14" i="5"/>
  <c r="AN14" i="5"/>
  <c r="AL14" i="5"/>
  <c r="AJ14" i="5"/>
  <c r="AH14" i="5"/>
  <c r="AF14" i="5"/>
  <c r="AD14" i="5"/>
  <c r="AB14" i="5"/>
  <c r="Z14" i="5"/>
  <c r="X14" i="5"/>
  <c r="V14" i="5"/>
  <c r="T14" i="5"/>
  <c r="R14" i="5"/>
  <c r="Q14" i="5"/>
  <c r="P14" i="5"/>
  <c r="O14" i="5"/>
  <c r="N14" i="5"/>
  <c r="BH13" i="5"/>
  <c r="BF13" i="5"/>
  <c r="BD13" i="5"/>
  <c r="BB13" i="5"/>
  <c r="AZ13" i="5"/>
  <c r="AX13" i="5"/>
  <c r="AV13" i="5"/>
  <c r="AT13" i="5"/>
  <c r="AR13" i="5"/>
  <c r="AP13" i="5"/>
  <c r="AN13" i="5"/>
  <c r="AL13" i="5"/>
  <c r="AJ13" i="5"/>
  <c r="AH13" i="5"/>
  <c r="AF13" i="5"/>
  <c r="AD13" i="5"/>
  <c r="AB13" i="5"/>
  <c r="Z13" i="5"/>
  <c r="X13" i="5"/>
  <c r="V13" i="5"/>
  <c r="T13" i="5"/>
  <c r="Q13" i="5"/>
  <c r="P13" i="5"/>
  <c r="O13" i="5"/>
  <c r="R13" i="5" s="1"/>
  <c r="N13" i="5"/>
  <c r="BJ12" i="5"/>
  <c r="AP12" i="5"/>
  <c r="AN12" i="5"/>
  <c r="AL12" i="5"/>
  <c r="AJ12" i="5"/>
  <c r="AH12" i="5"/>
  <c r="AF12" i="5"/>
  <c r="AD12" i="5"/>
  <c r="AB12" i="5"/>
  <c r="Z12" i="5"/>
  <c r="X12" i="5"/>
  <c r="V12" i="5"/>
  <c r="T12" i="5"/>
  <c r="R12" i="5"/>
  <c r="BJ11" i="5"/>
  <c r="BH11" i="5"/>
  <c r="BF11" i="5"/>
  <c r="BD11" i="5"/>
  <c r="BB11" i="5"/>
  <c r="AZ11" i="5"/>
  <c r="AX11" i="5"/>
  <c r="AC7" i="10" s="1"/>
  <c r="AJ7" i="10" s="1"/>
  <c r="AV11" i="5"/>
  <c r="AT11" i="5"/>
  <c r="AR11" i="5"/>
  <c r="AP11" i="5"/>
  <c r="AN11" i="5"/>
  <c r="AL11" i="5"/>
  <c r="AJ11" i="5"/>
  <c r="AH11" i="5"/>
  <c r="AF11" i="5"/>
  <c r="AD11" i="5"/>
  <c r="AB11" i="5"/>
  <c r="Z11" i="5"/>
  <c r="X11" i="5"/>
  <c r="V11" i="5"/>
  <c r="T11" i="5"/>
  <c r="R11" i="5"/>
  <c r="BJ10" i="5"/>
  <c r="BH10" i="5"/>
  <c r="BF10" i="5"/>
  <c r="BD10" i="5"/>
  <c r="BB10" i="5"/>
  <c r="AZ10" i="5"/>
  <c r="AX10" i="5"/>
  <c r="AC6" i="10" s="1"/>
  <c r="AJ6" i="10" s="1"/>
  <c r="AV10" i="5"/>
  <c r="AT10" i="5"/>
  <c r="AR10" i="5"/>
  <c r="AP10" i="5"/>
  <c r="AN10" i="5"/>
  <c r="AL10" i="5"/>
  <c r="AJ10" i="5"/>
  <c r="AH10" i="5"/>
  <c r="AF10" i="5"/>
  <c r="AD10" i="5"/>
  <c r="AB10" i="5"/>
  <c r="Z10" i="5"/>
  <c r="X10" i="5"/>
  <c r="V10" i="5"/>
  <c r="T10" i="5"/>
  <c r="R10" i="5"/>
  <c r="BJ9" i="5"/>
  <c r="AP9" i="5"/>
  <c r="AN9" i="5"/>
  <c r="AL9" i="5"/>
  <c r="AJ9" i="5"/>
  <c r="AH9" i="5"/>
  <c r="AF9" i="5"/>
  <c r="AD9" i="5"/>
  <c r="AB9" i="5"/>
  <c r="Z9" i="5"/>
  <c r="X9" i="5"/>
  <c r="V9" i="5"/>
  <c r="T9" i="5"/>
  <c r="R9" i="5"/>
  <c r="BK8" i="5"/>
  <c r="BI8" i="5"/>
  <c r="BG8" i="5"/>
  <c r="BF8" i="5"/>
  <c r="BE8" i="5"/>
  <c r="BC8" i="5"/>
  <c r="BB8" i="5"/>
  <c r="BA8" i="5"/>
  <c r="AY8" i="5"/>
  <c r="AX8" i="5"/>
  <c r="AC4" i="10" s="1"/>
  <c r="AV8" i="5"/>
  <c r="AT8" i="5"/>
  <c r="AR8" i="5"/>
  <c r="AP8" i="5"/>
  <c r="AN8" i="5"/>
  <c r="AL8" i="5"/>
  <c r="AJ8" i="5"/>
  <c r="AH8" i="5"/>
  <c r="AF8" i="5"/>
  <c r="AD8" i="5"/>
  <c r="AB8" i="5"/>
  <c r="Z8" i="5"/>
  <c r="X8" i="5"/>
  <c r="V8" i="5"/>
  <c r="T8" i="5"/>
  <c r="R8" i="5"/>
  <c r="Q8" i="5"/>
  <c r="P8" i="5"/>
  <c r="O8" i="5"/>
  <c r="N8" i="5"/>
  <c r="E54" i="10" s="1"/>
  <c r="Z7" i="5"/>
  <c r="X7" i="5"/>
  <c r="V7" i="5"/>
  <c r="T7" i="5"/>
  <c r="R7" i="5"/>
  <c r="F7" i="5"/>
  <c r="BJ6" i="5"/>
  <c r="BH6" i="5"/>
  <c r="BF6" i="5"/>
  <c r="BD6" i="5"/>
  <c r="BB6" i="5"/>
  <c r="AZ6" i="5"/>
  <c r="AX6" i="5"/>
  <c r="AV6" i="5"/>
  <c r="AT6" i="5"/>
  <c r="AP6" i="5"/>
  <c r="AP115" i="5" s="1"/>
  <c r="AN6" i="5"/>
  <c r="AL6" i="5"/>
  <c r="AJ6" i="5"/>
  <c r="AH6" i="5"/>
  <c r="AF6" i="5"/>
  <c r="AD6" i="5"/>
  <c r="AB6" i="5"/>
  <c r="Z6" i="5"/>
  <c r="X6" i="5"/>
  <c r="V6" i="5"/>
  <c r="T6" i="5"/>
  <c r="R6" i="5"/>
  <c r="N6" i="5"/>
  <c r="K232" i="4"/>
  <c r="I232" i="4"/>
  <c r="G232" i="4"/>
  <c r="K231" i="4"/>
  <c r="K230" i="4"/>
  <c r="I230" i="4"/>
  <c r="K229" i="4"/>
  <c r="I229" i="4"/>
  <c r="G229" i="4"/>
  <c r="K228" i="4"/>
  <c r="I228" i="4"/>
  <c r="G228" i="4"/>
  <c r="K227" i="4"/>
  <c r="I227" i="4"/>
  <c r="K226" i="4"/>
  <c r="I226" i="4"/>
  <c r="K225" i="4"/>
  <c r="I225" i="4"/>
  <c r="K224" i="4"/>
  <c r="I224" i="4"/>
  <c r="K223" i="4"/>
  <c r="I223" i="4"/>
  <c r="K222" i="4"/>
  <c r="I222" i="4"/>
  <c r="K221" i="4"/>
  <c r="I221" i="4"/>
  <c r="K220" i="4"/>
  <c r="I220" i="4"/>
  <c r="G220" i="4"/>
  <c r="K219" i="4"/>
  <c r="I219" i="4"/>
  <c r="K218" i="4"/>
  <c r="I218" i="4"/>
  <c r="K217" i="4"/>
  <c r="I217" i="4"/>
  <c r="K216" i="4"/>
  <c r="I216" i="4"/>
  <c r="K215" i="4"/>
  <c r="I215" i="4"/>
  <c r="K214" i="4"/>
  <c r="I214" i="4"/>
  <c r="G214" i="4"/>
  <c r="K213" i="4"/>
  <c r="I213" i="4"/>
  <c r="G213" i="4"/>
  <c r="K212" i="4"/>
  <c r="I212" i="4"/>
  <c r="G212" i="4"/>
  <c r="K211" i="4"/>
  <c r="I211" i="4"/>
  <c r="K210" i="4"/>
  <c r="I210" i="4"/>
  <c r="K209" i="4"/>
  <c r="I209" i="4"/>
  <c r="K208" i="4"/>
  <c r="I208" i="4"/>
  <c r="K207" i="4"/>
  <c r="I207" i="4"/>
  <c r="K206" i="4"/>
  <c r="I206" i="4"/>
  <c r="K205" i="4"/>
  <c r="I205" i="4"/>
  <c r="K204" i="4"/>
  <c r="I204" i="4"/>
  <c r="G204" i="4"/>
  <c r="K203" i="4"/>
  <c r="I203" i="4"/>
  <c r="K202" i="4"/>
  <c r="I202" i="4"/>
  <c r="K201" i="4"/>
  <c r="I201" i="4"/>
  <c r="G201" i="4"/>
  <c r="K200" i="4"/>
  <c r="I200" i="4"/>
  <c r="K199" i="4"/>
  <c r="I199" i="4"/>
  <c r="K198" i="4"/>
  <c r="I198" i="4"/>
  <c r="K197" i="4"/>
  <c r="I197" i="4"/>
  <c r="K196" i="4"/>
  <c r="I196" i="4"/>
  <c r="K195" i="4"/>
  <c r="I195" i="4"/>
  <c r="K194" i="4"/>
  <c r="I194" i="4"/>
  <c r="K193" i="4"/>
  <c r="I193" i="4"/>
  <c r="G193" i="4"/>
  <c r="K192" i="4"/>
  <c r="I192" i="4"/>
  <c r="K191" i="4"/>
  <c r="I191" i="4"/>
  <c r="K190" i="4"/>
  <c r="I190" i="4"/>
  <c r="K189" i="4"/>
  <c r="I189" i="4"/>
  <c r="K188" i="4"/>
  <c r="I188" i="4"/>
  <c r="G187" i="4"/>
  <c r="K180" i="4"/>
  <c r="I180" i="4"/>
  <c r="K179" i="4"/>
  <c r="I179" i="4"/>
  <c r="G179" i="4"/>
  <c r="K178" i="4"/>
  <c r="I178" i="4"/>
  <c r="K177" i="4"/>
  <c r="K176" i="4"/>
  <c r="I176" i="4"/>
  <c r="K175" i="4"/>
  <c r="I175" i="4"/>
  <c r="K174" i="4"/>
  <c r="I174" i="4"/>
  <c r="K173" i="4"/>
  <c r="I173" i="4"/>
  <c r="K172" i="4"/>
  <c r="I172" i="4"/>
  <c r="K171" i="4"/>
  <c r="I171" i="4"/>
  <c r="G171" i="4"/>
  <c r="K170" i="4"/>
  <c r="I170" i="4"/>
  <c r="K169" i="4"/>
  <c r="I169" i="4"/>
  <c r="K168" i="4"/>
  <c r="I168" i="4"/>
  <c r="K167" i="4"/>
  <c r="I167" i="4"/>
  <c r="K166" i="4"/>
  <c r="I166" i="4"/>
  <c r="K165" i="4"/>
  <c r="I165" i="4"/>
  <c r="K164" i="4"/>
  <c r="I164" i="4"/>
  <c r="K163" i="4"/>
  <c r="I163" i="4"/>
  <c r="G163" i="4"/>
  <c r="K162" i="4"/>
  <c r="I162" i="4"/>
  <c r="K161" i="4"/>
  <c r="I161" i="4"/>
  <c r="K160" i="4"/>
  <c r="I160" i="4"/>
  <c r="G160" i="4"/>
  <c r="K159" i="4"/>
  <c r="I159" i="4"/>
  <c r="G159" i="4"/>
  <c r="K158" i="4"/>
  <c r="I158" i="4"/>
  <c r="K157" i="4"/>
  <c r="I157" i="4"/>
  <c r="K156" i="4"/>
  <c r="I156" i="4"/>
  <c r="K155" i="4"/>
  <c r="I155" i="4"/>
  <c r="G155" i="4"/>
  <c r="K154" i="4"/>
  <c r="I154" i="4"/>
  <c r="K153" i="4"/>
  <c r="I153" i="4"/>
  <c r="K152" i="4"/>
  <c r="I152" i="4"/>
  <c r="K151" i="4"/>
  <c r="I151" i="4"/>
  <c r="G151" i="4"/>
  <c r="K150" i="4"/>
  <c r="I150" i="4"/>
  <c r="K149" i="4"/>
  <c r="I149" i="4"/>
  <c r="K148" i="4"/>
  <c r="I148" i="4"/>
  <c r="K147" i="4"/>
  <c r="I147" i="4"/>
  <c r="G147" i="4"/>
  <c r="K146" i="4"/>
  <c r="I146" i="4"/>
  <c r="K145" i="4"/>
  <c r="I145" i="4"/>
  <c r="K144" i="4"/>
  <c r="I144" i="4"/>
  <c r="K143" i="4"/>
  <c r="I143" i="4"/>
  <c r="K142" i="4"/>
  <c r="I142" i="4"/>
  <c r="K141" i="4"/>
  <c r="I141" i="4"/>
  <c r="K140" i="4"/>
  <c r="I140" i="4"/>
  <c r="K139" i="4"/>
  <c r="I139" i="4"/>
  <c r="G139" i="4"/>
  <c r="K138" i="4"/>
  <c r="I138" i="4"/>
  <c r="K137" i="4"/>
  <c r="I137" i="4"/>
  <c r="K136" i="4"/>
  <c r="I136" i="4"/>
  <c r="K135" i="4"/>
  <c r="I135" i="4"/>
  <c r="K134" i="4"/>
  <c r="I134" i="4"/>
  <c r="K133" i="4"/>
  <c r="I133" i="4"/>
  <c r="K132" i="4"/>
  <c r="I132" i="4"/>
  <c r="K131" i="4"/>
  <c r="I131" i="4"/>
  <c r="G131" i="4"/>
  <c r="K130" i="4"/>
  <c r="I130" i="4"/>
  <c r="K129" i="4"/>
  <c r="I129" i="4"/>
  <c r="M121" i="4"/>
  <c r="K121" i="4"/>
  <c r="I121" i="4"/>
  <c r="M120" i="4"/>
  <c r="K120" i="4"/>
  <c r="I120" i="4"/>
  <c r="M119" i="4"/>
  <c r="K119" i="4"/>
  <c r="I119" i="4"/>
  <c r="M118" i="4"/>
  <c r="K118" i="4"/>
  <c r="I118" i="4"/>
  <c r="M117" i="4"/>
  <c r="K117" i="4"/>
  <c r="I117" i="4"/>
  <c r="M116" i="4"/>
  <c r="K116" i="4"/>
  <c r="I116" i="4"/>
  <c r="M115" i="4"/>
  <c r="K115" i="4"/>
  <c r="I115" i="4"/>
  <c r="M114" i="4"/>
  <c r="K114" i="4"/>
  <c r="I114" i="4"/>
  <c r="G114" i="4"/>
  <c r="M113" i="4"/>
  <c r="K113" i="4"/>
  <c r="I113" i="4"/>
  <c r="G113" i="4"/>
  <c r="M112" i="4"/>
  <c r="K112" i="4"/>
  <c r="I112" i="4"/>
  <c r="M111" i="4"/>
  <c r="K111" i="4"/>
  <c r="I111" i="4"/>
  <c r="M110" i="4"/>
  <c r="K110" i="4"/>
  <c r="I110" i="4"/>
  <c r="G110" i="4"/>
  <c r="M109" i="4"/>
  <c r="K109" i="4"/>
  <c r="I109" i="4"/>
  <c r="M108" i="4"/>
  <c r="K108" i="4"/>
  <c r="I108" i="4"/>
  <c r="M107" i="4"/>
  <c r="K107" i="4"/>
  <c r="I107" i="4"/>
  <c r="M106" i="4"/>
  <c r="K106" i="4"/>
  <c r="M105" i="4"/>
  <c r="K105" i="4"/>
  <c r="I105" i="4"/>
  <c r="M104" i="4"/>
  <c r="K104" i="4"/>
  <c r="I104" i="4"/>
  <c r="M103" i="4"/>
  <c r="K103" i="4"/>
  <c r="I103" i="4"/>
  <c r="G103" i="4"/>
  <c r="M102" i="4"/>
  <c r="K102" i="4"/>
  <c r="I102" i="4"/>
  <c r="M100" i="4"/>
  <c r="K100" i="4"/>
  <c r="I100" i="4"/>
  <c r="G100" i="4"/>
  <c r="M99" i="4"/>
  <c r="K99" i="4"/>
  <c r="I99" i="4"/>
  <c r="M98" i="4"/>
  <c r="K98" i="4"/>
  <c r="I98" i="4"/>
  <c r="M97" i="4"/>
  <c r="K97" i="4"/>
  <c r="I97" i="4"/>
  <c r="M96" i="4"/>
  <c r="K96" i="4"/>
  <c r="I96" i="4"/>
  <c r="M95" i="4"/>
  <c r="K95" i="4"/>
  <c r="I95" i="4"/>
  <c r="M94" i="4"/>
  <c r="K94" i="4"/>
  <c r="I94" i="4"/>
  <c r="M93" i="4"/>
  <c r="K93" i="4"/>
  <c r="I93" i="4"/>
  <c r="M92" i="4"/>
  <c r="K92" i="4"/>
  <c r="I92" i="4"/>
  <c r="M91" i="4"/>
  <c r="K91" i="4"/>
  <c r="I91" i="4"/>
  <c r="M90" i="4"/>
  <c r="K90" i="4"/>
  <c r="I90" i="4"/>
  <c r="M89" i="4"/>
  <c r="K89" i="4"/>
  <c r="I89" i="4"/>
  <c r="M88" i="4"/>
  <c r="K88" i="4"/>
  <c r="I88" i="4"/>
  <c r="M87" i="4"/>
  <c r="K87" i="4"/>
  <c r="I87" i="4"/>
  <c r="G87" i="4"/>
  <c r="M86" i="4"/>
  <c r="K86" i="4"/>
  <c r="I86" i="4"/>
  <c r="M85" i="4"/>
  <c r="K85" i="4"/>
  <c r="I85" i="4"/>
  <c r="G85" i="4"/>
  <c r="M84" i="4"/>
  <c r="K84" i="4"/>
  <c r="I84" i="4"/>
  <c r="G84" i="4"/>
  <c r="M83" i="4"/>
  <c r="K83" i="4"/>
  <c r="I83" i="4"/>
  <c r="M82" i="4"/>
  <c r="K82" i="4"/>
  <c r="I82" i="4"/>
  <c r="G82" i="4"/>
  <c r="M81" i="4"/>
  <c r="K81" i="4"/>
  <c r="I81" i="4"/>
  <c r="M80" i="4"/>
  <c r="K80" i="4"/>
  <c r="I80" i="4"/>
  <c r="G80" i="4"/>
  <c r="M79" i="4"/>
  <c r="K79" i="4"/>
  <c r="I79" i="4"/>
  <c r="M78" i="4"/>
  <c r="K78" i="4"/>
  <c r="I78" i="4"/>
  <c r="G78" i="4"/>
  <c r="M77" i="4"/>
  <c r="K77" i="4"/>
  <c r="I77" i="4"/>
  <c r="M76" i="4"/>
  <c r="K76" i="4"/>
  <c r="I76" i="4"/>
  <c r="G76" i="4"/>
  <c r="M75" i="4"/>
  <c r="K75" i="4"/>
  <c r="I75" i="4"/>
  <c r="M74" i="4"/>
  <c r="K74" i="4"/>
  <c r="I74" i="4"/>
  <c r="G74" i="4"/>
  <c r="M73" i="4"/>
  <c r="K73" i="4"/>
  <c r="I73" i="4"/>
  <c r="M72" i="4"/>
  <c r="K72" i="4"/>
  <c r="I72" i="4"/>
  <c r="G72" i="4"/>
  <c r="M71" i="4"/>
  <c r="K71" i="4"/>
  <c r="I71" i="4"/>
  <c r="M70" i="4"/>
  <c r="K70" i="4"/>
  <c r="I70" i="4"/>
  <c r="G70" i="4"/>
  <c r="M69" i="4"/>
  <c r="K69" i="4"/>
  <c r="I69" i="4"/>
  <c r="G69" i="4"/>
  <c r="M68" i="4"/>
  <c r="K68" i="4"/>
  <c r="I68" i="4"/>
  <c r="M67" i="4"/>
  <c r="K67" i="4"/>
  <c r="I67" i="4"/>
  <c r="G67" i="4"/>
  <c r="M66" i="4"/>
  <c r="K66" i="4"/>
  <c r="I66" i="4"/>
  <c r="M65" i="4"/>
  <c r="K65" i="4"/>
  <c r="I65" i="4"/>
  <c r="M64" i="4"/>
  <c r="K64" i="4"/>
  <c r="I64" i="4"/>
  <c r="G64" i="4"/>
  <c r="M63" i="4"/>
  <c r="K63" i="4"/>
  <c r="I63" i="4"/>
  <c r="M62" i="4"/>
  <c r="K62" i="4"/>
  <c r="I62" i="4"/>
  <c r="G62" i="4"/>
  <c r="M61" i="4"/>
  <c r="K61" i="4"/>
  <c r="I61" i="4"/>
  <c r="G61" i="4"/>
  <c r="K60" i="4"/>
  <c r="L59" i="4"/>
  <c r="J59" i="4"/>
  <c r="H59" i="4"/>
  <c r="F59" i="4"/>
  <c r="M58" i="4"/>
  <c r="K58" i="4"/>
  <c r="I58" i="4"/>
  <c r="M57" i="4"/>
  <c r="K57" i="4"/>
  <c r="I57" i="4"/>
  <c r="M56" i="4"/>
  <c r="K56" i="4"/>
  <c r="I56" i="4"/>
  <c r="M55" i="4"/>
  <c r="K55" i="4"/>
  <c r="I55" i="4"/>
  <c r="M54" i="4"/>
  <c r="K54" i="4"/>
  <c r="I54" i="4"/>
  <c r="M53" i="4"/>
  <c r="K53" i="4"/>
  <c r="I53" i="4"/>
  <c r="M52" i="4"/>
  <c r="K52" i="4"/>
  <c r="I52" i="4"/>
  <c r="M51" i="4"/>
  <c r="K51" i="4"/>
  <c r="I51" i="4"/>
  <c r="M50" i="4"/>
  <c r="K50" i="4"/>
  <c r="I50" i="4"/>
  <c r="M49" i="4"/>
  <c r="K49" i="4"/>
  <c r="I49" i="4"/>
  <c r="M48" i="4"/>
  <c r="K48" i="4"/>
  <c r="I48" i="4"/>
  <c r="M47" i="4"/>
  <c r="K47" i="4"/>
  <c r="I47" i="4"/>
  <c r="M46" i="4"/>
  <c r="K46" i="4"/>
  <c r="I46" i="4"/>
  <c r="M45" i="4"/>
  <c r="K45" i="4"/>
  <c r="I45" i="4"/>
  <c r="M44" i="4"/>
  <c r="K44" i="4"/>
  <c r="I44" i="4"/>
  <c r="M43" i="4"/>
  <c r="K43" i="4"/>
  <c r="I43" i="4"/>
  <c r="M42" i="4"/>
  <c r="K42" i="4"/>
  <c r="I42" i="4"/>
  <c r="G42" i="4"/>
  <c r="M41" i="4"/>
  <c r="K41" i="4"/>
  <c r="I41" i="4"/>
  <c r="G41" i="4"/>
  <c r="M40" i="4"/>
  <c r="K40" i="4"/>
  <c r="I40" i="4"/>
  <c r="M39" i="4"/>
  <c r="K39" i="4"/>
  <c r="I39" i="4"/>
  <c r="M38" i="4"/>
  <c r="K38" i="4"/>
  <c r="I38" i="4"/>
  <c r="M37" i="4"/>
  <c r="K37" i="4"/>
  <c r="I37" i="4"/>
  <c r="M36" i="4"/>
  <c r="K36" i="4"/>
  <c r="I36" i="4"/>
  <c r="M35" i="4"/>
  <c r="K35" i="4"/>
  <c r="I35" i="4"/>
  <c r="M34" i="4"/>
  <c r="K34" i="4"/>
  <c r="I34" i="4"/>
  <c r="M33" i="4"/>
  <c r="K33" i="4"/>
  <c r="I33" i="4"/>
  <c r="M32" i="4"/>
  <c r="M59" i="4" s="1"/>
  <c r="K32" i="4"/>
  <c r="K59" i="4" s="1"/>
  <c r="I32" i="4"/>
  <c r="I59" i="4" s="1"/>
  <c r="L31" i="4"/>
  <c r="J31" i="4"/>
  <c r="H31" i="4"/>
  <c r="F31" i="4"/>
  <c r="M30" i="4"/>
  <c r="K30" i="4"/>
  <c r="I30" i="4"/>
  <c r="G30" i="4"/>
  <c r="M29" i="4"/>
  <c r="K29" i="4"/>
  <c r="I29" i="4"/>
  <c r="M28" i="4"/>
  <c r="K28" i="4"/>
  <c r="I28" i="4"/>
  <c r="G28" i="4"/>
  <c r="M27" i="4"/>
  <c r="K27" i="4"/>
  <c r="I27" i="4"/>
  <c r="M26" i="4"/>
  <c r="K26" i="4"/>
  <c r="I26" i="4"/>
  <c r="G26" i="4"/>
  <c r="M25" i="4"/>
  <c r="K25" i="4"/>
  <c r="I25" i="4"/>
  <c r="M24" i="4"/>
  <c r="K24" i="4"/>
  <c r="I24" i="4"/>
  <c r="G24" i="4"/>
  <c r="M23" i="4"/>
  <c r="K23" i="4"/>
  <c r="I23" i="4"/>
  <c r="M22" i="4"/>
  <c r="K22" i="4"/>
  <c r="I22" i="4"/>
  <c r="G22" i="4"/>
  <c r="M21" i="4"/>
  <c r="K21" i="4"/>
  <c r="I21" i="4"/>
  <c r="M20" i="4"/>
  <c r="K20" i="4"/>
  <c r="I20" i="4"/>
  <c r="G20" i="4"/>
  <c r="M19" i="4"/>
  <c r="K19" i="4"/>
  <c r="I19" i="4"/>
  <c r="M18" i="4"/>
  <c r="K18" i="4"/>
  <c r="I18" i="4"/>
  <c r="G18" i="4"/>
  <c r="M17" i="4"/>
  <c r="K17" i="4"/>
  <c r="I17" i="4"/>
  <c r="M16" i="4"/>
  <c r="K16" i="4"/>
  <c r="I16" i="4"/>
  <c r="G16" i="4"/>
  <c r="M15" i="4"/>
  <c r="K15" i="4"/>
  <c r="I15" i="4"/>
  <c r="M14" i="4"/>
  <c r="K14" i="4"/>
  <c r="I14" i="4"/>
  <c r="G14" i="4"/>
  <c r="M13" i="4"/>
  <c r="K13" i="4"/>
  <c r="I13" i="4"/>
  <c r="M12" i="4"/>
  <c r="K12" i="4"/>
  <c r="I12" i="4"/>
  <c r="G12" i="4"/>
  <c r="M11" i="4"/>
  <c r="K11" i="4"/>
  <c r="I11" i="4"/>
  <c r="M10" i="4"/>
  <c r="K10" i="4"/>
  <c r="K31" i="4" s="1"/>
  <c r="I10" i="4"/>
  <c r="I31" i="4" s="1"/>
  <c r="G10" i="4"/>
  <c r="U234" i="3"/>
  <c r="S234" i="3"/>
  <c r="Q234" i="3"/>
  <c r="O234" i="3"/>
  <c r="M234" i="3"/>
  <c r="K234" i="3"/>
  <c r="I234" i="3"/>
  <c r="G234" i="3"/>
  <c r="U233" i="3"/>
  <c r="S233" i="3"/>
  <c r="Q233" i="3"/>
  <c r="O233" i="3"/>
  <c r="M233" i="3"/>
  <c r="K233" i="3"/>
  <c r="I233" i="3"/>
  <c r="G233" i="3"/>
  <c r="U232" i="3"/>
  <c r="S232" i="3"/>
  <c r="Q232" i="3"/>
  <c r="O232" i="3"/>
  <c r="M232" i="3"/>
  <c r="K232" i="3"/>
  <c r="I232" i="3"/>
  <c r="G232" i="3"/>
  <c r="U231" i="3"/>
  <c r="S231" i="3"/>
  <c r="Q231" i="3"/>
  <c r="O231" i="3"/>
  <c r="M231" i="3"/>
  <c r="K231" i="3"/>
  <c r="I231" i="3"/>
  <c r="G231" i="3"/>
  <c r="U230" i="3"/>
  <c r="S230" i="3"/>
  <c r="Q230" i="3"/>
  <c r="O230" i="3"/>
  <c r="M230" i="3"/>
  <c r="K230" i="3"/>
  <c r="I230" i="3"/>
  <c r="G230" i="3"/>
  <c r="U229" i="3"/>
  <c r="S229" i="3"/>
  <c r="Q229" i="3"/>
  <c r="O229" i="3"/>
  <c r="M229" i="3"/>
  <c r="K229" i="3"/>
  <c r="I229" i="3"/>
  <c r="G229" i="3"/>
  <c r="U228" i="3"/>
  <c r="S228" i="3"/>
  <c r="Q228" i="3"/>
  <c r="O228" i="3"/>
  <c r="M228" i="3"/>
  <c r="K228" i="3"/>
  <c r="I228" i="3"/>
  <c r="G228" i="3"/>
  <c r="U227" i="3"/>
  <c r="S227" i="3"/>
  <c r="Q227" i="3"/>
  <c r="O227" i="3"/>
  <c r="M227" i="3"/>
  <c r="K227" i="3"/>
  <c r="I227" i="3"/>
  <c r="G227" i="3"/>
  <c r="U226" i="3"/>
  <c r="S226" i="3"/>
  <c r="Q226" i="3"/>
  <c r="O226" i="3"/>
  <c r="M226" i="3"/>
  <c r="K226" i="3"/>
  <c r="I226" i="3"/>
  <c r="G226" i="3"/>
  <c r="U225" i="3"/>
  <c r="S225" i="3"/>
  <c r="Q225" i="3"/>
  <c r="O225" i="3"/>
  <c r="M225" i="3"/>
  <c r="K225" i="3"/>
  <c r="I225" i="3"/>
  <c r="G225" i="3"/>
  <c r="U224" i="3"/>
  <c r="S224" i="3"/>
  <c r="Q224" i="3"/>
  <c r="O224" i="3"/>
  <c r="M224" i="3"/>
  <c r="K224" i="3"/>
  <c r="I224" i="3"/>
  <c r="G224" i="3"/>
  <c r="U223" i="3"/>
  <c r="S223" i="3"/>
  <c r="Q223" i="3"/>
  <c r="O223" i="3"/>
  <c r="M223" i="3"/>
  <c r="K223" i="3"/>
  <c r="I223" i="3"/>
  <c r="G223" i="3"/>
  <c r="U222" i="3"/>
  <c r="S222" i="3"/>
  <c r="Q222" i="3"/>
  <c r="O222" i="3"/>
  <c r="M222" i="3"/>
  <c r="K222" i="3"/>
  <c r="I222" i="3"/>
  <c r="G222" i="3"/>
  <c r="U221" i="3"/>
  <c r="S221" i="3"/>
  <c r="Q221" i="3"/>
  <c r="O221" i="3"/>
  <c r="M221" i="3"/>
  <c r="K221" i="3"/>
  <c r="I221" i="3"/>
  <c r="G221" i="3"/>
  <c r="U220" i="3"/>
  <c r="S220" i="3"/>
  <c r="Q220" i="3"/>
  <c r="O220" i="3"/>
  <c r="M220" i="3"/>
  <c r="K220" i="3"/>
  <c r="I220" i="3"/>
  <c r="G220" i="3"/>
  <c r="U219" i="3"/>
  <c r="S219" i="3"/>
  <c r="Q219" i="3"/>
  <c r="O219" i="3"/>
  <c r="M219" i="3"/>
  <c r="K219" i="3"/>
  <c r="I219" i="3"/>
  <c r="G219" i="3"/>
  <c r="U218" i="3"/>
  <c r="S218" i="3"/>
  <c r="Q218" i="3"/>
  <c r="O218" i="3"/>
  <c r="M218" i="3"/>
  <c r="K218" i="3"/>
  <c r="I218" i="3"/>
  <c r="G218" i="3"/>
  <c r="U217" i="3"/>
  <c r="S217" i="3"/>
  <c r="Q217" i="3"/>
  <c r="O217" i="3"/>
  <c r="M217" i="3"/>
  <c r="K217" i="3"/>
  <c r="I217" i="3"/>
  <c r="G217" i="3"/>
  <c r="U216" i="3"/>
  <c r="S216" i="3"/>
  <c r="Q216" i="3"/>
  <c r="O216" i="3"/>
  <c r="M216" i="3"/>
  <c r="K216" i="3"/>
  <c r="I216" i="3"/>
  <c r="G216" i="3"/>
  <c r="U215" i="3"/>
  <c r="S215" i="3"/>
  <c r="Q215" i="3"/>
  <c r="O215" i="3"/>
  <c r="M215" i="3"/>
  <c r="K215" i="3"/>
  <c r="I215" i="3"/>
  <c r="G215" i="3"/>
  <c r="U214" i="3"/>
  <c r="S214" i="3"/>
  <c r="Q214" i="3"/>
  <c r="O214" i="3"/>
  <c r="M214" i="3"/>
  <c r="K214" i="3"/>
  <c r="I214" i="3"/>
  <c r="G214" i="3"/>
  <c r="U213" i="3"/>
  <c r="S213" i="3"/>
  <c r="Q213" i="3"/>
  <c r="O213" i="3"/>
  <c r="M213" i="3"/>
  <c r="K213" i="3"/>
  <c r="I213" i="3"/>
  <c r="G213" i="3"/>
  <c r="U212" i="3"/>
  <c r="S212" i="3"/>
  <c r="Q212" i="3"/>
  <c r="O212" i="3"/>
  <c r="M212" i="3"/>
  <c r="K212" i="3"/>
  <c r="I212" i="3"/>
  <c r="G212" i="3"/>
  <c r="U211" i="3"/>
  <c r="S211" i="3"/>
  <c r="Q211" i="3"/>
  <c r="O211" i="3"/>
  <c r="M211" i="3"/>
  <c r="K211" i="3"/>
  <c r="I211" i="3"/>
  <c r="G211" i="3"/>
  <c r="U210" i="3"/>
  <c r="S210" i="3"/>
  <c r="Q210" i="3"/>
  <c r="O210" i="3"/>
  <c r="M210" i="3"/>
  <c r="K210" i="3"/>
  <c r="I210" i="3"/>
  <c r="G210" i="3"/>
  <c r="U209" i="3"/>
  <c r="S209" i="3"/>
  <c r="Q209" i="3"/>
  <c r="O209" i="3"/>
  <c r="M209" i="3"/>
  <c r="K209" i="3"/>
  <c r="I209" i="3"/>
  <c r="G209" i="3"/>
  <c r="U208" i="3"/>
  <c r="S208" i="3"/>
  <c r="Q208" i="3"/>
  <c r="O208" i="3"/>
  <c r="M208" i="3"/>
  <c r="K208" i="3"/>
  <c r="I208" i="3"/>
  <c r="G208" i="3"/>
  <c r="U207" i="3"/>
  <c r="S207" i="3"/>
  <c r="Q207" i="3"/>
  <c r="O207" i="3"/>
  <c r="M207" i="3"/>
  <c r="K207" i="3"/>
  <c r="I207" i="3"/>
  <c r="G207" i="3"/>
  <c r="U206" i="3"/>
  <c r="S206" i="3"/>
  <c r="Q206" i="3"/>
  <c r="O206" i="3"/>
  <c r="M206" i="3"/>
  <c r="K206" i="3"/>
  <c r="I206" i="3"/>
  <c r="G206" i="3"/>
  <c r="U205" i="3"/>
  <c r="S205" i="3"/>
  <c r="Q205" i="3"/>
  <c r="O205" i="3"/>
  <c r="M205" i="3"/>
  <c r="K205" i="3"/>
  <c r="I205" i="3"/>
  <c r="G205" i="3"/>
  <c r="U204" i="3"/>
  <c r="S204" i="3"/>
  <c r="Q204" i="3"/>
  <c r="O204" i="3"/>
  <c r="M204" i="3"/>
  <c r="K204" i="3"/>
  <c r="I204" i="3"/>
  <c r="G204" i="3"/>
  <c r="U203" i="3"/>
  <c r="S203" i="3"/>
  <c r="Q203" i="3"/>
  <c r="O203" i="3"/>
  <c r="M203" i="3"/>
  <c r="K203" i="3"/>
  <c r="I203" i="3"/>
  <c r="G203" i="3"/>
  <c r="U202" i="3"/>
  <c r="S202" i="3"/>
  <c r="Q202" i="3"/>
  <c r="O202" i="3"/>
  <c r="M202" i="3"/>
  <c r="K202" i="3"/>
  <c r="I202" i="3"/>
  <c r="G202" i="3"/>
  <c r="U201" i="3"/>
  <c r="S201" i="3"/>
  <c r="Q201" i="3"/>
  <c r="O201" i="3"/>
  <c r="M201" i="3"/>
  <c r="K201" i="3"/>
  <c r="I201" i="3"/>
  <c r="G201" i="3"/>
  <c r="U200" i="3"/>
  <c r="S200" i="3"/>
  <c r="Q200" i="3"/>
  <c r="O200" i="3"/>
  <c r="M200" i="3"/>
  <c r="K200" i="3"/>
  <c r="I200" i="3"/>
  <c r="G200" i="3"/>
  <c r="U199" i="3"/>
  <c r="S199" i="3"/>
  <c r="Q199" i="3"/>
  <c r="O199" i="3"/>
  <c r="M199" i="3"/>
  <c r="K199" i="3"/>
  <c r="I199" i="3"/>
  <c r="G199" i="3"/>
  <c r="U198" i="3"/>
  <c r="S198" i="3"/>
  <c r="Q198" i="3"/>
  <c r="O198" i="3"/>
  <c r="M198" i="3"/>
  <c r="K198" i="3"/>
  <c r="I198" i="3"/>
  <c r="G198" i="3"/>
  <c r="U197" i="3"/>
  <c r="S197" i="3"/>
  <c r="Q197" i="3"/>
  <c r="O197" i="3"/>
  <c r="M197" i="3"/>
  <c r="K197" i="3"/>
  <c r="I197" i="3"/>
  <c r="G197" i="3"/>
  <c r="U196" i="3"/>
  <c r="S196" i="3"/>
  <c r="Q196" i="3"/>
  <c r="O196" i="3"/>
  <c r="M196" i="3"/>
  <c r="K196" i="3"/>
  <c r="I196" i="3"/>
  <c r="G196" i="3"/>
  <c r="U195" i="3"/>
  <c r="S195" i="3"/>
  <c r="Q195" i="3"/>
  <c r="O195" i="3"/>
  <c r="M195" i="3"/>
  <c r="K195" i="3"/>
  <c r="I195" i="3"/>
  <c r="G195" i="3"/>
  <c r="U194" i="3"/>
  <c r="S194" i="3"/>
  <c r="Q194" i="3"/>
  <c r="O194" i="3"/>
  <c r="M194" i="3"/>
  <c r="K194" i="3"/>
  <c r="I194" i="3"/>
  <c r="G194" i="3"/>
  <c r="U193" i="3"/>
  <c r="S193" i="3"/>
  <c r="Q193" i="3"/>
  <c r="O193" i="3"/>
  <c r="M193" i="3"/>
  <c r="K193" i="3"/>
  <c r="I193" i="3"/>
  <c r="G193" i="3"/>
  <c r="U192" i="3"/>
  <c r="S192" i="3"/>
  <c r="Q192" i="3"/>
  <c r="O192" i="3"/>
  <c r="M192" i="3"/>
  <c r="K192" i="3"/>
  <c r="I192" i="3"/>
  <c r="G192" i="3"/>
  <c r="U191" i="3"/>
  <c r="S191" i="3"/>
  <c r="Q191" i="3"/>
  <c r="O191" i="3"/>
  <c r="M191" i="3"/>
  <c r="K191" i="3"/>
  <c r="I191" i="3"/>
  <c r="G191" i="3"/>
  <c r="U190" i="3"/>
  <c r="S190" i="3"/>
  <c r="Q190" i="3"/>
  <c r="O190" i="3"/>
  <c r="M190" i="3"/>
  <c r="K190" i="3"/>
  <c r="I190" i="3"/>
  <c r="G190" i="3"/>
  <c r="U189" i="3"/>
  <c r="S189" i="3"/>
  <c r="Q189" i="3"/>
  <c r="O189" i="3"/>
  <c r="M189" i="3"/>
  <c r="K189" i="3"/>
  <c r="I189" i="3"/>
  <c r="G189" i="3"/>
  <c r="U188" i="3"/>
  <c r="S188" i="3"/>
  <c r="Q188" i="3"/>
  <c r="O188" i="3"/>
  <c r="M188" i="3"/>
  <c r="K188" i="3"/>
  <c r="I188" i="3"/>
  <c r="G188" i="3"/>
  <c r="R186" i="3"/>
  <c r="P186" i="3"/>
  <c r="N186" i="3"/>
  <c r="L186" i="3"/>
  <c r="J186" i="3"/>
  <c r="H186" i="3"/>
  <c r="F186" i="3"/>
  <c r="U182" i="3"/>
  <c r="S182" i="3"/>
  <c r="Q182" i="3"/>
  <c r="O182" i="3"/>
  <c r="M182" i="3"/>
  <c r="K182" i="3"/>
  <c r="I182" i="3"/>
  <c r="G182" i="3"/>
  <c r="U181" i="3"/>
  <c r="S181" i="3"/>
  <c r="Q181" i="3"/>
  <c r="O181" i="3"/>
  <c r="M181" i="3"/>
  <c r="K181" i="3"/>
  <c r="I181" i="3"/>
  <c r="G181" i="3"/>
  <c r="U180" i="3"/>
  <c r="S180" i="3"/>
  <c r="Q180" i="3"/>
  <c r="O180" i="3"/>
  <c r="M180" i="3"/>
  <c r="K180" i="3"/>
  <c r="I180" i="3"/>
  <c r="G180" i="3"/>
  <c r="U179" i="3"/>
  <c r="S179" i="3"/>
  <c r="Q179" i="3"/>
  <c r="O179" i="3"/>
  <c r="M179" i="3"/>
  <c r="K179" i="3"/>
  <c r="I179" i="3"/>
  <c r="G179" i="3"/>
  <c r="U178" i="3"/>
  <c r="S178" i="3"/>
  <c r="Q178" i="3"/>
  <c r="O178" i="3"/>
  <c r="M178" i="3"/>
  <c r="K178" i="3"/>
  <c r="I178" i="3"/>
  <c r="G178" i="3"/>
  <c r="U177" i="3"/>
  <c r="S177" i="3"/>
  <c r="Q177" i="3"/>
  <c r="O177" i="3"/>
  <c r="M177" i="3"/>
  <c r="K177" i="3"/>
  <c r="I177" i="3"/>
  <c r="G177" i="3"/>
  <c r="U176" i="3"/>
  <c r="S176" i="3"/>
  <c r="Q176" i="3"/>
  <c r="O176" i="3"/>
  <c r="M176" i="3"/>
  <c r="K176" i="3"/>
  <c r="I176" i="3"/>
  <c r="G176" i="3"/>
  <c r="U175" i="3"/>
  <c r="S175" i="3"/>
  <c r="Q175" i="3"/>
  <c r="O175" i="3"/>
  <c r="M175" i="3"/>
  <c r="K175" i="3"/>
  <c r="I175" i="3"/>
  <c r="G175" i="3"/>
  <c r="U174" i="3"/>
  <c r="S174" i="3"/>
  <c r="Q174" i="3"/>
  <c r="O174" i="3"/>
  <c r="M174" i="3"/>
  <c r="K174" i="3"/>
  <c r="I174" i="3"/>
  <c r="G174" i="3"/>
  <c r="U173" i="3"/>
  <c r="S173" i="3"/>
  <c r="Q173" i="3"/>
  <c r="O173" i="3"/>
  <c r="M173" i="3"/>
  <c r="K173" i="3"/>
  <c r="I173" i="3"/>
  <c r="G173" i="3"/>
  <c r="U172" i="3"/>
  <c r="S172" i="3"/>
  <c r="Q172" i="3"/>
  <c r="O172" i="3"/>
  <c r="M172" i="3"/>
  <c r="K172" i="3"/>
  <c r="I172" i="3"/>
  <c r="G172" i="3"/>
  <c r="U171" i="3"/>
  <c r="S171" i="3"/>
  <c r="Q171" i="3"/>
  <c r="O171" i="3"/>
  <c r="M171" i="3"/>
  <c r="K171" i="3"/>
  <c r="I171" i="3"/>
  <c r="G171" i="3"/>
  <c r="U170" i="3"/>
  <c r="S170" i="3"/>
  <c r="Q170" i="3"/>
  <c r="O170" i="3"/>
  <c r="M170" i="3"/>
  <c r="K170" i="3"/>
  <c r="I170" i="3"/>
  <c r="G170" i="3"/>
  <c r="U169" i="3"/>
  <c r="S169" i="3"/>
  <c r="Q169" i="3"/>
  <c r="O169" i="3"/>
  <c r="M169" i="3"/>
  <c r="K169" i="3"/>
  <c r="I169" i="3"/>
  <c r="G169" i="3"/>
  <c r="U168" i="3"/>
  <c r="S168" i="3"/>
  <c r="Q168" i="3"/>
  <c r="O168" i="3"/>
  <c r="M168" i="3"/>
  <c r="K168" i="3"/>
  <c r="I168" i="3"/>
  <c r="G168" i="3"/>
  <c r="U167" i="3"/>
  <c r="S167" i="3"/>
  <c r="Q167" i="3"/>
  <c r="O167" i="3"/>
  <c r="M167" i="3"/>
  <c r="K167" i="3"/>
  <c r="I167" i="3"/>
  <c r="G167" i="3"/>
  <c r="U166" i="3"/>
  <c r="S166" i="3"/>
  <c r="Q166" i="3"/>
  <c r="O166" i="3"/>
  <c r="M166" i="3"/>
  <c r="K166" i="3"/>
  <c r="I166" i="3"/>
  <c r="G166" i="3"/>
  <c r="U165" i="3"/>
  <c r="S165" i="3"/>
  <c r="Q165" i="3"/>
  <c r="O165" i="3"/>
  <c r="M165" i="3"/>
  <c r="K165" i="3"/>
  <c r="I165" i="3"/>
  <c r="G165" i="3"/>
  <c r="U164" i="3"/>
  <c r="S164" i="3"/>
  <c r="Q164" i="3"/>
  <c r="O164" i="3"/>
  <c r="M164" i="3"/>
  <c r="K164" i="3"/>
  <c r="I164" i="3"/>
  <c r="G164" i="3"/>
  <c r="U163" i="3"/>
  <c r="S163" i="3"/>
  <c r="Q163" i="3"/>
  <c r="O163" i="3"/>
  <c r="M163" i="3"/>
  <c r="K163" i="3"/>
  <c r="I163" i="3"/>
  <c r="G163" i="3"/>
  <c r="U162" i="3"/>
  <c r="S162" i="3"/>
  <c r="Q162" i="3"/>
  <c r="O162" i="3"/>
  <c r="M162" i="3"/>
  <c r="K162" i="3"/>
  <c r="I162" i="3"/>
  <c r="G162" i="3"/>
  <c r="U161" i="3"/>
  <c r="S161" i="3"/>
  <c r="Q161" i="3"/>
  <c r="O161" i="3"/>
  <c r="M161" i="3"/>
  <c r="K161" i="3"/>
  <c r="I161" i="3"/>
  <c r="G161" i="3"/>
  <c r="U160" i="3"/>
  <c r="S160" i="3"/>
  <c r="Q160" i="3"/>
  <c r="O160" i="3"/>
  <c r="M160" i="3"/>
  <c r="K160" i="3"/>
  <c r="I160" i="3"/>
  <c r="G160" i="3"/>
  <c r="U159" i="3"/>
  <c r="S159" i="3"/>
  <c r="Q159" i="3"/>
  <c r="O159" i="3"/>
  <c r="M159" i="3"/>
  <c r="K159" i="3"/>
  <c r="I159" i="3"/>
  <c r="G159" i="3"/>
  <c r="U158" i="3"/>
  <c r="S158" i="3"/>
  <c r="Q158" i="3"/>
  <c r="O158" i="3"/>
  <c r="M158" i="3"/>
  <c r="K158" i="3"/>
  <c r="I158" i="3"/>
  <c r="G158" i="3"/>
  <c r="U157" i="3"/>
  <c r="S157" i="3"/>
  <c r="Q157" i="3"/>
  <c r="O157" i="3"/>
  <c r="M157" i="3"/>
  <c r="K157" i="3"/>
  <c r="I157" i="3"/>
  <c r="G157" i="3"/>
  <c r="U156" i="3"/>
  <c r="S156" i="3"/>
  <c r="Q156" i="3"/>
  <c r="O156" i="3"/>
  <c r="M156" i="3"/>
  <c r="K156" i="3"/>
  <c r="I156" i="3"/>
  <c r="G156" i="3"/>
  <c r="U155" i="3"/>
  <c r="S155" i="3"/>
  <c r="Q155" i="3"/>
  <c r="O155" i="3"/>
  <c r="M155" i="3"/>
  <c r="K155" i="3"/>
  <c r="I155" i="3"/>
  <c r="G155" i="3"/>
  <c r="U154" i="3"/>
  <c r="S154" i="3"/>
  <c r="Q154" i="3"/>
  <c r="O154" i="3"/>
  <c r="M154" i="3"/>
  <c r="K154" i="3"/>
  <c r="I154" i="3"/>
  <c r="G154" i="3"/>
  <c r="U153" i="3"/>
  <c r="S153" i="3"/>
  <c r="Q153" i="3"/>
  <c r="O153" i="3"/>
  <c r="M153" i="3"/>
  <c r="K153" i="3"/>
  <c r="I153" i="3"/>
  <c r="G153" i="3"/>
  <c r="U152" i="3"/>
  <c r="S152" i="3"/>
  <c r="Q152" i="3"/>
  <c r="O152" i="3"/>
  <c r="M152" i="3"/>
  <c r="K152" i="3"/>
  <c r="I152" i="3"/>
  <c r="G152" i="3"/>
  <c r="U151" i="3"/>
  <c r="S151" i="3"/>
  <c r="Q151" i="3"/>
  <c r="O151" i="3"/>
  <c r="M151" i="3"/>
  <c r="K151" i="3"/>
  <c r="I151" i="3"/>
  <c r="G151" i="3"/>
  <c r="U150" i="3"/>
  <c r="S150" i="3"/>
  <c r="Q150" i="3"/>
  <c r="O150" i="3"/>
  <c r="M150" i="3"/>
  <c r="K150" i="3"/>
  <c r="I150" i="3"/>
  <c r="G150" i="3"/>
  <c r="U149" i="3"/>
  <c r="S149" i="3"/>
  <c r="Q149" i="3"/>
  <c r="O149" i="3"/>
  <c r="M149" i="3"/>
  <c r="K149" i="3"/>
  <c r="I149" i="3"/>
  <c r="G149" i="3"/>
  <c r="U148" i="3"/>
  <c r="S148" i="3"/>
  <c r="Q148" i="3"/>
  <c r="O148" i="3"/>
  <c r="M148" i="3"/>
  <c r="K148" i="3"/>
  <c r="I148" i="3"/>
  <c r="G148" i="3"/>
  <c r="U147" i="3"/>
  <c r="S147" i="3"/>
  <c r="Q147" i="3"/>
  <c r="O147" i="3"/>
  <c r="M147" i="3"/>
  <c r="K147" i="3"/>
  <c r="I147" i="3"/>
  <c r="G147" i="3"/>
  <c r="U146" i="3"/>
  <c r="S146" i="3"/>
  <c r="Q146" i="3"/>
  <c r="O146" i="3"/>
  <c r="M146" i="3"/>
  <c r="K146" i="3"/>
  <c r="I146" i="3"/>
  <c r="G146" i="3"/>
  <c r="U145" i="3"/>
  <c r="S145" i="3"/>
  <c r="Q145" i="3"/>
  <c r="O145" i="3"/>
  <c r="M145" i="3"/>
  <c r="K145" i="3"/>
  <c r="I145" i="3"/>
  <c r="G145" i="3"/>
  <c r="U144" i="3"/>
  <c r="S144" i="3"/>
  <c r="Q144" i="3"/>
  <c r="O144" i="3"/>
  <c r="M144" i="3"/>
  <c r="K144" i="3"/>
  <c r="I144" i="3"/>
  <c r="G144" i="3"/>
  <c r="U143" i="3"/>
  <c r="S143" i="3"/>
  <c r="Q143" i="3"/>
  <c r="O143" i="3"/>
  <c r="M143" i="3"/>
  <c r="K143" i="3"/>
  <c r="I143" i="3"/>
  <c r="G143" i="3"/>
  <c r="U142" i="3"/>
  <c r="S142" i="3"/>
  <c r="Q142" i="3"/>
  <c r="O142" i="3"/>
  <c r="M142" i="3"/>
  <c r="K142" i="3"/>
  <c r="I142" i="3"/>
  <c r="G142" i="3"/>
  <c r="U141" i="3"/>
  <c r="S141" i="3"/>
  <c r="Q141" i="3"/>
  <c r="O141" i="3"/>
  <c r="M141" i="3"/>
  <c r="K141" i="3"/>
  <c r="I141" i="3"/>
  <c r="G141" i="3"/>
  <c r="U140" i="3"/>
  <c r="S140" i="3"/>
  <c r="Q140" i="3"/>
  <c r="O140" i="3"/>
  <c r="M140" i="3"/>
  <c r="K140" i="3"/>
  <c r="I140" i="3"/>
  <c r="G140" i="3"/>
  <c r="U139" i="3"/>
  <c r="S139" i="3"/>
  <c r="Q139" i="3"/>
  <c r="O139" i="3"/>
  <c r="M139" i="3"/>
  <c r="K139" i="3"/>
  <c r="I139" i="3"/>
  <c r="G139" i="3"/>
  <c r="U138" i="3"/>
  <c r="S138" i="3"/>
  <c r="Q138" i="3"/>
  <c r="O138" i="3"/>
  <c r="M138" i="3"/>
  <c r="K138" i="3"/>
  <c r="I138" i="3"/>
  <c r="G138" i="3"/>
  <c r="U137" i="3"/>
  <c r="S137" i="3"/>
  <c r="Q137" i="3"/>
  <c r="O137" i="3"/>
  <c r="M137" i="3"/>
  <c r="K137" i="3"/>
  <c r="I137" i="3"/>
  <c r="G137" i="3"/>
  <c r="U136" i="3"/>
  <c r="S136" i="3"/>
  <c r="Q136" i="3"/>
  <c r="O136" i="3"/>
  <c r="M136" i="3"/>
  <c r="K136" i="3"/>
  <c r="I136" i="3"/>
  <c r="G136" i="3"/>
  <c r="U135" i="3"/>
  <c r="S135" i="3"/>
  <c r="Q135" i="3"/>
  <c r="O135" i="3"/>
  <c r="M135" i="3"/>
  <c r="K135" i="3"/>
  <c r="I135" i="3"/>
  <c r="G135" i="3"/>
  <c r="U134" i="3"/>
  <c r="S134" i="3"/>
  <c r="Q134" i="3"/>
  <c r="O134" i="3"/>
  <c r="M134" i="3"/>
  <c r="K134" i="3"/>
  <c r="I134" i="3"/>
  <c r="G134" i="3"/>
  <c r="U133" i="3"/>
  <c r="S133" i="3"/>
  <c r="Q133" i="3"/>
  <c r="O133" i="3"/>
  <c r="M133" i="3"/>
  <c r="K133" i="3"/>
  <c r="I133" i="3"/>
  <c r="G133" i="3"/>
  <c r="U132" i="3"/>
  <c r="S132" i="3"/>
  <c r="Q132" i="3"/>
  <c r="O132" i="3"/>
  <c r="M132" i="3"/>
  <c r="K132" i="3"/>
  <c r="I132" i="3"/>
  <c r="G132" i="3"/>
  <c r="U131" i="3"/>
  <c r="S131" i="3"/>
  <c r="Q131" i="3"/>
  <c r="O131" i="3"/>
  <c r="M131" i="3"/>
  <c r="K131" i="3"/>
  <c r="I131" i="3"/>
  <c r="G131" i="3"/>
  <c r="U130" i="3"/>
  <c r="S130" i="3"/>
  <c r="Q130" i="3"/>
  <c r="O130" i="3"/>
  <c r="M130" i="3"/>
  <c r="K130" i="3"/>
  <c r="I130" i="3"/>
  <c r="G130" i="3"/>
  <c r="U129" i="3"/>
  <c r="S129" i="3"/>
  <c r="Q129" i="3"/>
  <c r="O129" i="3"/>
  <c r="M129" i="3"/>
  <c r="K129" i="3"/>
  <c r="I129" i="3"/>
  <c r="G129" i="3"/>
  <c r="U128" i="3"/>
  <c r="S128" i="3"/>
  <c r="Q128" i="3"/>
  <c r="O128" i="3"/>
  <c r="M128" i="3"/>
  <c r="K128" i="3"/>
  <c r="I128" i="3"/>
  <c r="G128" i="3"/>
  <c r="U127" i="3"/>
  <c r="S127" i="3"/>
  <c r="Q127" i="3"/>
  <c r="O127" i="3"/>
  <c r="M127" i="3"/>
  <c r="K127" i="3"/>
  <c r="I127" i="3"/>
  <c r="G127" i="3"/>
  <c r="V125" i="3"/>
  <c r="V186" i="3" s="1"/>
  <c r="T125" i="3"/>
  <c r="T186" i="3" s="1"/>
  <c r="R125" i="3"/>
  <c r="P125" i="3"/>
  <c r="N125" i="3"/>
  <c r="L125" i="3"/>
  <c r="J125" i="3"/>
  <c r="H125" i="3"/>
  <c r="F125" i="3"/>
  <c r="U121" i="3"/>
  <c r="S121" i="3"/>
  <c r="Q121" i="3"/>
  <c r="O121" i="3"/>
  <c r="M121" i="3"/>
  <c r="K121" i="3"/>
  <c r="I121" i="3"/>
  <c r="G121" i="3"/>
  <c r="U120" i="3"/>
  <c r="S120" i="3"/>
  <c r="Q120" i="3"/>
  <c r="O120" i="3"/>
  <c r="M120" i="3"/>
  <c r="K120" i="3"/>
  <c r="I120" i="3"/>
  <c r="G120" i="3"/>
  <c r="U119" i="3"/>
  <c r="S119" i="3"/>
  <c r="Q119" i="3"/>
  <c r="O119" i="3"/>
  <c r="M119" i="3"/>
  <c r="K119" i="3"/>
  <c r="I119" i="3"/>
  <c r="G119" i="3"/>
  <c r="U118" i="3"/>
  <c r="S118" i="3"/>
  <c r="Q118" i="3"/>
  <c r="O118" i="3"/>
  <c r="M118" i="3"/>
  <c r="K118" i="3"/>
  <c r="I118" i="3"/>
  <c r="G118" i="3"/>
  <c r="U117" i="3"/>
  <c r="S117" i="3"/>
  <c r="Q117" i="3"/>
  <c r="O117" i="3"/>
  <c r="M117" i="3"/>
  <c r="K117" i="3"/>
  <c r="I117" i="3"/>
  <c r="G117" i="3"/>
  <c r="U116" i="3"/>
  <c r="S116" i="3"/>
  <c r="Q116" i="3"/>
  <c r="O116" i="3"/>
  <c r="M116" i="3"/>
  <c r="K116" i="3"/>
  <c r="I116" i="3"/>
  <c r="G116" i="3"/>
  <c r="U115" i="3"/>
  <c r="S115" i="3"/>
  <c r="Q115" i="3"/>
  <c r="O115" i="3"/>
  <c r="M115" i="3"/>
  <c r="K115" i="3"/>
  <c r="I115" i="3"/>
  <c r="G115" i="3"/>
  <c r="U114" i="3"/>
  <c r="S114" i="3"/>
  <c r="Q114" i="3"/>
  <c r="O114" i="3"/>
  <c r="M114" i="3"/>
  <c r="K114" i="3"/>
  <c r="I114" i="3"/>
  <c r="G114" i="3"/>
  <c r="U113" i="3"/>
  <c r="S113" i="3"/>
  <c r="Q113" i="3"/>
  <c r="O113" i="3"/>
  <c r="M113" i="3"/>
  <c r="K113" i="3"/>
  <c r="I113" i="3"/>
  <c r="G113" i="3"/>
  <c r="U112" i="3"/>
  <c r="S112" i="3"/>
  <c r="Q112" i="3"/>
  <c r="O112" i="3"/>
  <c r="M112" i="3"/>
  <c r="K112" i="3"/>
  <c r="I112" i="3"/>
  <c r="G112" i="3"/>
  <c r="U111" i="3"/>
  <c r="S111" i="3"/>
  <c r="Q111" i="3"/>
  <c r="O111" i="3"/>
  <c r="M111" i="3"/>
  <c r="K111" i="3"/>
  <c r="I111" i="3"/>
  <c r="G111" i="3"/>
  <c r="U110" i="3"/>
  <c r="S110" i="3"/>
  <c r="Q110" i="3"/>
  <c r="O110" i="3"/>
  <c r="M110" i="3"/>
  <c r="K110" i="3"/>
  <c r="I110" i="3"/>
  <c r="G110" i="3"/>
  <c r="U109" i="3"/>
  <c r="S109" i="3"/>
  <c r="Q109" i="3"/>
  <c r="O109" i="3"/>
  <c r="M109" i="3"/>
  <c r="K109" i="3"/>
  <c r="I109" i="3"/>
  <c r="G109" i="3"/>
  <c r="U108" i="3"/>
  <c r="S108" i="3"/>
  <c r="Q108" i="3"/>
  <c r="O108" i="3"/>
  <c r="M108" i="3"/>
  <c r="K108" i="3"/>
  <c r="I108" i="3"/>
  <c r="G108" i="3"/>
  <c r="U107" i="3"/>
  <c r="S107" i="3"/>
  <c r="Q107" i="3"/>
  <c r="O107" i="3"/>
  <c r="M107" i="3"/>
  <c r="K107" i="3"/>
  <c r="I107" i="3"/>
  <c r="G107" i="3"/>
  <c r="U106" i="3"/>
  <c r="S106" i="3"/>
  <c r="Q106" i="3"/>
  <c r="O106" i="3"/>
  <c r="M106" i="3"/>
  <c r="K106" i="3"/>
  <c r="I106" i="3"/>
  <c r="G106" i="3"/>
  <c r="U105" i="3"/>
  <c r="S105" i="3"/>
  <c r="Q105" i="3"/>
  <c r="O105" i="3"/>
  <c r="M105" i="3"/>
  <c r="K105" i="3"/>
  <c r="I105" i="3"/>
  <c r="G105" i="3"/>
  <c r="U104" i="3"/>
  <c r="S104" i="3"/>
  <c r="Q104" i="3"/>
  <c r="O104" i="3"/>
  <c r="M104" i="3"/>
  <c r="K104" i="3"/>
  <c r="I104" i="3"/>
  <c r="G104" i="3"/>
  <c r="U103" i="3"/>
  <c r="S103" i="3"/>
  <c r="Q103" i="3"/>
  <c r="O103" i="3"/>
  <c r="M103" i="3"/>
  <c r="K103" i="3"/>
  <c r="I103" i="3"/>
  <c r="G103" i="3"/>
  <c r="U102" i="3"/>
  <c r="S102" i="3"/>
  <c r="Q102" i="3"/>
  <c r="O102" i="3"/>
  <c r="M102" i="3"/>
  <c r="K102" i="3"/>
  <c r="I102" i="3"/>
  <c r="G102" i="3"/>
  <c r="U101" i="3"/>
  <c r="S101" i="3"/>
  <c r="Q101" i="3"/>
  <c r="O101" i="3"/>
  <c r="M101" i="3"/>
  <c r="K101" i="3"/>
  <c r="I101" i="3"/>
  <c r="G101" i="3"/>
  <c r="U100" i="3"/>
  <c r="S100" i="3"/>
  <c r="Q100" i="3"/>
  <c r="O100" i="3"/>
  <c r="M100" i="3"/>
  <c r="K100" i="3"/>
  <c r="I100" i="3"/>
  <c r="G100" i="3"/>
  <c r="U99" i="3"/>
  <c r="S99" i="3"/>
  <c r="Q99" i="3"/>
  <c r="O99" i="3"/>
  <c r="M99" i="3"/>
  <c r="K99" i="3"/>
  <c r="I99" i="3"/>
  <c r="G99" i="3"/>
  <c r="U98" i="3"/>
  <c r="S98" i="3"/>
  <c r="Q98" i="3"/>
  <c r="O98" i="3"/>
  <c r="M98" i="3"/>
  <c r="K98" i="3"/>
  <c r="I98" i="3"/>
  <c r="G98" i="3"/>
  <c r="U97" i="3"/>
  <c r="S97" i="3"/>
  <c r="Q97" i="3"/>
  <c r="O97" i="3"/>
  <c r="M97" i="3"/>
  <c r="K97" i="3"/>
  <c r="I97" i="3"/>
  <c r="G97" i="3"/>
  <c r="U96" i="3"/>
  <c r="S96" i="3"/>
  <c r="Q96" i="3"/>
  <c r="O96" i="3"/>
  <c r="M96" i="3"/>
  <c r="K96" i="3"/>
  <c r="I96" i="3"/>
  <c r="G96" i="3"/>
  <c r="U95" i="3"/>
  <c r="S95" i="3"/>
  <c r="Q95" i="3"/>
  <c r="O95" i="3"/>
  <c r="M95" i="3"/>
  <c r="K95" i="3"/>
  <c r="I95" i="3"/>
  <c r="G95" i="3"/>
  <c r="U94" i="3"/>
  <c r="S94" i="3"/>
  <c r="Q94" i="3"/>
  <c r="O94" i="3"/>
  <c r="M94" i="3"/>
  <c r="K94" i="3"/>
  <c r="I94" i="3"/>
  <c r="G94" i="3"/>
  <c r="U93" i="3"/>
  <c r="S93" i="3"/>
  <c r="Q93" i="3"/>
  <c r="O93" i="3"/>
  <c r="M93" i="3"/>
  <c r="K93" i="3"/>
  <c r="I93" i="3"/>
  <c r="G93" i="3"/>
  <c r="U92" i="3"/>
  <c r="S92" i="3"/>
  <c r="Q92" i="3"/>
  <c r="O92" i="3"/>
  <c r="M92" i="3"/>
  <c r="K92" i="3"/>
  <c r="I92" i="3"/>
  <c r="G92" i="3"/>
  <c r="U91" i="3"/>
  <c r="S91" i="3"/>
  <c r="Q91" i="3"/>
  <c r="O91" i="3"/>
  <c r="M91" i="3"/>
  <c r="K91" i="3"/>
  <c r="I91" i="3"/>
  <c r="G91" i="3"/>
  <c r="U90" i="3"/>
  <c r="S90" i="3"/>
  <c r="Q90" i="3"/>
  <c r="O90" i="3"/>
  <c r="M90" i="3"/>
  <c r="K90" i="3"/>
  <c r="I90" i="3"/>
  <c r="G90" i="3"/>
  <c r="U89" i="3"/>
  <c r="S89" i="3"/>
  <c r="Q89" i="3"/>
  <c r="O89" i="3"/>
  <c r="M89" i="3"/>
  <c r="K89" i="3"/>
  <c r="I89" i="3"/>
  <c r="G89" i="3"/>
  <c r="U88" i="3"/>
  <c r="S88" i="3"/>
  <c r="Q88" i="3"/>
  <c r="O88" i="3"/>
  <c r="M88" i="3"/>
  <c r="K88" i="3"/>
  <c r="I88" i="3"/>
  <c r="G88" i="3"/>
  <c r="U87" i="3"/>
  <c r="S87" i="3"/>
  <c r="Q87" i="3"/>
  <c r="O87" i="3"/>
  <c r="M87" i="3"/>
  <c r="K87" i="3"/>
  <c r="I87" i="3"/>
  <c r="G87" i="3"/>
  <c r="U86" i="3"/>
  <c r="S86" i="3"/>
  <c r="Q86" i="3"/>
  <c r="O86" i="3"/>
  <c r="M86" i="3"/>
  <c r="K86" i="3"/>
  <c r="I86" i="3"/>
  <c r="G86" i="3"/>
  <c r="U85" i="3"/>
  <c r="S85" i="3"/>
  <c r="Q85" i="3"/>
  <c r="O85" i="3"/>
  <c r="M85" i="3"/>
  <c r="K85" i="3"/>
  <c r="I85" i="3"/>
  <c r="G85" i="3"/>
  <c r="U84" i="3"/>
  <c r="S84" i="3"/>
  <c r="Q84" i="3"/>
  <c r="O84" i="3"/>
  <c r="M84" i="3"/>
  <c r="K84" i="3"/>
  <c r="I84" i="3"/>
  <c r="G84" i="3"/>
  <c r="U83" i="3"/>
  <c r="S83" i="3"/>
  <c r="Q83" i="3"/>
  <c r="O83" i="3"/>
  <c r="M83" i="3"/>
  <c r="K83" i="3"/>
  <c r="I83" i="3"/>
  <c r="G83" i="3"/>
  <c r="U82" i="3"/>
  <c r="S82" i="3"/>
  <c r="Q82" i="3"/>
  <c r="O82" i="3"/>
  <c r="M82" i="3"/>
  <c r="K82" i="3"/>
  <c r="I82" i="3"/>
  <c r="G82" i="3"/>
  <c r="U81" i="3"/>
  <c r="S81" i="3"/>
  <c r="Q81" i="3"/>
  <c r="O81" i="3"/>
  <c r="M81" i="3"/>
  <c r="K81" i="3"/>
  <c r="I81" i="3"/>
  <c r="G81" i="3"/>
  <c r="U80" i="3"/>
  <c r="S80" i="3"/>
  <c r="Q80" i="3"/>
  <c r="O80" i="3"/>
  <c r="M80" i="3"/>
  <c r="K80" i="3"/>
  <c r="I80" i="3"/>
  <c r="G80" i="3"/>
  <c r="U79" i="3"/>
  <c r="S79" i="3"/>
  <c r="Q79" i="3"/>
  <c r="O79" i="3"/>
  <c r="M79" i="3"/>
  <c r="K79" i="3"/>
  <c r="I79" i="3"/>
  <c r="G79" i="3"/>
  <c r="U78" i="3"/>
  <c r="S78" i="3"/>
  <c r="Q78" i="3"/>
  <c r="O78" i="3"/>
  <c r="M78" i="3"/>
  <c r="K78" i="3"/>
  <c r="I78" i="3"/>
  <c r="G78" i="3"/>
  <c r="U77" i="3"/>
  <c r="S77" i="3"/>
  <c r="Q77" i="3"/>
  <c r="O77" i="3"/>
  <c r="M77" i="3"/>
  <c r="K77" i="3"/>
  <c r="I77" i="3"/>
  <c r="G77" i="3"/>
  <c r="U76" i="3"/>
  <c r="S76" i="3"/>
  <c r="Q76" i="3"/>
  <c r="O76" i="3"/>
  <c r="M76" i="3"/>
  <c r="K76" i="3"/>
  <c r="I76" i="3"/>
  <c r="G76" i="3"/>
  <c r="U75" i="3"/>
  <c r="S75" i="3"/>
  <c r="Q75" i="3"/>
  <c r="O75" i="3"/>
  <c r="M75" i="3"/>
  <c r="K75" i="3"/>
  <c r="I75" i="3"/>
  <c r="G75" i="3"/>
  <c r="U74" i="3"/>
  <c r="S74" i="3"/>
  <c r="Q74" i="3"/>
  <c r="O74" i="3"/>
  <c r="M74" i="3"/>
  <c r="K74" i="3"/>
  <c r="I74" i="3"/>
  <c r="G74" i="3"/>
  <c r="U73" i="3"/>
  <c r="S73" i="3"/>
  <c r="Q73" i="3"/>
  <c r="O73" i="3"/>
  <c r="M73" i="3"/>
  <c r="K73" i="3"/>
  <c r="I73" i="3"/>
  <c r="G73" i="3"/>
  <c r="U72" i="3"/>
  <c r="S72" i="3"/>
  <c r="Q72" i="3"/>
  <c r="O72" i="3"/>
  <c r="M72" i="3"/>
  <c r="K72" i="3"/>
  <c r="I72" i="3"/>
  <c r="G72" i="3"/>
  <c r="U71" i="3"/>
  <c r="S71" i="3"/>
  <c r="Q71" i="3"/>
  <c r="O71" i="3"/>
  <c r="M71" i="3"/>
  <c r="K71" i="3"/>
  <c r="I71" i="3"/>
  <c r="G71" i="3"/>
  <c r="U70" i="3"/>
  <c r="S70" i="3"/>
  <c r="Q70" i="3"/>
  <c r="O70" i="3"/>
  <c r="M70" i="3"/>
  <c r="K70" i="3"/>
  <c r="I70" i="3"/>
  <c r="G70" i="3"/>
  <c r="U69" i="3"/>
  <c r="S69" i="3"/>
  <c r="Q69" i="3"/>
  <c r="O69" i="3"/>
  <c r="M69" i="3"/>
  <c r="K69" i="3"/>
  <c r="I69" i="3"/>
  <c r="G69" i="3"/>
  <c r="U68" i="3"/>
  <c r="S68" i="3"/>
  <c r="Q68" i="3"/>
  <c r="O68" i="3"/>
  <c r="M68" i="3"/>
  <c r="K68" i="3"/>
  <c r="I68" i="3"/>
  <c r="G68" i="3"/>
  <c r="U67" i="3"/>
  <c r="S67" i="3"/>
  <c r="Q67" i="3"/>
  <c r="O67" i="3"/>
  <c r="M67" i="3"/>
  <c r="K67" i="3"/>
  <c r="I67" i="3"/>
  <c r="G67" i="3"/>
  <c r="U66" i="3"/>
  <c r="S66" i="3"/>
  <c r="Q66" i="3"/>
  <c r="O66" i="3"/>
  <c r="M66" i="3"/>
  <c r="K66" i="3"/>
  <c r="I66" i="3"/>
  <c r="G66" i="3"/>
  <c r="U65" i="3"/>
  <c r="S65" i="3"/>
  <c r="Q65" i="3"/>
  <c r="O65" i="3"/>
  <c r="M65" i="3"/>
  <c r="K65" i="3"/>
  <c r="I65" i="3"/>
  <c r="G65" i="3"/>
  <c r="U64" i="3"/>
  <c r="S64" i="3"/>
  <c r="Q64" i="3"/>
  <c r="O64" i="3"/>
  <c r="M64" i="3"/>
  <c r="K64" i="3"/>
  <c r="I64" i="3"/>
  <c r="G64" i="3"/>
  <c r="U63" i="3"/>
  <c r="S63" i="3"/>
  <c r="Q63" i="3"/>
  <c r="O63" i="3"/>
  <c r="M63" i="3"/>
  <c r="K63" i="3"/>
  <c r="I63" i="3"/>
  <c r="G63" i="3"/>
  <c r="U62" i="3"/>
  <c r="S62" i="3"/>
  <c r="Q62" i="3"/>
  <c r="O62" i="3"/>
  <c r="M62" i="3"/>
  <c r="K62" i="3"/>
  <c r="I62" i="3"/>
  <c r="G62" i="3"/>
  <c r="U61" i="3"/>
  <c r="S61" i="3"/>
  <c r="Q61" i="3"/>
  <c r="O61" i="3"/>
  <c r="M61" i="3"/>
  <c r="K61" i="3"/>
  <c r="I61" i="3"/>
  <c r="G61" i="3"/>
  <c r="U60" i="3"/>
  <c r="S60" i="3"/>
  <c r="Q60" i="3"/>
  <c r="O60" i="3"/>
  <c r="M60" i="3"/>
  <c r="K60" i="3"/>
  <c r="I60" i="3"/>
  <c r="G60" i="3"/>
  <c r="U59" i="3"/>
  <c r="S59" i="3"/>
  <c r="Q59" i="3"/>
  <c r="O59" i="3"/>
  <c r="M59" i="3"/>
  <c r="K59" i="3"/>
  <c r="I59" i="3"/>
  <c r="G59" i="3"/>
  <c r="U58" i="3"/>
  <c r="S58" i="3"/>
  <c r="Q58" i="3"/>
  <c r="O58" i="3"/>
  <c r="M58" i="3"/>
  <c r="K58" i="3"/>
  <c r="I58" i="3"/>
  <c r="G58" i="3"/>
  <c r="U57" i="3"/>
  <c r="S57" i="3"/>
  <c r="Q57" i="3"/>
  <c r="O57" i="3"/>
  <c r="M57" i="3"/>
  <c r="K57" i="3"/>
  <c r="I57" i="3"/>
  <c r="G57" i="3"/>
  <c r="U56" i="3"/>
  <c r="S56" i="3"/>
  <c r="Q56" i="3"/>
  <c r="O56" i="3"/>
  <c r="M56" i="3"/>
  <c r="K56" i="3"/>
  <c r="I56" i="3"/>
  <c r="G56" i="3"/>
  <c r="U55" i="3"/>
  <c r="S55" i="3"/>
  <c r="Q55" i="3"/>
  <c r="O55" i="3"/>
  <c r="M55" i="3"/>
  <c r="K55" i="3"/>
  <c r="I55" i="3"/>
  <c r="G55" i="3"/>
  <c r="U54" i="3"/>
  <c r="S54" i="3"/>
  <c r="Q54" i="3"/>
  <c r="O54" i="3"/>
  <c r="M54" i="3"/>
  <c r="K54" i="3"/>
  <c r="I54" i="3"/>
  <c r="G54" i="3"/>
  <c r="U53" i="3"/>
  <c r="S53" i="3"/>
  <c r="Q53" i="3"/>
  <c r="O53" i="3"/>
  <c r="M53" i="3"/>
  <c r="K53" i="3"/>
  <c r="I53" i="3"/>
  <c r="G53" i="3"/>
  <c r="U52" i="3"/>
  <c r="S52" i="3"/>
  <c r="Q52" i="3"/>
  <c r="O52" i="3"/>
  <c r="M52" i="3"/>
  <c r="K52" i="3"/>
  <c r="I52" i="3"/>
  <c r="G52" i="3"/>
  <c r="U51" i="3"/>
  <c r="S51" i="3"/>
  <c r="Q51" i="3"/>
  <c r="O51" i="3"/>
  <c r="M51" i="3"/>
  <c r="K51" i="3"/>
  <c r="I51" i="3"/>
  <c r="G51" i="3"/>
  <c r="U50" i="3"/>
  <c r="S50" i="3"/>
  <c r="Q50" i="3"/>
  <c r="O50" i="3"/>
  <c r="M50" i="3"/>
  <c r="K50" i="3"/>
  <c r="I50" i="3"/>
  <c r="G50" i="3"/>
  <c r="U49" i="3"/>
  <c r="S49" i="3"/>
  <c r="Q49" i="3"/>
  <c r="O49" i="3"/>
  <c r="M49" i="3"/>
  <c r="K49" i="3"/>
  <c r="I49" i="3"/>
  <c r="G49" i="3"/>
  <c r="U48" i="3"/>
  <c r="S48" i="3"/>
  <c r="Q48" i="3"/>
  <c r="O48" i="3"/>
  <c r="M48" i="3"/>
  <c r="K48" i="3"/>
  <c r="I48" i="3"/>
  <c r="G48" i="3"/>
  <c r="U47" i="3"/>
  <c r="S47" i="3"/>
  <c r="Q47" i="3"/>
  <c r="O47" i="3"/>
  <c r="M47" i="3"/>
  <c r="K47" i="3"/>
  <c r="I47" i="3"/>
  <c r="G47" i="3"/>
  <c r="U46" i="3"/>
  <c r="S46" i="3"/>
  <c r="Q46" i="3"/>
  <c r="O46" i="3"/>
  <c r="M46" i="3"/>
  <c r="K46" i="3"/>
  <c r="I46" i="3"/>
  <c r="G46" i="3"/>
  <c r="U45" i="3"/>
  <c r="S45" i="3"/>
  <c r="Q45" i="3"/>
  <c r="O45" i="3"/>
  <c r="M45" i="3"/>
  <c r="K45" i="3"/>
  <c r="I45" i="3"/>
  <c r="G45" i="3"/>
  <c r="U44" i="3"/>
  <c r="S44" i="3"/>
  <c r="Q44" i="3"/>
  <c r="O44" i="3"/>
  <c r="M44" i="3"/>
  <c r="K44" i="3"/>
  <c r="I44" i="3"/>
  <c r="G44" i="3"/>
  <c r="U43" i="3"/>
  <c r="S43" i="3"/>
  <c r="Q43" i="3"/>
  <c r="O43" i="3"/>
  <c r="M43" i="3"/>
  <c r="K43" i="3"/>
  <c r="I43" i="3"/>
  <c r="G43" i="3"/>
  <c r="U42" i="3"/>
  <c r="S42" i="3"/>
  <c r="Q42" i="3"/>
  <c r="O42" i="3"/>
  <c r="M42" i="3"/>
  <c r="K42" i="3"/>
  <c r="I42" i="3"/>
  <c r="G42" i="3"/>
  <c r="U41" i="3"/>
  <c r="S41" i="3"/>
  <c r="Q41" i="3"/>
  <c r="O41" i="3"/>
  <c r="M41" i="3"/>
  <c r="K41" i="3"/>
  <c r="I41" i="3"/>
  <c r="G41" i="3"/>
  <c r="U40" i="3"/>
  <c r="S40" i="3"/>
  <c r="Q40" i="3"/>
  <c r="O40" i="3"/>
  <c r="M40" i="3"/>
  <c r="K40" i="3"/>
  <c r="I40" i="3"/>
  <c r="G40" i="3"/>
  <c r="U39" i="3"/>
  <c r="S39" i="3"/>
  <c r="Q39" i="3"/>
  <c r="O39" i="3"/>
  <c r="M39" i="3"/>
  <c r="K39" i="3"/>
  <c r="I39" i="3"/>
  <c r="G39" i="3"/>
  <c r="U38" i="3"/>
  <c r="S38" i="3"/>
  <c r="Q38" i="3"/>
  <c r="O38" i="3"/>
  <c r="M38" i="3"/>
  <c r="K38" i="3"/>
  <c r="I38" i="3"/>
  <c r="G38" i="3"/>
  <c r="U37" i="3"/>
  <c r="S37" i="3"/>
  <c r="Q37" i="3"/>
  <c r="O37" i="3"/>
  <c r="M37" i="3"/>
  <c r="K37" i="3"/>
  <c r="I37" i="3"/>
  <c r="G37" i="3"/>
  <c r="U36" i="3"/>
  <c r="S36" i="3"/>
  <c r="Q36" i="3"/>
  <c r="O36" i="3"/>
  <c r="M36" i="3"/>
  <c r="K36" i="3"/>
  <c r="I36" i="3"/>
  <c r="G36" i="3"/>
  <c r="U35" i="3"/>
  <c r="S35" i="3"/>
  <c r="Q35" i="3"/>
  <c r="O35" i="3"/>
  <c r="M35" i="3"/>
  <c r="K35" i="3"/>
  <c r="I35" i="3"/>
  <c r="G35" i="3"/>
  <c r="U34" i="3"/>
  <c r="S34" i="3"/>
  <c r="Q34" i="3"/>
  <c r="O34" i="3"/>
  <c r="M34" i="3"/>
  <c r="K34" i="3"/>
  <c r="I34" i="3"/>
  <c r="G34" i="3"/>
  <c r="U33" i="3"/>
  <c r="S33" i="3"/>
  <c r="Q33" i="3"/>
  <c r="O33" i="3"/>
  <c r="M33" i="3"/>
  <c r="K33" i="3"/>
  <c r="I33" i="3"/>
  <c r="G33" i="3"/>
  <c r="U32" i="3"/>
  <c r="S32" i="3"/>
  <c r="Q32" i="3"/>
  <c r="O32" i="3"/>
  <c r="M32" i="3"/>
  <c r="K32" i="3"/>
  <c r="I32" i="3"/>
  <c r="G32" i="3"/>
  <c r="U31" i="3"/>
  <c r="S31" i="3"/>
  <c r="Q31" i="3"/>
  <c r="O31" i="3"/>
  <c r="M31" i="3"/>
  <c r="K31" i="3"/>
  <c r="I31" i="3"/>
  <c r="G31" i="3"/>
  <c r="U30" i="3"/>
  <c r="S30" i="3"/>
  <c r="Q30" i="3"/>
  <c r="O30" i="3"/>
  <c r="M30" i="3"/>
  <c r="K30" i="3"/>
  <c r="I30" i="3"/>
  <c r="G30" i="3"/>
  <c r="U29" i="3"/>
  <c r="S29" i="3"/>
  <c r="Q29" i="3"/>
  <c r="O29" i="3"/>
  <c r="M29" i="3"/>
  <c r="K29" i="3"/>
  <c r="I29" i="3"/>
  <c r="G29" i="3"/>
  <c r="U28" i="3"/>
  <c r="S28" i="3"/>
  <c r="Q28" i="3"/>
  <c r="O28" i="3"/>
  <c r="M28" i="3"/>
  <c r="K28" i="3"/>
  <c r="I28" i="3"/>
  <c r="G28" i="3"/>
  <c r="U27" i="3"/>
  <c r="S27" i="3"/>
  <c r="Q27" i="3"/>
  <c r="O27" i="3"/>
  <c r="M27" i="3"/>
  <c r="K27" i="3"/>
  <c r="I27" i="3"/>
  <c r="G27" i="3"/>
  <c r="U26" i="3"/>
  <c r="S26" i="3"/>
  <c r="Q26" i="3"/>
  <c r="O26" i="3"/>
  <c r="M26" i="3"/>
  <c r="K26" i="3"/>
  <c r="I26" i="3"/>
  <c r="G26" i="3"/>
  <c r="U25" i="3"/>
  <c r="S25" i="3"/>
  <c r="Q25" i="3"/>
  <c r="O25" i="3"/>
  <c r="M25" i="3"/>
  <c r="K25" i="3"/>
  <c r="I25" i="3"/>
  <c r="G25" i="3"/>
  <c r="U24" i="3"/>
  <c r="S24" i="3"/>
  <c r="Q24" i="3"/>
  <c r="O24" i="3"/>
  <c r="M24" i="3"/>
  <c r="K24" i="3"/>
  <c r="I24" i="3"/>
  <c r="G24" i="3"/>
  <c r="U23" i="3"/>
  <c r="S23" i="3"/>
  <c r="Q23" i="3"/>
  <c r="O23" i="3"/>
  <c r="M23" i="3"/>
  <c r="K23" i="3"/>
  <c r="I23" i="3"/>
  <c r="G23" i="3"/>
  <c r="U22" i="3"/>
  <c r="S22" i="3"/>
  <c r="Q22" i="3"/>
  <c r="O22" i="3"/>
  <c r="M22" i="3"/>
  <c r="K22" i="3"/>
  <c r="I22" i="3"/>
  <c r="G22" i="3"/>
  <c r="U21" i="3"/>
  <c r="S21" i="3"/>
  <c r="Q21" i="3"/>
  <c r="O21" i="3"/>
  <c r="M21" i="3"/>
  <c r="K21" i="3"/>
  <c r="I21" i="3"/>
  <c r="G21" i="3"/>
  <c r="U20" i="3"/>
  <c r="S20" i="3"/>
  <c r="Q20" i="3"/>
  <c r="O20" i="3"/>
  <c r="M20" i="3"/>
  <c r="K20" i="3"/>
  <c r="I20" i="3"/>
  <c r="G20" i="3"/>
  <c r="U19" i="3"/>
  <c r="S19" i="3"/>
  <c r="Q19" i="3"/>
  <c r="O19" i="3"/>
  <c r="M19" i="3"/>
  <c r="K19" i="3"/>
  <c r="I19" i="3"/>
  <c r="G19" i="3"/>
  <c r="U18" i="3"/>
  <c r="S18" i="3"/>
  <c r="Q18" i="3"/>
  <c r="O18" i="3"/>
  <c r="M18" i="3"/>
  <c r="K18" i="3"/>
  <c r="I18" i="3"/>
  <c r="G18" i="3"/>
  <c r="U17" i="3"/>
  <c r="S17" i="3"/>
  <c r="Q17" i="3"/>
  <c r="O17" i="3"/>
  <c r="M17" i="3"/>
  <c r="K17" i="3"/>
  <c r="I17" i="3"/>
  <c r="G17" i="3"/>
  <c r="U16" i="3"/>
  <c r="S16" i="3"/>
  <c r="Q16" i="3"/>
  <c r="O16" i="3"/>
  <c r="M16" i="3"/>
  <c r="K16" i="3"/>
  <c r="I16" i="3"/>
  <c r="G16" i="3"/>
  <c r="U15" i="3"/>
  <c r="S15" i="3"/>
  <c r="Q15" i="3"/>
  <c r="O15" i="3"/>
  <c r="M15" i="3"/>
  <c r="K15" i="3"/>
  <c r="I15" i="3"/>
  <c r="G15" i="3"/>
  <c r="U14" i="3"/>
  <c r="S14" i="3"/>
  <c r="Q14" i="3"/>
  <c r="O14" i="3"/>
  <c r="M14" i="3"/>
  <c r="K14" i="3"/>
  <c r="I14" i="3"/>
  <c r="G14" i="3"/>
  <c r="U13" i="3"/>
  <c r="S13" i="3"/>
  <c r="Q13" i="3"/>
  <c r="O13" i="3"/>
  <c r="M13" i="3"/>
  <c r="K13" i="3"/>
  <c r="I13" i="3"/>
  <c r="G13" i="3"/>
  <c r="U12" i="3"/>
  <c r="S12" i="3"/>
  <c r="Q12" i="3"/>
  <c r="O12" i="3"/>
  <c r="M12" i="3"/>
  <c r="K12" i="3"/>
  <c r="I12" i="3"/>
  <c r="G12" i="3"/>
  <c r="U11" i="3"/>
  <c r="S11" i="3"/>
  <c r="Q11" i="3"/>
  <c r="O11" i="3"/>
  <c r="M11" i="3"/>
  <c r="K11" i="3"/>
  <c r="I11" i="3"/>
  <c r="G11" i="3"/>
  <c r="U10" i="3"/>
  <c r="S10" i="3"/>
  <c r="Q10" i="3"/>
  <c r="O10" i="3"/>
  <c r="M10" i="3"/>
  <c r="K10" i="3"/>
  <c r="I10" i="3"/>
  <c r="G10" i="3"/>
  <c r="R8" i="3"/>
  <c r="C3" i="3"/>
  <c r="C4" i="4"/>
  <c r="C3" i="4"/>
  <c r="G233" i="4"/>
  <c r="I231" i="4"/>
  <c r="G230" i="4"/>
  <c r="G227" i="4"/>
  <c r="G226" i="4"/>
  <c r="G225" i="4"/>
  <c r="G224" i="4"/>
  <c r="G223" i="4"/>
  <c r="G222" i="4"/>
  <c r="G221" i="4"/>
  <c r="G219" i="4"/>
  <c r="G218" i="4"/>
  <c r="G217" i="4"/>
  <c r="G216" i="4"/>
  <c r="G215" i="4"/>
  <c r="G211" i="4"/>
  <c r="G210" i="4"/>
  <c r="G209" i="4"/>
  <c r="G208" i="4"/>
  <c r="G207" i="4"/>
  <c r="G206" i="4"/>
  <c r="G205" i="4"/>
  <c r="G203" i="4"/>
  <c r="G202" i="4"/>
  <c r="G200" i="4"/>
  <c r="G199" i="4"/>
  <c r="G198" i="4"/>
  <c r="G197" i="4"/>
  <c r="G196" i="4"/>
  <c r="G195" i="4"/>
  <c r="G194" i="4"/>
  <c r="G192" i="4"/>
  <c r="G191" i="4"/>
  <c r="G190" i="4"/>
  <c r="G189" i="4"/>
  <c r="K181" i="4"/>
  <c r="I181" i="4"/>
  <c r="G181" i="4"/>
  <c r="G180" i="4"/>
  <c r="G178" i="4"/>
  <c r="I177" i="4"/>
  <c r="G175" i="4"/>
  <c r="G173" i="4"/>
  <c r="G169" i="4"/>
  <c r="G167" i="4"/>
  <c r="G165" i="4"/>
  <c r="G161" i="4"/>
  <c r="G157" i="4"/>
  <c r="G154" i="4"/>
  <c r="G153" i="4"/>
  <c r="G149" i="4"/>
  <c r="G148" i="4"/>
  <c r="G146" i="4"/>
  <c r="G145" i="4"/>
  <c r="G144" i="4"/>
  <c r="G142" i="4"/>
  <c r="G141" i="4"/>
  <c r="G140" i="4"/>
  <c r="G138" i="4"/>
  <c r="G137" i="4"/>
  <c r="G136" i="4"/>
  <c r="G134" i="4"/>
  <c r="G133" i="4"/>
  <c r="G132" i="4"/>
  <c r="G130" i="4"/>
  <c r="G120" i="4"/>
  <c r="G104" i="4"/>
  <c r="G98" i="4"/>
  <c r="G97" i="4"/>
  <c r="G90" i="4"/>
  <c r="G81" i="4"/>
  <c r="G66" i="4"/>
  <c r="K123" i="4"/>
  <c r="M122" i="4"/>
  <c r="G121" i="4"/>
  <c r="G119" i="4"/>
  <c r="G118" i="4"/>
  <c r="G117" i="4"/>
  <c r="G116" i="4"/>
  <c r="G115" i="4"/>
  <c r="G112" i="4"/>
  <c r="G111" i="4"/>
  <c r="G109" i="4"/>
  <c r="G108" i="4"/>
  <c r="G107" i="4"/>
  <c r="G106" i="4"/>
  <c r="G105" i="4"/>
  <c r="G102" i="4"/>
  <c r="G99" i="4"/>
  <c r="G96" i="4"/>
  <c r="G95" i="4"/>
  <c r="G94" i="4"/>
  <c r="G93" i="4"/>
  <c r="G92" i="4"/>
  <c r="G91" i="4"/>
  <c r="G89" i="4"/>
  <c r="G88" i="4"/>
  <c r="G86" i="4"/>
  <c r="G83" i="4"/>
  <c r="G79" i="4"/>
  <c r="G77" i="4"/>
  <c r="G75" i="4"/>
  <c r="G73" i="4"/>
  <c r="G71" i="4"/>
  <c r="G68" i="4"/>
  <c r="G65" i="4"/>
  <c r="M60" i="4"/>
  <c r="I60" i="4"/>
  <c r="G57" i="4"/>
  <c r="G56" i="4"/>
  <c r="G55" i="4"/>
  <c r="G53" i="4"/>
  <c r="G51" i="4"/>
  <c r="G49" i="4"/>
  <c r="G47" i="4"/>
  <c r="G45" i="4"/>
  <c r="G43" i="4"/>
  <c r="G39" i="4"/>
  <c r="G37" i="4"/>
  <c r="G36" i="4"/>
  <c r="G35" i="4"/>
  <c r="G34" i="4"/>
  <c r="G33" i="4"/>
  <c r="I115" i="5" l="1"/>
  <c r="H14" i="9"/>
  <c r="H74" i="9" s="1"/>
  <c r="G60" i="4"/>
  <c r="G40" i="4"/>
  <c r="G150" i="4"/>
  <c r="N28" i="5"/>
  <c r="E82" i="10" s="1"/>
  <c r="AM115" i="5"/>
  <c r="AN50" i="5"/>
  <c r="AL50" i="5"/>
  <c r="N102" i="5"/>
  <c r="N103" i="5" s="1"/>
  <c r="N104" i="5" s="1"/>
  <c r="N105" i="5" s="1"/>
  <c r="AD22" i="10"/>
  <c r="AA22" i="10"/>
  <c r="G25" i="4"/>
  <c r="G38" i="4"/>
  <c r="I58" i="9"/>
  <c r="I106" i="4"/>
  <c r="K122" i="4"/>
  <c r="M123" i="4"/>
  <c r="G158" i="4"/>
  <c r="G168" i="4"/>
  <c r="G176" i="4"/>
  <c r="M31" i="4"/>
  <c r="G166" i="4"/>
  <c r="BK115" i="5"/>
  <c r="BJ8" i="5"/>
  <c r="V115" i="5"/>
  <c r="AT115" i="5"/>
  <c r="G11" i="4"/>
  <c r="G19" i="4"/>
  <c r="G27" i="4"/>
  <c r="O4" i="5"/>
  <c r="F4" i="5" s="1"/>
  <c r="F5" i="5" s="1"/>
  <c r="P4" i="5"/>
  <c r="G4" i="5" s="1"/>
  <c r="AJ11" i="10"/>
  <c r="AQ11" i="10"/>
  <c r="BJ115" i="5"/>
  <c r="G17" i="4"/>
  <c r="G48" i="4"/>
  <c r="G58" i="4"/>
  <c r="G15" i="4"/>
  <c r="G23" i="4"/>
  <c r="G32" i="4"/>
  <c r="G59" i="4" s="1"/>
  <c r="G46" i="4"/>
  <c r="G54" i="4"/>
  <c r="G156" i="4"/>
  <c r="I233" i="4"/>
  <c r="I234" i="4"/>
  <c r="K233" i="4"/>
  <c r="K234" i="4"/>
  <c r="AD115" i="5"/>
  <c r="AL115" i="5"/>
  <c r="G50" i="4"/>
  <c r="G162" i="4"/>
  <c r="G170" i="4"/>
  <c r="R27" i="10"/>
  <c r="R62" i="5"/>
  <c r="G13" i="4"/>
  <c r="G31" i="4" s="1"/>
  <c r="G21" i="4"/>
  <c r="G29" i="4"/>
  <c r="G44" i="4"/>
  <c r="G52" i="4"/>
  <c r="G122" i="4"/>
  <c r="I122" i="4"/>
  <c r="G152" i="4"/>
  <c r="G164" i="4"/>
  <c r="G172" i="4"/>
  <c r="G63" i="4"/>
  <c r="G174" i="4"/>
  <c r="G188" i="4"/>
  <c r="BB115" i="5"/>
  <c r="G14" i="16"/>
  <c r="H14" i="16" s="1"/>
  <c r="R105" i="5"/>
  <c r="N115" i="5"/>
  <c r="N5" i="5" s="1"/>
  <c r="BG115" i="5"/>
  <c r="BH115" i="5" s="1"/>
  <c r="BH8" i="5"/>
  <c r="P67" i="10"/>
  <c r="S27" i="10"/>
  <c r="AG27" i="10" s="1"/>
  <c r="G10" i="16"/>
  <c r="H10" i="16" s="1"/>
  <c r="Y43" i="10"/>
  <c r="AM43" i="10"/>
  <c r="R101" i="5"/>
  <c r="I182" i="4"/>
  <c r="K182" i="4"/>
  <c r="Z115" i="5"/>
  <c r="AC46" i="10"/>
  <c r="BC7" i="10" s="1"/>
  <c r="BC115" i="5"/>
  <c r="BD8" i="5"/>
  <c r="G21" i="16"/>
  <c r="K13" i="10"/>
  <c r="R32" i="5"/>
  <c r="AP16" i="10"/>
  <c r="AB16" i="10"/>
  <c r="AI16" i="10" s="1"/>
  <c r="K68" i="10"/>
  <c r="AQ20" i="10"/>
  <c r="AC20" i="10"/>
  <c r="AJ20" i="10" s="1"/>
  <c r="Y23" i="10"/>
  <c r="R52" i="5"/>
  <c r="R115" i="5" s="1"/>
  <c r="BF115" i="5"/>
  <c r="E107" i="10"/>
  <c r="AN16" i="10"/>
  <c r="M2" i="16"/>
  <c r="Q44" i="5"/>
  <c r="A2" i="6" s="1" a="1"/>
  <c r="AI115" i="5"/>
  <c r="AJ50" i="5"/>
  <c r="AP38" i="10"/>
  <c r="U38" i="10"/>
  <c r="AI38" i="10" s="1"/>
  <c r="M22" i="16"/>
  <c r="N22" i="16" s="1"/>
  <c r="N36" i="10"/>
  <c r="AI36" i="10" s="1"/>
  <c r="Y39" i="10"/>
  <c r="R95" i="5"/>
  <c r="G129" i="4"/>
  <c r="G135" i="4"/>
  <c r="G143" i="4"/>
  <c r="T115" i="5"/>
  <c r="AB115" i="5"/>
  <c r="AJ115" i="5"/>
  <c r="Y4" i="10"/>
  <c r="O115" i="5"/>
  <c r="O5" i="5" s="1"/>
  <c r="AR115" i="5"/>
  <c r="AY115" i="5"/>
  <c r="AZ115" i="5" s="1"/>
  <c r="AZ8" i="5"/>
  <c r="H115" i="5"/>
  <c r="M5" i="16"/>
  <c r="N5" i="16" s="1"/>
  <c r="U11" i="10"/>
  <c r="Q28" i="5"/>
  <c r="Q115" i="5" s="1"/>
  <c r="E6" i="16"/>
  <c r="W12" i="10"/>
  <c r="AL12" i="10"/>
  <c r="F6" i="16" s="1"/>
  <c r="AO12" i="10"/>
  <c r="H6" i="16" s="1"/>
  <c r="E93" i="10"/>
  <c r="L13" i="10"/>
  <c r="AX5" i="10"/>
  <c r="AG23" i="10"/>
  <c r="AV115" i="5"/>
  <c r="BD115" i="5"/>
  <c r="E53" i="10"/>
  <c r="Z4" i="10"/>
  <c r="P115" i="5"/>
  <c r="P5" i="5" s="1"/>
  <c r="E68" i="10"/>
  <c r="AM11" i="10"/>
  <c r="G5" i="16" s="1"/>
  <c r="R11" i="10"/>
  <c r="M21" i="16"/>
  <c r="N21" i="16" s="1"/>
  <c r="N13" i="10"/>
  <c r="AQ16" i="10"/>
  <c r="AC16" i="10"/>
  <c r="AJ16" i="10" s="1"/>
  <c r="G2" i="16"/>
  <c r="Y20" i="10"/>
  <c r="AM20" i="10"/>
  <c r="AO20" i="10" s="1"/>
  <c r="BB5" i="10"/>
  <c r="AI23" i="10"/>
  <c r="AZ5" i="10"/>
  <c r="AZ7" i="10" s="1"/>
  <c r="AM35" i="10"/>
  <c r="G7" i="16" s="1"/>
  <c r="R35" i="10"/>
  <c r="R84" i="5"/>
  <c r="AQ38" i="10"/>
  <c r="V38" i="10"/>
  <c r="AJ38" i="10" s="1"/>
  <c r="X115" i="5"/>
  <c r="AF115" i="5"/>
  <c r="AN115" i="5"/>
  <c r="AQ4" i="10"/>
  <c r="V4" i="10"/>
  <c r="G115" i="5"/>
  <c r="G5" i="5" s="1"/>
  <c r="E81" i="10"/>
  <c r="AN11" i="10"/>
  <c r="S11" i="10"/>
  <c r="AG11" i="10" s="1"/>
  <c r="E94" i="10"/>
  <c r="AZ17" i="10"/>
  <c r="BC17" i="10"/>
  <c r="AJ13" i="10"/>
  <c r="O46" i="10"/>
  <c r="BC4" i="10" s="1"/>
  <c r="AM16" i="10"/>
  <c r="G9" i="16" s="1"/>
  <c r="Y16" i="10"/>
  <c r="K67" i="10"/>
  <c r="AN20" i="10"/>
  <c r="Z20" i="10"/>
  <c r="AG20" i="10" s="1"/>
  <c r="P94" i="10"/>
  <c r="AZ18" i="10"/>
  <c r="U54" i="10"/>
  <c r="AN35" i="10"/>
  <c r="S35" i="10"/>
  <c r="AG35" i="10" s="1"/>
  <c r="G12" i="16"/>
  <c r="H12" i="16" s="1"/>
  <c r="R103" i="5"/>
  <c r="AX115" i="5"/>
  <c r="O90" i="10"/>
  <c r="T32" i="10"/>
  <c r="AF32" i="10"/>
  <c r="T51" i="10"/>
  <c r="AF34" i="10"/>
  <c r="T34" i="10"/>
  <c r="M7" i="16"/>
  <c r="N7" i="16" s="1"/>
  <c r="AP35" i="10"/>
  <c r="U35" i="10"/>
  <c r="AI35" i="10" s="1"/>
  <c r="F32" i="11"/>
  <c r="AK35" i="10"/>
  <c r="G22" i="16"/>
  <c r="H22" i="16" s="1"/>
  <c r="K22" i="16" s="1"/>
  <c r="K36" i="10"/>
  <c r="U106" i="10"/>
  <c r="Z43" i="10"/>
  <c r="AG43" i="10" s="1"/>
  <c r="AN43" i="10"/>
  <c r="U55" i="10"/>
  <c r="AQ35" i="10"/>
  <c r="V35" i="10"/>
  <c r="AJ35" i="10" s="1"/>
  <c r="E8" i="16"/>
  <c r="AL38" i="10"/>
  <c r="F8" i="16" s="1"/>
  <c r="AO38" i="10"/>
  <c r="H8" i="16" s="1"/>
  <c r="AC43" i="10"/>
  <c r="AJ43" i="10" s="1"/>
  <c r="AQ43" i="10"/>
  <c r="AP43" i="10"/>
  <c r="AB43" i="10"/>
  <c r="AI43" i="10" s="1"/>
  <c r="E4" i="16"/>
  <c r="C59" i="10"/>
  <c r="AK46" i="10"/>
  <c r="AL4" i="10"/>
  <c r="E5" i="16"/>
  <c r="W11" i="10"/>
  <c r="AL11" i="10"/>
  <c r="F5" i="16" s="1"/>
  <c r="AO11" i="10"/>
  <c r="H5" i="16" s="1"/>
  <c r="AU17" i="10"/>
  <c r="AX28" i="10" s="1"/>
  <c r="U46" i="10"/>
  <c r="BB3" i="10" s="1"/>
  <c r="BB8" i="10" s="1"/>
  <c r="AI4" i="10"/>
  <c r="AI46" i="10" s="1"/>
  <c r="AH5" i="10"/>
  <c r="AE10" i="10"/>
  <c r="J116" i="8"/>
  <c r="AE4" i="10"/>
  <c r="AH28" i="10"/>
  <c r="G117" i="7"/>
  <c r="T116" i="8"/>
  <c r="F5" i="11"/>
  <c r="C50" i="10"/>
  <c r="P46" i="10"/>
  <c r="AU3" i="10" s="1"/>
  <c r="AU8" i="10" s="1"/>
  <c r="AD4" i="10"/>
  <c r="T4" i="10"/>
  <c r="AH34" i="10"/>
  <c r="C106" i="10"/>
  <c r="C113" i="10"/>
  <c r="C115" i="10" s="1"/>
  <c r="I59" i="10"/>
  <c r="I60" i="10" s="1"/>
  <c r="I50" i="10"/>
  <c r="I73" i="10"/>
  <c r="I64" i="10"/>
  <c r="I74" i="10"/>
  <c r="I65" i="10"/>
  <c r="X20" i="10"/>
  <c r="AE20" i="10" s="1"/>
  <c r="J122" i="10"/>
  <c r="J115" i="10"/>
  <c r="AF25" i="10"/>
  <c r="AH25" i="10" s="1"/>
  <c r="O83" i="10"/>
  <c r="O85" i="10" s="1"/>
  <c r="AF30" i="10"/>
  <c r="AH30" i="10" s="1"/>
  <c r="AF33" i="10"/>
  <c r="AE35" i="10"/>
  <c r="X37" i="10"/>
  <c r="AE37" i="10" s="1"/>
  <c r="AD37" i="10"/>
  <c r="AH37" i="10" s="1"/>
  <c r="AA5" i="10"/>
  <c r="AA6" i="10"/>
  <c r="C73" i="10"/>
  <c r="C74" i="10" s="1"/>
  <c r="C64" i="10"/>
  <c r="C66" i="10" s="1"/>
  <c r="AD10" i="10"/>
  <c r="X15" i="10"/>
  <c r="AE15" i="10" s="1"/>
  <c r="X16" i="10"/>
  <c r="AE16" i="10" s="1"/>
  <c r="G17" i="10"/>
  <c r="AE17" i="10" s="1"/>
  <c r="G18" i="10"/>
  <c r="AE18" i="10" s="1"/>
  <c r="AD20" i="10"/>
  <c r="I94" i="10"/>
  <c r="I101" i="10"/>
  <c r="I102" i="10" s="1"/>
  <c r="AD23" i="10"/>
  <c r="AA29" i="10"/>
  <c r="N84" i="10"/>
  <c r="P84" i="10" s="1"/>
  <c r="X31" i="10"/>
  <c r="AE31" i="10" s="1"/>
  <c r="N91" i="10"/>
  <c r="AD32" i="10"/>
  <c r="AH32" i="10" s="1"/>
  <c r="AE34" i="10"/>
  <c r="W38" i="10"/>
  <c r="AD38" i="10" s="1"/>
  <c r="AH38" i="10" s="1"/>
  <c r="AE38" i="10"/>
  <c r="AA39" i="10"/>
  <c r="U66" i="10" s="1"/>
  <c r="AD39" i="10"/>
  <c r="S127" i="10"/>
  <c r="S128" i="10" s="1"/>
  <c r="S118" i="10"/>
  <c r="G44" i="10"/>
  <c r="AE44" i="10" s="1"/>
  <c r="AD44" i="10"/>
  <c r="AH44" i="10" s="1"/>
  <c r="F46" i="10"/>
  <c r="AU6" i="10" s="1"/>
  <c r="AV6" i="10" s="1"/>
  <c r="N51" i="11"/>
  <c r="D50" i="10"/>
  <c r="R46" i="10"/>
  <c r="AW3" i="10" s="1"/>
  <c r="AW8" i="10" s="1"/>
  <c r="X5" i="10"/>
  <c r="AE5" i="10" s="1"/>
  <c r="G10" i="10"/>
  <c r="T12" i="10"/>
  <c r="C92" i="10"/>
  <c r="C99" i="10"/>
  <c r="C101" i="10" s="1"/>
  <c r="I46" i="10"/>
  <c r="AU4" i="10" s="1"/>
  <c r="M13" i="10"/>
  <c r="D113" i="10"/>
  <c r="D106" i="10"/>
  <c r="AD15" i="10"/>
  <c r="AH15" i="10" s="1"/>
  <c r="AD16" i="10"/>
  <c r="AL16" i="10"/>
  <c r="F9" i="16" s="1"/>
  <c r="J59" i="10"/>
  <c r="J60" i="10" s="1"/>
  <c r="J50" i="10"/>
  <c r="AH19" i="10"/>
  <c r="J88" i="10"/>
  <c r="J90" i="10" s="1"/>
  <c r="J79" i="10"/>
  <c r="J81" i="10" s="1"/>
  <c r="AE22" i="10"/>
  <c r="AV16" i="10" s="1"/>
  <c r="K107" i="10"/>
  <c r="AA33" i="10"/>
  <c r="AA37" i="10"/>
  <c r="X39" i="10"/>
  <c r="AE39" i="10" s="1"/>
  <c r="S91" i="10"/>
  <c r="G41" i="10"/>
  <c r="AE41" i="10" s="1"/>
  <c r="AD41" i="10"/>
  <c r="C51" i="10"/>
  <c r="AA4" i="10"/>
  <c r="D65" i="10"/>
  <c r="D66" i="10" s="1"/>
  <c r="D73" i="10"/>
  <c r="D74" i="10" s="1"/>
  <c r="H46" i="10"/>
  <c r="AW6" i="10" s="1"/>
  <c r="AF10" i="10"/>
  <c r="J46" i="10"/>
  <c r="AV4" i="10" s="1"/>
  <c r="AA15" i="10"/>
  <c r="AA16" i="10"/>
  <c r="E114" i="10" s="1"/>
  <c r="AD17" i="10"/>
  <c r="AH17" i="10" s="1"/>
  <c r="AD18" i="10"/>
  <c r="AH18" i="10" s="1"/>
  <c r="AA20" i="10"/>
  <c r="I115" i="10"/>
  <c r="I122" i="10"/>
  <c r="G25" i="10"/>
  <c r="AE25" i="10" s="1"/>
  <c r="O50" i="10"/>
  <c r="P50" i="10" s="1"/>
  <c r="AF26" i="10"/>
  <c r="AH26" i="10" s="1"/>
  <c r="W27" i="10"/>
  <c r="N83" i="10"/>
  <c r="G30" i="10"/>
  <c r="AE30" i="10" s="1"/>
  <c r="AA31" i="10"/>
  <c r="S60" i="10"/>
  <c r="W35" i="10"/>
  <c r="AD35" i="10" s="1"/>
  <c r="AF40" i="10"/>
  <c r="T79" i="10"/>
  <c r="S113" i="10"/>
  <c r="AD43" i="10"/>
  <c r="AA43" i="10"/>
  <c r="L51" i="11"/>
  <c r="I79" i="10"/>
  <c r="I81" i="10" s="1"/>
  <c r="I88" i="10"/>
  <c r="I90" i="10" s="1"/>
  <c r="AD21" i="10"/>
  <c r="AH21" i="10" s="1"/>
  <c r="S50" i="10"/>
  <c r="J36" i="10"/>
  <c r="AE36" i="10" s="1"/>
  <c r="S112" i="10"/>
  <c r="S114" i="10" s="1"/>
  <c r="S103" i="10"/>
  <c r="S105" i="10" s="1"/>
  <c r="AD42" i="10"/>
  <c r="AH42" i="10" s="1"/>
  <c r="S119" i="10"/>
  <c r="AA45" i="10"/>
  <c r="U119" i="10" s="1"/>
  <c r="U120" i="10" s="1"/>
  <c r="Q58" i="13"/>
  <c r="T112" i="10"/>
  <c r="T103" i="10"/>
  <c r="AO43" i="10"/>
  <c r="AF45" i="10"/>
  <c r="AH45" i="10" s="1"/>
  <c r="L43" i="11"/>
  <c r="H51" i="11"/>
  <c r="P51" i="11"/>
  <c r="N43" i="11"/>
  <c r="F51" i="11"/>
  <c r="P5" i="13"/>
  <c r="G4" i="13"/>
  <c r="G58" i="15"/>
  <c r="K2" i="16"/>
  <c r="G40" i="10"/>
  <c r="AE40" i="10" s="1"/>
  <c r="N99" i="10"/>
  <c r="L50" i="11"/>
  <c r="G58" i="13"/>
  <c r="T58" i="13"/>
  <c r="H3" i="16"/>
  <c r="N15" i="13"/>
  <c r="N58" i="13" s="1"/>
  <c r="N5" i="13" s="1"/>
  <c r="H42" i="15"/>
  <c r="H58" i="15" s="1"/>
  <c r="U110" i="6" l="1"/>
  <c r="Q110" i="6"/>
  <c r="M110" i="6"/>
  <c r="I110" i="6"/>
  <c r="E110" i="6"/>
  <c r="A110" i="6"/>
  <c r="R109" i="6"/>
  <c r="N109" i="6"/>
  <c r="J109" i="6"/>
  <c r="F109" i="6"/>
  <c r="B109" i="6"/>
  <c r="S108" i="6"/>
  <c r="O108" i="6"/>
  <c r="K108" i="6"/>
  <c r="G108" i="6"/>
  <c r="C108" i="6"/>
  <c r="T107" i="6"/>
  <c r="P107" i="6"/>
  <c r="L107" i="6"/>
  <c r="H107" i="6"/>
  <c r="D107" i="6"/>
  <c r="U106" i="6"/>
  <c r="Q106" i="6"/>
  <c r="M106" i="6"/>
  <c r="I106" i="6"/>
  <c r="E106" i="6"/>
  <c r="A106" i="6"/>
  <c r="R105" i="6"/>
  <c r="N105" i="6"/>
  <c r="J105" i="6"/>
  <c r="F105" i="6"/>
  <c r="B105" i="6"/>
  <c r="S104" i="6"/>
  <c r="O104" i="6"/>
  <c r="K104" i="6"/>
  <c r="G104" i="6"/>
  <c r="C104" i="6"/>
  <c r="T103" i="6"/>
  <c r="P103" i="6"/>
  <c r="L103" i="6"/>
  <c r="H103" i="6"/>
  <c r="D103" i="6"/>
  <c r="U102" i="6"/>
  <c r="Q102" i="6"/>
  <c r="M102" i="6"/>
  <c r="I102" i="6"/>
  <c r="E102" i="6"/>
  <c r="A102" i="6"/>
  <c r="R101" i="6"/>
  <c r="N101" i="6"/>
  <c r="J101" i="6"/>
  <c r="F101" i="6"/>
  <c r="B101" i="6"/>
  <c r="S100" i="6"/>
  <c r="O100" i="6"/>
  <c r="K100" i="6"/>
  <c r="G100" i="6"/>
  <c r="C100" i="6"/>
  <c r="T99" i="6"/>
  <c r="P99" i="6"/>
  <c r="L99" i="6"/>
  <c r="H99" i="6"/>
  <c r="D99" i="6"/>
  <c r="U98" i="6"/>
  <c r="Q98" i="6"/>
  <c r="M98" i="6"/>
  <c r="I98" i="6"/>
  <c r="E98" i="6"/>
  <c r="A98" i="6"/>
  <c r="R97" i="6"/>
  <c r="N97" i="6"/>
  <c r="J97" i="6"/>
  <c r="F97" i="6"/>
  <c r="B97" i="6"/>
  <c r="S96" i="6"/>
  <c r="O96" i="6"/>
  <c r="K96" i="6"/>
  <c r="G96" i="6"/>
  <c r="C96" i="6"/>
  <c r="T95" i="6"/>
  <c r="P95" i="6"/>
  <c r="L95" i="6"/>
  <c r="H95" i="6"/>
  <c r="D95" i="6"/>
  <c r="U94" i="6"/>
  <c r="Q94" i="6"/>
  <c r="M94" i="6"/>
  <c r="I94" i="6"/>
  <c r="E94" i="6"/>
  <c r="A94" i="6"/>
  <c r="R93" i="6"/>
  <c r="N93" i="6"/>
  <c r="J93" i="6"/>
  <c r="F93" i="6"/>
  <c r="B93" i="6"/>
  <c r="S92" i="6"/>
  <c r="O92" i="6"/>
  <c r="K92" i="6"/>
  <c r="G92" i="6"/>
  <c r="C92" i="6"/>
  <c r="T91" i="6"/>
  <c r="P91" i="6"/>
  <c r="L91" i="6"/>
  <c r="H91" i="6"/>
  <c r="D91" i="6"/>
  <c r="U90" i="6"/>
  <c r="Q90" i="6"/>
  <c r="M90" i="6"/>
  <c r="I90" i="6"/>
  <c r="E90" i="6"/>
  <c r="A90" i="6"/>
  <c r="R89" i="6"/>
  <c r="N89" i="6"/>
  <c r="J89" i="6"/>
  <c r="F89" i="6"/>
  <c r="B89" i="6"/>
  <c r="S88" i="6"/>
  <c r="O88" i="6"/>
  <c r="K88" i="6"/>
  <c r="G88" i="6"/>
  <c r="C88" i="6"/>
  <c r="T87" i="6"/>
  <c r="P87" i="6"/>
  <c r="L87" i="6"/>
  <c r="H87" i="6"/>
  <c r="D87" i="6"/>
  <c r="U86" i="6"/>
  <c r="Q86" i="6"/>
  <c r="M86" i="6"/>
  <c r="I86" i="6"/>
  <c r="E86" i="6"/>
  <c r="A86" i="6"/>
  <c r="R85" i="6"/>
  <c r="N85" i="6"/>
  <c r="J85" i="6"/>
  <c r="F85" i="6"/>
  <c r="B85" i="6"/>
  <c r="S84" i="6"/>
  <c r="O84" i="6"/>
  <c r="K84" i="6"/>
  <c r="G84" i="6"/>
  <c r="C84" i="6"/>
  <c r="T83" i="6"/>
  <c r="P83" i="6"/>
  <c r="L83" i="6"/>
  <c r="H83" i="6"/>
  <c r="D83" i="6"/>
  <c r="U82" i="6"/>
  <c r="Q82" i="6"/>
  <c r="T110" i="6"/>
  <c r="P110" i="6"/>
  <c r="L110" i="6"/>
  <c r="H110" i="6"/>
  <c r="D110" i="6"/>
  <c r="U109" i="6"/>
  <c r="Q109" i="6"/>
  <c r="M109" i="6"/>
  <c r="I109" i="6"/>
  <c r="E109" i="6"/>
  <c r="A109" i="6"/>
  <c r="R108" i="6"/>
  <c r="N108" i="6"/>
  <c r="J108" i="6"/>
  <c r="F108" i="6"/>
  <c r="B108" i="6"/>
  <c r="S107" i="6"/>
  <c r="O107" i="6"/>
  <c r="K107" i="6"/>
  <c r="G107" i="6"/>
  <c r="C107" i="6"/>
  <c r="T106" i="6"/>
  <c r="P106" i="6"/>
  <c r="L106" i="6"/>
  <c r="H106" i="6"/>
  <c r="D106" i="6"/>
  <c r="U105" i="6"/>
  <c r="Q105" i="6"/>
  <c r="M105" i="6"/>
  <c r="I105" i="6"/>
  <c r="E105" i="6"/>
  <c r="A105" i="6"/>
  <c r="R104" i="6"/>
  <c r="N104" i="6"/>
  <c r="J104" i="6"/>
  <c r="F104" i="6"/>
  <c r="B104" i="6"/>
  <c r="S103" i="6"/>
  <c r="O103" i="6"/>
  <c r="K103" i="6"/>
  <c r="G103" i="6"/>
  <c r="C103" i="6"/>
  <c r="T102" i="6"/>
  <c r="P102" i="6"/>
  <c r="L102" i="6"/>
  <c r="H102" i="6"/>
  <c r="D102" i="6"/>
  <c r="U101" i="6"/>
  <c r="Q101" i="6"/>
  <c r="M101" i="6"/>
  <c r="I101" i="6"/>
  <c r="E101" i="6"/>
  <c r="A101" i="6"/>
  <c r="R100" i="6"/>
  <c r="N100" i="6"/>
  <c r="J100" i="6"/>
  <c r="F100" i="6"/>
  <c r="B100" i="6"/>
  <c r="S99" i="6"/>
  <c r="O99" i="6"/>
  <c r="K99" i="6"/>
  <c r="G99" i="6"/>
  <c r="C99" i="6"/>
  <c r="T98" i="6"/>
  <c r="P98" i="6"/>
  <c r="L98" i="6"/>
  <c r="H98" i="6"/>
  <c r="D98" i="6"/>
  <c r="U97" i="6"/>
  <c r="Q97" i="6"/>
  <c r="M97" i="6"/>
  <c r="I97" i="6"/>
  <c r="E97" i="6"/>
  <c r="A97" i="6"/>
  <c r="R96" i="6"/>
  <c r="N96" i="6"/>
  <c r="J96" i="6"/>
  <c r="F96" i="6"/>
  <c r="B96" i="6"/>
  <c r="S95" i="6"/>
  <c r="O95" i="6"/>
  <c r="K95" i="6"/>
  <c r="G95" i="6"/>
  <c r="C95" i="6"/>
  <c r="T94" i="6"/>
  <c r="P94" i="6"/>
  <c r="L94" i="6"/>
  <c r="H94" i="6"/>
  <c r="D94" i="6"/>
  <c r="U93" i="6"/>
  <c r="Q93" i="6"/>
  <c r="M93" i="6"/>
  <c r="I93" i="6"/>
  <c r="E93" i="6"/>
  <c r="A93" i="6"/>
  <c r="R92" i="6"/>
  <c r="N92" i="6"/>
  <c r="J92" i="6"/>
  <c r="F92" i="6"/>
  <c r="B92" i="6"/>
  <c r="S91" i="6"/>
  <c r="O91" i="6"/>
  <c r="K91" i="6"/>
  <c r="G91" i="6"/>
  <c r="C91" i="6"/>
  <c r="T90" i="6"/>
  <c r="P90" i="6"/>
  <c r="L90" i="6"/>
  <c r="H90" i="6"/>
  <c r="D90" i="6"/>
  <c r="U89" i="6"/>
  <c r="Q89" i="6"/>
  <c r="M89" i="6"/>
  <c r="I89" i="6"/>
  <c r="E89" i="6"/>
  <c r="A89" i="6"/>
  <c r="R88" i="6"/>
  <c r="N88" i="6"/>
  <c r="J88" i="6"/>
  <c r="F88" i="6"/>
  <c r="B88" i="6"/>
  <c r="S87" i="6"/>
  <c r="O87" i="6"/>
  <c r="K87" i="6"/>
  <c r="G87" i="6"/>
  <c r="C87" i="6"/>
  <c r="T86" i="6"/>
  <c r="P86" i="6"/>
  <c r="L86" i="6"/>
  <c r="H86" i="6"/>
  <c r="D86" i="6"/>
  <c r="U85" i="6"/>
  <c r="R110" i="6"/>
  <c r="J110" i="6"/>
  <c r="B110" i="6"/>
  <c r="O109" i="6"/>
  <c r="G109" i="6"/>
  <c r="T108" i="6"/>
  <c r="L108" i="6"/>
  <c r="D108" i="6"/>
  <c r="Q107" i="6"/>
  <c r="I107" i="6"/>
  <c r="A107" i="6"/>
  <c r="N106" i="6"/>
  <c r="F106" i="6"/>
  <c r="S105" i="6"/>
  <c r="K105" i="6"/>
  <c r="C105" i="6"/>
  <c r="P104" i="6"/>
  <c r="H104" i="6"/>
  <c r="U103" i="6"/>
  <c r="M103" i="6"/>
  <c r="E103" i="6"/>
  <c r="R102" i="6"/>
  <c r="J102" i="6"/>
  <c r="B102" i="6"/>
  <c r="O101" i="6"/>
  <c r="G101" i="6"/>
  <c r="T100" i="6"/>
  <c r="L100" i="6"/>
  <c r="D100" i="6"/>
  <c r="Q99" i="6"/>
  <c r="I99" i="6"/>
  <c r="A99" i="6"/>
  <c r="N98" i="6"/>
  <c r="F98" i="6"/>
  <c r="S97" i="6"/>
  <c r="K97" i="6"/>
  <c r="C97" i="6"/>
  <c r="P96" i="6"/>
  <c r="H96" i="6"/>
  <c r="U95" i="6"/>
  <c r="M95" i="6"/>
  <c r="E95" i="6"/>
  <c r="R94" i="6"/>
  <c r="J94" i="6"/>
  <c r="B94" i="6"/>
  <c r="O93" i="6"/>
  <c r="G93" i="6"/>
  <c r="T92" i="6"/>
  <c r="L92" i="6"/>
  <c r="D92" i="6"/>
  <c r="Q91" i="6"/>
  <c r="I91" i="6"/>
  <c r="A91" i="6"/>
  <c r="N90" i="6"/>
  <c r="F90" i="6"/>
  <c r="S89" i="6"/>
  <c r="K89" i="6"/>
  <c r="C89" i="6"/>
  <c r="P88" i="6"/>
  <c r="H88" i="6"/>
  <c r="U87" i="6"/>
  <c r="M87" i="6"/>
  <c r="E87" i="6"/>
  <c r="R86" i="6"/>
  <c r="J86" i="6"/>
  <c r="B86" i="6"/>
  <c r="P85" i="6"/>
  <c r="K85" i="6"/>
  <c r="E85" i="6"/>
  <c r="U84" i="6"/>
  <c r="P84" i="6"/>
  <c r="J84" i="6"/>
  <c r="E84" i="6"/>
  <c r="U83" i="6"/>
  <c r="O83" i="6"/>
  <c r="J83" i="6"/>
  <c r="E83" i="6"/>
  <c r="T82" i="6"/>
  <c r="O82" i="6"/>
  <c r="K82" i="6"/>
  <c r="G82" i="6"/>
  <c r="C82" i="6"/>
  <c r="T81" i="6"/>
  <c r="P81" i="6"/>
  <c r="L81" i="6"/>
  <c r="H81" i="6"/>
  <c r="D81" i="6"/>
  <c r="U80" i="6"/>
  <c r="Q80" i="6"/>
  <c r="M80" i="6"/>
  <c r="I80" i="6"/>
  <c r="E80" i="6"/>
  <c r="A80" i="6"/>
  <c r="R79" i="6"/>
  <c r="N79" i="6"/>
  <c r="J79" i="6"/>
  <c r="F79" i="6"/>
  <c r="B79" i="6"/>
  <c r="S78" i="6"/>
  <c r="O78" i="6"/>
  <c r="K78" i="6"/>
  <c r="G78" i="6"/>
  <c r="C78" i="6"/>
  <c r="T77" i="6"/>
  <c r="P77" i="6"/>
  <c r="L77" i="6"/>
  <c r="H77" i="6"/>
  <c r="D77" i="6"/>
  <c r="U76" i="6"/>
  <c r="Q76" i="6"/>
  <c r="M76" i="6"/>
  <c r="I76" i="6"/>
  <c r="E76" i="6"/>
  <c r="A76" i="6"/>
  <c r="R75" i="6"/>
  <c r="N75" i="6"/>
  <c r="J75" i="6"/>
  <c r="F75" i="6"/>
  <c r="B75" i="6"/>
  <c r="S74" i="6"/>
  <c r="O74" i="6"/>
  <c r="K74" i="6"/>
  <c r="G74" i="6"/>
  <c r="C74" i="6"/>
  <c r="T73" i="6"/>
  <c r="P73" i="6"/>
  <c r="L73" i="6"/>
  <c r="H73" i="6"/>
  <c r="D73" i="6"/>
  <c r="U72" i="6"/>
  <c r="Q72" i="6"/>
  <c r="M72" i="6"/>
  <c r="I72" i="6"/>
  <c r="E72" i="6"/>
  <c r="A72" i="6"/>
  <c r="R71" i="6"/>
  <c r="N71" i="6"/>
  <c r="J71" i="6"/>
  <c r="F71" i="6"/>
  <c r="B71" i="6"/>
  <c r="S70" i="6"/>
  <c r="O70" i="6"/>
  <c r="K70" i="6"/>
  <c r="G70" i="6"/>
  <c r="C70" i="6"/>
  <c r="T69" i="6"/>
  <c r="P69" i="6"/>
  <c r="L69" i="6"/>
  <c r="H69" i="6"/>
  <c r="D69" i="6"/>
  <c r="U68" i="6"/>
  <c r="Q68" i="6"/>
  <c r="M68" i="6"/>
  <c r="I68" i="6"/>
  <c r="E68" i="6"/>
  <c r="A68" i="6"/>
  <c r="R67" i="6"/>
  <c r="N67" i="6"/>
  <c r="J67" i="6"/>
  <c r="F67" i="6"/>
  <c r="B67" i="6"/>
  <c r="S66" i="6"/>
  <c r="O66" i="6"/>
  <c r="K66" i="6"/>
  <c r="G66" i="6"/>
  <c r="C66" i="6"/>
  <c r="T65" i="6"/>
  <c r="P65" i="6"/>
  <c r="O110" i="6"/>
  <c r="G110" i="6"/>
  <c r="T109" i="6"/>
  <c r="L109" i="6"/>
  <c r="D109" i="6"/>
  <c r="Q108" i="6"/>
  <c r="I108" i="6"/>
  <c r="A108" i="6"/>
  <c r="N107" i="6"/>
  <c r="F107" i="6"/>
  <c r="S106" i="6"/>
  <c r="K106" i="6"/>
  <c r="C106" i="6"/>
  <c r="P105" i="6"/>
  <c r="H105" i="6"/>
  <c r="U104" i="6"/>
  <c r="M104" i="6"/>
  <c r="E104" i="6"/>
  <c r="R103" i="6"/>
  <c r="J103" i="6"/>
  <c r="B103" i="6"/>
  <c r="O102" i="6"/>
  <c r="G102" i="6"/>
  <c r="T101" i="6"/>
  <c r="L101" i="6"/>
  <c r="D101" i="6"/>
  <c r="Q100" i="6"/>
  <c r="I100" i="6"/>
  <c r="A100" i="6"/>
  <c r="N99" i="6"/>
  <c r="F99" i="6"/>
  <c r="S98" i="6"/>
  <c r="K98" i="6"/>
  <c r="C98" i="6"/>
  <c r="P97" i="6"/>
  <c r="H97" i="6"/>
  <c r="U96" i="6"/>
  <c r="M96" i="6"/>
  <c r="E96" i="6"/>
  <c r="R95" i="6"/>
  <c r="J95" i="6"/>
  <c r="B95" i="6"/>
  <c r="O94" i="6"/>
  <c r="G94" i="6"/>
  <c r="T93" i="6"/>
  <c r="L93" i="6"/>
  <c r="D93" i="6"/>
  <c r="Q92" i="6"/>
  <c r="I92" i="6"/>
  <c r="A92" i="6"/>
  <c r="N91" i="6"/>
  <c r="F91" i="6"/>
  <c r="S90" i="6"/>
  <c r="K90" i="6"/>
  <c r="C90" i="6"/>
  <c r="P89" i="6"/>
  <c r="H89" i="6"/>
  <c r="U88" i="6"/>
  <c r="M88" i="6"/>
  <c r="E88" i="6"/>
  <c r="R87" i="6"/>
  <c r="J87" i="6"/>
  <c r="B87" i="6"/>
  <c r="O86" i="6"/>
  <c r="G86" i="6"/>
  <c r="T85" i="6"/>
  <c r="O85" i="6"/>
  <c r="I85" i="6"/>
  <c r="D85" i="6"/>
  <c r="T84" i="6"/>
  <c r="N84" i="6"/>
  <c r="I84" i="6"/>
  <c r="D84" i="6"/>
  <c r="S83" i="6"/>
  <c r="N83" i="6"/>
  <c r="I83" i="6"/>
  <c r="C83" i="6"/>
  <c r="S82" i="6"/>
  <c r="N82" i="6"/>
  <c r="J82" i="6"/>
  <c r="F82" i="6"/>
  <c r="B82" i="6"/>
  <c r="S81" i="6"/>
  <c r="O81" i="6"/>
  <c r="K81" i="6"/>
  <c r="G81" i="6"/>
  <c r="C81" i="6"/>
  <c r="T80" i="6"/>
  <c r="P80" i="6"/>
  <c r="L80" i="6"/>
  <c r="H80" i="6"/>
  <c r="D80" i="6"/>
  <c r="U79" i="6"/>
  <c r="Q79" i="6"/>
  <c r="M79" i="6"/>
  <c r="I79" i="6"/>
  <c r="E79" i="6"/>
  <c r="A79" i="6"/>
  <c r="R78" i="6"/>
  <c r="N78" i="6"/>
  <c r="J78" i="6"/>
  <c r="F78" i="6"/>
  <c r="B78" i="6"/>
  <c r="S77" i="6"/>
  <c r="O77" i="6"/>
  <c r="K77" i="6"/>
  <c r="G77" i="6"/>
  <c r="C77" i="6"/>
  <c r="T76" i="6"/>
  <c r="P76" i="6"/>
  <c r="L76" i="6"/>
  <c r="H76" i="6"/>
  <c r="D76" i="6"/>
  <c r="U75" i="6"/>
  <c r="Q75" i="6"/>
  <c r="M75" i="6"/>
  <c r="I75" i="6"/>
  <c r="E75" i="6"/>
  <c r="A75" i="6"/>
  <c r="R74" i="6"/>
  <c r="N74" i="6"/>
  <c r="J74" i="6"/>
  <c r="F74" i="6"/>
  <c r="B74" i="6"/>
  <c r="S73" i="6"/>
  <c r="O73" i="6"/>
  <c r="K73" i="6"/>
  <c r="G73" i="6"/>
  <c r="C73" i="6"/>
  <c r="T72" i="6"/>
  <c r="P72" i="6"/>
  <c r="L72" i="6"/>
  <c r="H72" i="6"/>
  <c r="D72" i="6"/>
  <c r="U71" i="6"/>
  <c r="Q71" i="6"/>
  <c r="M71" i="6"/>
  <c r="I71" i="6"/>
  <c r="E71" i="6"/>
  <c r="A71" i="6"/>
  <c r="R70" i="6"/>
  <c r="N70" i="6"/>
  <c r="J70" i="6"/>
  <c r="F70" i="6"/>
  <c r="B70" i="6"/>
  <c r="S69" i="6"/>
  <c r="O69" i="6"/>
  <c r="K69" i="6"/>
  <c r="G69" i="6"/>
  <c r="C69" i="6"/>
  <c r="T68" i="6"/>
  <c r="P68" i="6"/>
  <c r="L68" i="6"/>
  <c r="H68" i="6"/>
  <c r="D68" i="6"/>
  <c r="U67" i="6"/>
  <c r="Q67" i="6"/>
  <c r="M67" i="6"/>
  <c r="I67" i="6"/>
  <c r="E67" i="6"/>
  <c r="A67" i="6"/>
  <c r="R66" i="6"/>
  <c r="N66" i="6"/>
  <c r="J66" i="6"/>
  <c r="F66" i="6"/>
  <c r="K110" i="6"/>
  <c r="P109" i="6"/>
  <c r="U108" i="6"/>
  <c r="E108" i="6"/>
  <c r="J107" i="6"/>
  <c r="O106" i="6"/>
  <c r="T105" i="6"/>
  <c r="D105" i="6"/>
  <c r="I104" i="6"/>
  <c r="N103" i="6"/>
  <c r="S102" i="6"/>
  <c r="C102" i="6"/>
  <c r="H101" i="6"/>
  <c r="M100" i="6"/>
  <c r="R99" i="6"/>
  <c r="B99" i="6"/>
  <c r="G98" i="6"/>
  <c r="L97" i="6"/>
  <c r="Q96" i="6"/>
  <c r="A96" i="6"/>
  <c r="F95" i="6"/>
  <c r="K94" i="6"/>
  <c r="P93" i="6"/>
  <c r="U92" i="6"/>
  <c r="E92" i="6"/>
  <c r="J91" i="6"/>
  <c r="O90" i="6"/>
  <c r="T89" i="6"/>
  <c r="D89" i="6"/>
  <c r="I88" i="6"/>
  <c r="N87" i="6"/>
  <c r="S86" i="6"/>
  <c r="C86" i="6"/>
  <c r="L85" i="6"/>
  <c r="A85" i="6"/>
  <c r="L84" i="6"/>
  <c r="A84" i="6"/>
  <c r="K83" i="6"/>
  <c r="A83" i="6"/>
  <c r="L82" i="6"/>
  <c r="D82" i="6"/>
  <c r="Q81" i="6"/>
  <c r="I81" i="6"/>
  <c r="A81" i="6"/>
  <c r="N80" i="6"/>
  <c r="F80" i="6"/>
  <c r="S79" i="6"/>
  <c r="K79" i="6"/>
  <c r="C79" i="6"/>
  <c r="P78" i="6"/>
  <c r="H78" i="6"/>
  <c r="U77" i="6"/>
  <c r="M77" i="6"/>
  <c r="E77" i="6"/>
  <c r="R76" i="6"/>
  <c r="J76" i="6"/>
  <c r="B76" i="6"/>
  <c r="O75" i="6"/>
  <c r="G75" i="6"/>
  <c r="T74" i="6"/>
  <c r="L74" i="6"/>
  <c r="D74" i="6"/>
  <c r="Q73" i="6"/>
  <c r="I73" i="6"/>
  <c r="A73" i="6"/>
  <c r="N72" i="6"/>
  <c r="F72" i="6"/>
  <c r="S71" i="6"/>
  <c r="K71" i="6"/>
  <c r="C71" i="6"/>
  <c r="P70" i="6"/>
  <c r="H70" i="6"/>
  <c r="U69" i="6"/>
  <c r="M69" i="6"/>
  <c r="E69" i="6"/>
  <c r="R68" i="6"/>
  <c r="J68" i="6"/>
  <c r="B68" i="6"/>
  <c r="O67" i="6"/>
  <c r="G67" i="6"/>
  <c r="T66" i="6"/>
  <c r="L66" i="6"/>
  <c r="D66" i="6"/>
  <c r="S65" i="6"/>
  <c r="N65" i="6"/>
  <c r="J65" i="6"/>
  <c r="F65" i="6"/>
  <c r="B65" i="6"/>
  <c r="S64" i="6"/>
  <c r="O64" i="6"/>
  <c r="K64" i="6"/>
  <c r="G64" i="6"/>
  <c r="C64" i="6"/>
  <c r="T63" i="6"/>
  <c r="P63" i="6"/>
  <c r="L63" i="6"/>
  <c r="H63" i="6"/>
  <c r="D63" i="6"/>
  <c r="U62" i="6"/>
  <c r="Q62" i="6"/>
  <c r="M62" i="6"/>
  <c r="I62" i="6"/>
  <c r="E62" i="6"/>
  <c r="A62" i="6"/>
  <c r="R61" i="6"/>
  <c r="N61" i="6"/>
  <c r="J61" i="6"/>
  <c r="F61" i="6"/>
  <c r="B61" i="6"/>
  <c r="S60" i="6"/>
  <c r="O60" i="6"/>
  <c r="K60" i="6"/>
  <c r="G60" i="6"/>
  <c r="C60" i="6"/>
  <c r="T59" i="6"/>
  <c r="P59" i="6"/>
  <c r="L59" i="6"/>
  <c r="H59" i="6"/>
  <c r="D59" i="6"/>
  <c r="U58" i="6"/>
  <c r="Q58" i="6"/>
  <c r="M58" i="6"/>
  <c r="I58" i="6"/>
  <c r="E58" i="6"/>
  <c r="A58" i="6"/>
  <c r="R57" i="6"/>
  <c r="N57" i="6"/>
  <c r="J57" i="6"/>
  <c r="F57" i="6"/>
  <c r="B57" i="6"/>
  <c r="S56" i="6"/>
  <c r="O56" i="6"/>
  <c r="K56" i="6"/>
  <c r="G56" i="6"/>
  <c r="C56" i="6"/>
  <c r="T55" i="6"/>
  <c r="P55" i="6"/>
  <c r="L55" i="6"/>
  <c r="H55" i="6"/>
  <c r="D55" i="6"/>
  <c r="U54" i="6"/>
  <c r="Q54" i="6"/>
  <c r="M54" i="6"/>
  <c r="I54" i="6"/>
  <c r="E54" i="6"/>
  <c r="A54" i="6"/>
  <c r="R53" i="6"/>
  <c r="N53" i="6"/>
  <c r="J53" i="6"/>
  <c r="F53" i="6"/>
  <c r="B53" i="6"/>
  <c r="S52" i="6"/>
  <c r="O52" i="6"/>
  <c r="K52" i="6"/>
  <c r="G52" i="6"/>
  <c r="C52" i="6"/>
  <c r="T51" i="6"/>
  <c r="P51" i="6"/>
  <c r="L51" i="6"/>
  <c r="H51" i="6"/>
  <c r="D51" i="6"/>
  <c r="U50" i="6"/>
  <c r="Q50" i="6"/>
  <c r="M50" i="6"/>
  <c r="I50" i="6"/>
  <c r="E50" i="6"/>
  <c r="A50" i="6"/>
  <c r="R49" i="6"/>
  <c r="N49" i="6"/>
  <c r="J49" i="6"/>
  <c r="F49" i="6"/>
  <c r="B49" i="6"/>
  <c r="S48" i="6"/>
  <c r="O48" i="6"/>
  <c r="K48" i="6"/>
  <c r="G48" i="6"/>
  <c r="C48" i="6"/>
  <c r="T47" i="6"/>
  <c r="P47" i="6"/>
  <c r="L47" i="6"/>
  <c r="H47" i="6"/>
  <c r="D47" i="6"/>
  <c r="U46" i="6"/>
  <c r="Q46" i="6"/>
  <c r="M46" i="6"/>
  <c r="I46" i="6"/>
  <c r="E46" i="6"/>
  <c r="A46" i="6"/>
  <c r="R45" i="6"/>
  <c r="N45" i="6"/>
  <c r="J45" i="6"/>
  <c r="F45" i="6"/>
  <c r="B45" i="6"/>
  <c r="S44" i="6"/>
  <c r="O44" i="6"/>
  <c r="K44" i="6"/>
  <c r="G44" i="6"/>
  <c r="C44" i="6"/>
  <c r="T43" i="6"/>
  <c r="P43" i="6"/>
  <c r="L43" i="6"/>
  <c r="H43" i="6"/>
  <c r="D43" i="6"/>
  <c r="U42" i="6"/>
  <c r="Q42" i="6"/>
  <c r="M42" i="6"/>
  <c r="I42" i="6"/>
  <c r="E42" i="6"/>
  <c r="A42" i="6"/>
  <c r="R41" i="6"/>
  <c r="N41" i="6"/>
  <c r="J41" i="6"/>
  <c r="F41" i="6"/>
  <c r="B41" i="6"/>
  <c r="S40" i="6"/>
  <c r="O40" i="6"/>
  <c r="K40" i="6"/>
  <c r="G40" i="6"/>
  <c r="C40" i="6"/>
  <c r="T39" i="6"/>
  <c r="P39" i="6"/>
  <c r="L39" i="6"/>
  <c r="H39" i="6"/>
  <c r="D39" i="6"/>
  <c r="U38" i="6"/>
  <c r="Q38" i="6"/>
  <c r="M38" i="6"/>
  <c r="I38" i="6"/>
  <c r="E38" i="6"/>
  <c r="A38" i="6"/>
  <c r="R37" i="6"/>
  <c r="N37" i="6"/>
  <c r="J37" i="6"/>
  <c r="F37" i="6"/>
  <c r="B37" i="6"/>
  <c r="S36" i="6"/>
  <c r="O36" i="6"/>
  <c r="K36" i="6"/>
  <c r="G36" i="6"/>
  <c r="C36" i="6"/>
  <c r="T35" i="6"/>
  <c r="P35" i="6"/>
  <c r="L35" i="6"/>
  <c r="H35" i="6"/>
  <c r="D35" i="6"/>
  <c r="U34" i="6"/>
  <c r="Q34" i="6"/>
  <c r="M34" i="6"/>
  <c r="I34" i="6"/>
  <c r="E34" i="6"/>
  <c r="A34" i="6"/>
  <c r="R33" i="6"/>
  <c r="N33" i="6"/>
  <c r="J33" i="6"/>
  <c r="F33" i="6"/>
  <c r="B33" i="6"/>
  <c r="S32" i="6"/>
  <c r="O32" i="6"/>
  <c r="K32" i="6"/>
  <c r="G32" i="6"/>
  <c r="C32" i="6"/>
  <c r="T31" i="6"/>
  <c r="P31" i="6"/>
  <c r="L31" i="6"/>
  <c r="H31" i="6"/>
  <c r="D31" i="6"/>
  <c r="U30" i="6"/>
  <c r="Q30" i="6"/>
  <c r="M30" i="6"/>
  <c r="I30" i="6"/>
  <c r="E30" i="6"/>
  <c r="A30" i="6"/>
  <c r="R29" i="6"/>
  <c r="N29" i="6"/>
  <c r="J29" i="6"/>
  <c r="F29" i="6"/>
  <c r="B29" i="6"/>
  <c r="S28" i="6"/>
  <c r="O28" i="6"/>
  <c r="K28" i="6"/>
  <c r="G28" i="6"/>
  <c r="C28" i="6"/>
  <c r="T27" i="6"/>
  <c r="P27" i="6"/>
  <c r="L27" i="6"/>
  <c r="H27" i="6"/>
  <c r="D27" i="6"/>
  <c r="U26" i="6"/>
  <c r="Q26" i="6"/>
  <c r="M26" i="6"/>
  <c r="I26" i="6"/>
  <c r="E26" i="6"/>
  <c r="A26" i="6"/>
  <c r="R25" i="6"/>
  <c r="N25" i="6"/>
  <c r="J25" i="6"/>
  <c r="F25" i="6"/>
  <c r="B25" i="6"/>
  <c r="S24" i="6"/>
  <c r="O24" i="6"/>
  <c r="K24" i="6"/>
  <c r="G24" i="6"/>
  <c r="C24" i="6"/>
  <c r="T23" i="6"/>
  <c r="P23" i="6"/>
  <c r="L23" i="6"/>
  <c r="H23" i="6"/>
  <c r="D23" i="6"/>
  <c r="U22" i="6"/>
  <c r="Q22" i="6"/>
  <c r="M22" i="6"/>
  <c r="I22" i="6"/>
  <c r="E22" i="6"/>
  <c r="A22" i="6"/>
  <c r="R21" i="6"/>
  <c r="N21" i="6"/>
  <c r="J21" i="6"/>
  <c r="F21" i="6"/>
  <c r="B21" i="6"/>
  <c r="S20" i="6"/>
  <c r="O20" i="6"/>
  <c r="K20" i="6"/>
  <c r="G20" i="6"/>
  <c r="C20" i="6"/>
  <c r="T19" i="6"/>
  <c r="P19" i="6"/>
  <c r="L19" i="6"/>
  <c r="H19" i="6"/>
  <c r="D19" i="6"/>
  <c r="U18" i="6"/>
  <c r="Q18" i="6"/>
  <c r="M18" i="6"/>
  <c r="I18" i="6"/>
  <c r="E18" i="6"/>
  <c r="A18" i="6"/>
  <c r="R17" i="6"/>
  <c r="N17" i="6"/>
  <c r="J17" i="6"/>
  <c r="F17" i="6"/>
  <c r="B17" i="6"/>
  <c r="S16" i="6"/>
  <c r="F110" i="6"/>
  <c r="K109" i="6"/>
  <c r="P108" i="6"/>
  <c r="U107" i="6"/>
  <c r="E107" i="6"/>
  <c r="J106" i="6"/>
  <c r="O105" i="6"/>
  <c r="T104" i="6"/>
  <c r="D104" i="6"/>
  <c r="I103" i="6"/>
  <c r="N102" i="6"/>
  <c r="S101" i="6"/>
  <c r="C101" i="6"/>
  <c r="H100" i="6"/>
  <c r="M99" i="6"/>
  <c r="R98" i="6"/>
  <c r="B98" i="6"/>
  <c r="G97" i="6"/>
  <c r="L96" i="6"/>
  <c r="Q95" i="6"/>
  <c r="A95" i="6"/>
  <c r="F94" i="6"/>
  <c r="K93" i="6"/>
  <c r="P92" i="6"/>
  <c r="U91" i="6"/>
  <c r="E91" i="6"/>
  <c r="J90" i="6"/>
  <c r="O89" i="6"/>
  <c r="T88" i="6"/>
  <c r="D88" i="6"/>
  <c r="I87" i="6"/>
  <c r="N86" i="6"/>
  <c r="S85" i="6"/>
  <c r="H85" i="6"/>
  <c r="R84" i="6"/>
  <c r="H84" i="6"/>
  <c r="R83" i="6"/>
  <c r="G83" i="6"/>
  <c r="R82" i="6"/>
  <c r="I82" i="6"/>
  <c r="A82" i="6"/>
  <c r="N81" i="6"/>
  <c r="F81" i="6"/>
  <c r="S80" i="6"/>
  <c r="K80" i="6"/>
  <c r="C80" i="6"/>
  <c r="P79" i="6"/>
  <c r="H79" i="6"/>
  <c r="U78" i="6"/>
  <c r="M78" i="6"/>
  <c r="E78" i="6"/>
  <c r="R77" i="6"/>
  <c r="J77" i="6"/>
  <c r="B77" i="6"/>
  <c r="O76" i="6"/>
  <c r="G76" i="6"/>
  <c r="T75" i="6"/>
  <c r="L75" i="6"/>
  <c r="D75" i="6"/>
  <c r="Q74" i="6"/>
  <c r="I74" i="6"/>
  <c r="A74" i="6"/>
  <c r="N73" i="6"/>
  <c r="F73" i="6"/>
  <c r="S72" i="6"/>
  <c r="K72" i="6"/>
  <c r="C72" i="6"/>
  <c r="P71" i="6"/>
  <c r="H71" i="6"/>
  <c r="U70" i="6"/>
  <c r="M70" i="6"/>
  <c r="E70" i="6"/>
  <c r="R69" i="6"/>
  <c r="J69" i="6"/>
  <c r="B69" i="6"/>
  <c r="O68" i="6"/>
  <c r="G68" i="6"/>
  <c r="T67" i="6"/>
  <c r="L67" i="6"/>
  <c r="D67" i="6"/>
  <c r="Q66" i="6"/>
  <c r="I66" i="6"/>
  <c r="B66" i="6"/>
  <c r="R65" i="6"/>
  <c r="M65" i="6"/>
  <c r="I65" i="6"/>
  <c r="E65" i="6"/>
  <c r="A65" i="6"/>
  <c r="R64" i="6"/>
  <c r="N64" i="6"/>
  <c r="J64" i="6"/>
  <c r="F64" i="6"/>
  <c r="B64" i="6"/>
  <c r="S63" i="6"/>
  <c r="O63" i="6"/>
  <c r="K63" i="6"/>
  <c r="G63" i="6"/>
  <c r="C63" i="6"/>
  <c r="T62" i="6"/>
  <c r="P62" i="6"/>
  <c r="L62" i="6"/>
  <c r="H62" i="6"/>
  <c r="D62" i="6"/>
  <c r="U61" i="6"/>
  <c r="Q61" i="6"/>
  <c r="M61" i="6"/>
  <c r="I61" i="6"/>
  <c r="E61" i="6"/>
  <c r="A61" i="6"/>
  <c r="R60" i="6"/>
  <c r="N60" i="6"/>
  <c r="J60" i="6"/>
  <c r="F60" i="6"/>
  <c r="B60" i="6"/>
  <c r="S59" i="6"/>
  <c r="O59" i="6"/>
  <c r="K59" i="6"/>
  <c r="G59" i="6"/>
  <c r="C59" i="6"/>
  <c r="T58" i="6"/>
  <c r="P58" i="6"/>
  <c r="L58" i="6"/>
  <c r="H58" i="6"/>
  <c r="D58" i="6"/>
  <c r="U57" i="6"/>
  <c r="Q57" i="6"/>
  <c r="M57" i="6"/>
  <c r="I57" i="6"/>
  <c r="E57" i="6"/>
  <c r="A57" i="6"/>
  <c r="R56" i="6"/>
  <c r="N56" i="6"/>
  <c r="J56" i="6"/>
  <c r="F56" i="6"/>
  <c r="B56" i="6"/>
  <c r="S55" i="6"/>
  <c r="O55" i="6"/>
  <c r="K55" i="6"/>
  <c r="G55" i="6"/>
  <c r="C55" i="6"/>
  <c r="T54" i="6"/>
  <c r="P54" i="6"/>
  <c r="L54" i="6"/>
  <c r="H54" i="6"/>
  <c r="D54" i="6"/>
  <c r="U53" i="6"/>
  <c r="Q53" i="6"/>
  <c r="M53" i="6"/>
  <c r="I53" i="6"/>
  <c r="E53" i="6"/>
  <c r="A53" i="6"/>
  <c r="R52" i="6"/>
  <c r="N52" i="6"/>
  <c r="J52" i="6"/>
  <c r="F52" i="6"/>
  <c r="B52" i="6"/>
  <c r="S51" i="6"/>
  <c r="O51" i="6"/>
  <c r="K51" i="6"/>
  <c r="G51" i="6"/>
  <c r="C51" i="6"/>
  <c r="T50" i="6"/>
  <c r="P50" i="6"/>
  <c r="L50" i="6"/>
  <c r="H50" i="6"/>
  <c r="D50" i="6"/>
  <c r="U49" i="6"/>
  <c r="Q49" i="6"/>
  <c r="M49" i="6"/>
  <c r="I49" i="6"/>
  <c r="E49" i="6"/>
  <c r="A49" i="6"/>
  <c r="R48" i="6"/>
  <c r="N48" i="6"/>
  <c r="J48" i="6"/>
  <c r="F48" i="6"/>
  <c r="B48" i="6"/>
  <c r="S47" i="6"/>
  <c r="O47" i="6"/>
  <c r="K47" i="6"/>
  <c r="G47" i="6"/>
  <c r="C47" i="6"/>
  <c r="T46" i="6"/>
  <c r="P46" i="6"/>
  <c r="L46" i="6"/>
  <c r="H46" i="6"/>
  <c r="D46" i="6"/>
  <c r="U45" i="6"/>
  <c r="Q45" i="6"/>
  <c r="M45" i="6"/>
  <c r="I45" i="6"/>
  <c r="E45" i="6"/>
  <c r="A45" i="6"/>
  <c r="R44" i="6"/>
  <c r="N44" i="6"/>
  <c r="J44" i="6"/>
  <c r="F44" i="6"/>
  <c r="B44" i="6"/>
  <c r="S43" i="6"/>
  <c r="O43" i="6"/>
  <c r="K43" i="6"/>
  <c r="G43" i="6"/>
  <c r="C43" i="6"/>
  <c r="T42" i="6"/>
  <c r="P42" i="6"/>
  <c r="L42" i="6"/>
  <c r="H42" i="6"/>
  <c r="D42" i="6"/>
  <c r="U41" i="6"/>
  <c r="Q41" i="6"/>
  <c r="M41" i="6"/>
  <c r="I41" i="6"/>
  <c r="E41" i="6"/>
  <c r="A41" i="6"/>
  <c r="R40" i="6"/>
  <c r="N40" i="6"/>
  <c r="J40" i="6"/>
  <c r="F40" i="6"/>
  <c r="B40" i="6"/>
  <c r="S39" i="6"/>
  <c r="O39" i="6"/>
  <c r="K39" i="6"/>
  <c r="G39" i="6"/>
  <c r="C39" i="6"/>
  <c r="T38" i="6"/>
  <c r="P38" i="6"/>
  <c r="L38" i="6"/>
  <c r="H38" i="6"/>
  <c r="D38" i="6"/>
  <c r="U37" i="6"/>
  <c r="Q37" i="6"/>
  <c r="M37" i="6"/>
  <c r="I37" i="6"/>
  <c r="E37" i="6"/>
  <c r="A37" i="6"/>
  <c r="R36" i="6"/>
  <c r="N36" i="6"/>
  <c r="J36" i="6"/>
  <c r="F36" i="6"/>
  <c r="B36" i="6"/>
  <c r="S35" i="6"/>
  <c r="O35" i="6"/>
  <c r="K35" i="6"/>
  <c r="G35" i="6"/>
  <c r="C35" i="6"/>
  <c r="T34" i="6"/>
  <c r="P34" i="6"/>
  <c r="L34" i="6"/>
  <c r="H34" i="6"/>
  <c r="D34" i="6"/>
  <c r="U33" i="6"/>
  <c r="Q33" i="6"/>
  <c r="M33" i="6"/>
  <c r="I33" i="6"/>
  <c r="E33" i="6"/>
  <c r="A33" i="6"/>
  <c r="R32" i="6"/>
  <c r="N32" i="6"/>
  <c r="J32" i="6"/>
  <c r="F32" i="6"/>
  <c r="B32" i="6"/>
  <c r="S31" i="6"/>
  <c r="O31" i="6"/>
  <c r="K31" i="6"/>
  <c r="G31" i="6"/>
  <c r="C31" i="6"/>
  <c r="T30" i="6"/>
  <c r="P30" i="6"/>
  <c r="L30" i="6"/>
  <c r="H30" i="6"/>
  <c r="D30" i="6"/>
  <c r="U29" i="6"/>
  <c r="Q29" i="6"/>
  <c r="M29" i="6"/>
  <c r="I29" i="6"/>
  <c r="E29" i="6"/>
  <c r="A29" i="6"/>
  <c r="R28" i="6"/>
  <c r="N28" i="6"/>
  <c r="J28" i="6"/>
  <c r="F28" i="6"/>
  <c r="B28" i="6"/>
  <c r="S27" i="6"/>
  <c r="O27" i="6"/>
  <c r="K27" i="6"/>
  <c r="G27" i="6"/>
  <c r="C27" i="6"/>
  <c r="T26" i="6"/>
  <c r="P26" i="6"/>
  <c r="L26" i="6"/>
  <c r="H26" i="6"/>
  <c r="D26" i="6"/>
  <c r="U25" i="6"/>
  <c r="Q25" i="6"/>
  <c r="M25" i="6"/>
  <c r="I25" i="6"/>
  <c r="E25" i="6"/>
  <c r="A25" i="6"/>
  <c r="R24" i="6"/>
  <c r="N24" i="6"/>
  <c r="J24" i="6"/>
  <c r="F24" i="6"/>
  <c r="B24" i="6"/>
  <c r="S23" i="6"/>
  <c r="O23" i="6"/>
  <c r="K23" i="6"/>
  <c r="G23" i="6"/>
  <c r="C23" i="6"/>
  <c r="T22" i="6"/>
  <c r="P22" i="6"/>
  <c r="L22" i="6"/>
  <c r="H22" i="6"/>
  <c r="D22" i="6"/>
  <c r="U21" i="6"/>
  <c r="Q21" i="6"/>
  <c r="M21" i="6"/>
  <c r="I21" i="6"/>
  <c r="E21" i="6"/>
  <c r="A21" i="6"/>
  <c r="R20" i="6"/>
  <c r="N20" i="6"/>
  <c r="J20" i="6"/>
  <c r="F20" i="6"/>
  <c r="B20" i="6"/>
  <c r="S19" i="6"/>
  <c r="O19" i="6"/>
  <c r="K19" i="6"/>
  <c r="G19" i="6"/>
  <c r="C19" i="6"/>
  <c r="T18" i="6"/>
  <c r="P18" i="6"/>
  <c r="L18" i="6"/>
  <c r="H18" i="6"/>
  <c r="D18" i="6"/>
  <c r="U17" i="6"/>
  <c r="Q17" i="6"/>
  <c r="M17" i="6"/>
  <c r="I17" i="6"/>
  <c r="E17" i="6"/>
  <c r="A17" i="6"/>
  <c r="C110" i="6"/>
  <c r="M108" i="6"/>
  <c r="B107" i="6"/>
  <c r="L105" i="6"/>
  <c r="A104" i="6"/>
  <c r="K102" i="6"/>
  <c r="U100" i="6"/>
  <c r="J99" i="6"/>
  <c r="T97" i="6"/>
  <c r="I96" i="6"/>
  <c r="S94" i="6"/>
  <c r="H93" i="6"/>
  <c r="R91" i="6"/>
  <c r="G90" i="6"/>
  <c r="Q88" i="6"/>
  <c r="F87" i="6"/>
  <c r="Q85" i="6"/>
  <c r="Q84" i="6"/>
  <c r="Q83" i="6"/>
  <c r="P82" i="6"/>
  <c r="U81" i="6"/>
  <c r="E81" i="6"/>
  <c r="J80" i="6"/>
  <c r="O79" i="6"/>
  <c r="T78" i="6"/>
  <c r="D78" i="6"/>
  <c r="I77" i="6"/>
  <c r="N76" i="6"/>
  <c r="S75" i="6"/>
  <c r="C75" i="6"/>
  <c r="H74" i="6"/>
  <c r="M73" i="6"/>
  <c r="R72" i="6"/>
  <c r="B72" i="6"/>
  <c r="G71" i="6"/>
  <c r="L70" i="6"/>
  <c r="Q69" i="6"/>
  <c r="A69" i="6"/>
  <c r="F68" i="6"/>
  <c r="K67" i="6"/>
  <c r="P66" i="6"/>
  <c r="A66" i="6"/>
  <c r="L65" i="6"/>
  <c r="D65" i="6"/>
  <c r="Q64" i="6"/>
  <c r="I64" i="6"/>
  <c r="A64" i="6"/>
  <c r="N63" i="6"/>
  <c r="F63" i="6"/>
  <c r="S62" i="6"/>
  <c r="K62" i="6"/>
  <c r="C62" i="6"/>
  <c r="P61" i="6"/>
  <c r="H61" i="6"/>
  <c r="U60" i="6"/>
  <c r="M60" i="6"/>
  <c r="E60" i="6"/>
  <c r="R59" i="6"/>
  <c r="J59" i="6"/>
  <c r="B59" i="6"/>
  <c r="O58" i="6"/>
  <c r="G58" i="6"/>
  <c r="T57" i="6"/>
  <c r="L57" i="6"/>
  <c r="D57" i="6"/>
  <c r="Q56" i="6"/>
  <c r="I56" i="6"/>
  <c r="A56" i="6"/>
  <c r="N55" i="6"/>
  <c r="F55" i="6"/>
  <c r="S54" i="6"/>
  <c r="K54" i="6"/>
  <c r="C54" i="6"/>
  <c r="P53" i="6"/>
  <c r="H53" i="6"/>
  <c r="U52" i="6"/>
  <c r="M52" i="6"/>
  <c r="E52" i="6"/>
  <c r="R51" i="6"/>
  <c r="J51" i="6"/>
  <c r="B51" i="6"/>
  <c r="O50" i="6"/>
  <c r="G50" i="6"/>
  <c r="T49" i="6"/>
  <c r="L49" i="6"/>
  <c r="D49" i="6"/>
  <c r="Q48" i="6"/>
  <c r="I48" i="6"/>
  <c r="A48" i="6"/>
  <c r="N47" i="6"/>
  <c r="F47" i="6"/>
  <c r="S46" i="6"/>
  <c r="K46" i="6"/>
  <c r="C46" i="6"/>
  <c r="P45" i="6"/>
  <c r="H45" i="6"/>
  <c r="U44" i="6"/>
  <c r="M44" i="6"/>
  <c r="E44" i="6"/>
  <c r="R43" i="6"/>
  <c r="J43" i="6"/>
  <c r="B43" i="6"/>
  <c r="O42" i="6"/>
  <c r="G42" i="6"/>
  <c r="T41" i="6"/>
  <c r="L41" i="6"/>
  <c r="D41" i="6"/>
  <c r="Q40" i="6"/>
  <c r="I40" i="6"/>
  <c r="A40" i="6"/>
  <c r="N39" i="6"/>
  <c r="F39" i="6"/>
  <c r="S38" i="6"/>
  <c r="K38" i="6"/>
  <c r="C38" i="6"/>
  <c r="P37" i="6"/>
  <c r="H37" i="6"/>
  <c r="U36" i="6"/>
  <c r="M36" i="6"/>
  <c r="E36" i="6"/>
  <c r="R35" i="6"/>
  <c r="J35" i="6"/>
  <c r="B35" i="6"/>
  <c r="O34" i="6"/>
  <c r="G34" i="6"/>
  <c r="T33" i="6"/>
  <c r="L33" i="6"/>
  <c r="D33" i="6"/>
  <c r="Q32" i="6"/>
  <c r="I32" i="6"/>
  <c r="A32" i="6"/>
  <c r="N31" i="6"/>
  <c r="F31" i="6"/>
  <c r="S30" i="6"/>
  <c r="K30" i="6"/>
  <c r="C30" i="6"/>
  <c r="P29" i="6"/>
  <c r="H29" i="6"/>
  <c r="U28" i="6"/>
  <c r="M28" i="6"/>
  <c r="E28" i="6"/>
  <c r="R27" i="6"/>
  <c r="J27" i="6"/>
  <c r="B27" i="6"/>
  <c r="O26" i="6"/>
  <c r="G26" i="6"/>
  <c r="T25" i="6"/>
  <c r="L25" i="6"/>
  <c r="D25" i="6"/>
  <c r="Q24" i="6"/>
  <c r="I24" i="6"/>
  <c r="A24" i="6"/>
  <c r="N23" i="6"/>
  <c r="F23" i="6"/>
  <c r="S22" i="6"/>
  <c r="K22" i="6"/>
  <c r="C22" i="6"/>
  <c r="P21" i="6"/>
  <c r="H21" i="6"/>
  <c r="U20" i="6"/>
  <c r="M20" i="6"/>
  <c r="E20" i="6"/>
  <c r="R19" i="6"/>
  <c r="J19" i="6"/>
  <c r="B19" i="6"/>
  <c r="O18" i="6"/>
  <c r="G18" i="6"/>
  <c r="T17" i="6"/>
  <c r="L17" i="6"/>
  <c r="D17" i="6"/>
  <c r="R16" i="6"/>
  <c r="N16" i="6"/>
  <c r="J16" i="6"/>
  <c r="F16" i="6"/>
  <c r="B16" i="6"/>
  <c r="S15" i="6"/>
  <c r="O15" i="6"/>
  <c r="K15" i="6"/>
  <c r="G15" i="6"/>
  <c r="C15" i="6"/>
  <c r="T14" i="6"/>
  <c r="P14" i="6"/>
  <c r="L14" i="6"/>
  <c r="H14" i="6"/>
  <c r="D14" i="6"/>
  <c r="U13" i="6"/>
  <c r="Q13" i="6"/>
  <c r="M13" i="6"/>
  <c r="I13" i="6"/>
  <c r="E13" i="6"/>
  <c r="A13" i="6"/>
  <c r="R12" i="6"/>
  <c r="N12" i="6"/>
  <c r="J12" i="6"/>
  <c r="F12" i="6"/>
  <c r="B12" i="6"/>
  <c r="S11" i="6"/>
  <c r="O11" i="6"/>
  <c r="K11" i="6"/>
  <c r="G11" i="6"/>
  <c r="C11" i="6"/>
  <c r="T10" i="6"/>
  <c r="P10" i="6"/>
  <c r="L10" i="6"/>
  <c r="H10" i="6"/>
  <c r="D10" i="6"/>
  <c r="U9" i="6"/>
  <c r="Q9" i="6"/>
  <c r="M9" i="6"/>
  <c r="I9" i="6"/>
  <c r="E9" i="6"/>
  <c r="A9" i="6"/>
  <c r="R8" i="6"/>
  <c r="N8" i="6"/>
  <c r="J8" i="6"/>
  <c r="F8" i="6"/>
  <c r="B8" i="6"/>
  <c r="S7" i="6"/>
  <c r="O7" i="6"/>
  <c r="K7" i="6"/>
  <c r="G7" i="6"/>
  <c r="C7" i="6"/>
  <c r="T6" i="6"/>
  <c r="P6" i="6"/>
  <c r="L6" i="6"/>
  <c r="H6" i="6"/>
  <c r="D6" i="6"/>
  <c r="U5" i="6"/>
  <c r="Q5" i="6"/>
  <c r="M5" i="6"/>
  <c r="I5" i="6"/>
  <c r="E5" i="6"/>
  <c r="A5" i="6"/>
  <c r="R4" i="6"/>
  <c r="N4" i="6"/>
  <c r="J4" i="6"/>
  <c r="F4" i="6"/>
  <c r="B4" i="6"/>
  <c r="S3" i="6"/>
  <c r="O3" i="6"/>
  <c r="K3" i="6"/>
  <c r="G3" i="6"/>
  <c r="C3" i="6"/>
  <c r="T2" i="6"/>
  <c r="P2" i="6"/>
  <c r="L2" i="6"/>
  <c r="H2" i="6"/>
  <c r="D2" i="6"/>
  <c r="A2" i="6"/>
  <c r="S109" i="6"/>
  <c r="H108" i="6"/>
  <c r="R106" i="6"/>
  <c r="G105" i="6"/>
  <c r="Q103" i="6"/>
  <c r="F102" i="6"/>
  <c r="P100" i="6"/>
  <c r="E99" i="6"/>
  <c r="O97" i="6"/>
  <c r="D96" i="6"/>
  <c r="N94" i="6"/>
  <c r="C93" i="6"/>
  <c r="M91" i="6"/>
  <c r="B90" i="6"/>
  <c r="L88" i="6"/>
  <c r="A87" i="6"/>
  <c r="M85" i="6"/>
  <c r="M84" i="6"/>
  <c r="M83" i="6"/>
  <c r="M82" i="6"/>
  <c r="R81" i="6"/>
  <c r="B81" i="6"/>
  <c r="G80" i="6"/>
  <c r="L79" i="6"/>
  <c r="Q78" i="6"/>
  <c r="A78" i="6"/>
  <c r="F77" i="6"/>
  <c r="K76" i="6"/>
  <c r="P75" i="6"/>
  <c r="U74" i="6"/>
  <c r="E74" i="6"/>
  <c r="J73" i="6"/>
  <c r="O72" i="6"/>
  <c r="T71" i="6"/>
  <c r="D71" i="6"/>
  <c r="I70" i="6"/>
  <c r="N69" i="6"/>
  <c r="S68" i="6"/>
  <c r="C68" i="6"/>
  <c r="H67" i="6"/>
  <c r="M66" i="6"/>
  <c r="U65" i="6"/>
  <c r="K65" i="6"/>
  <c r="C65" i="6"/>
  <c r="P64" i="6"/>
  <c r="H64" i="6"/>
  <c r="U63" i="6"/>
  <c r="M63" i="6"/>
  <c r="E63" i="6"/>
  <c r="R62" i="6"/>
  <c r="J62" i="6"/>
  <c r="B62" i="6"/>
  <c r="O61" i="6"/>
  <c r="G61" i="6"/>
  <c r="T60" i="6"/>
  <c r="L60" i="6"/>
  <c r="D60" i="6"/>
  <c r="Q59" i="6"/>
  <c r="I59" i="6"/>
  <c r="A59" i="6"/>
  <c r="N58" i="6"/>
  <c r="F58" i="6"/>
  <c r="S57" i="6"/>
  <c r="K57" i="6"/>
  <c r="C57" i="6"/>
  <c r="P56" i="6"/>
  <c r="H56" i="6"/>
  <c r="U55" i="6"/>
  <c r="M55" i="6"/>
  <c r="E55" i="6"/>
  <c r="R54" i="6"/>
  <c r="J54" i="6"/>
  <c r="B54" i="6"/>
  <c r="O53" i="6"/>
  <c r="G53" i="6"/>
  <c r="T52" i="6"/>
  <c r="L52" i="6"/>
  <c r="D52" i="6"/>
  <c r="Q51" i="6"/>
  <c r="I51" i="6"/>
  <c r="A51" i="6"/>
  <c r="N50" i="6"/>
  <c r="F50" i="6"/>
  <c r="S49" i="6"/>
  <c r="K49" i="6"/>
  <c r="C49" i="6"/>
  <c r="P48" i="6"/>
  <c r="H48" i="6"/>
  <c r="U47" i="6"/>
  <c r="M47" i="6"/>
  <c r="E47" i="6"/>
  <c r="R46" i="6"/>
  <c r="J46" i="6"/>
  <c r="B46" i="6"/>
  <c r="O45" i="6"/>
  <c r="G45" i="6"/>
  <c r="T44" i="6"/>
  <c r="L44" i="6"/>
  <c r="D44" i="6"/>
  <c r="Q43" i="6"/>
  <c r="I43" i="6"/>
  <c r="A43" i="6"/>
  <c r="N42" i="6"/>
  <c r="F42" i="6"/>
  <c r="S41" i="6"/>
  <c r="K41" i="6"/>
  <c r="C41" i="6"/>
  <c r="P40" i="6"/>
  <c r="H40" i="6"/>
  <c r="U39" i="6"/>
  <c r="M39" i="6"/>
  <c r="E39" i="6"/>
  <c r="R38" i="6"/>
  <c r="J38" i="6"/>
  <c r="B38" i="6"/>
  <c r="O37" i="6"/>
  <c r="G37" i="6"/>
  <c r="T36" i="6"/>
  <c r="L36" i="6"/>
  <c r="D36" i="6"/>
  <c r="Q35" i="6"/>
  <c r="I35" i="6"/>
  <c r="A35" i="6"/>
  <c r="N34" i="6"/>
  <c r="F34" i="6"/>
  <c r="S33" i="6"/>
  <c r="K33" i="6"/>
  <c r="C33" i="6"/>
  <c r="P32" i="6"/>
  <c r="H32" i="6"/>
  <c r="U31" i="6"/>
  <c r="M31" i="6"/>
  <c r="E31" i="6"/>
  <c r="R30" i="6"/>
  <c r="J30" i="6"/>
  <c r="B30" i="6"/>
  <c r="O29" i="6"/>
  <c r="G29" i="6"/>
  <c r="T28" i="6"/>
  <c r="L28" i="6"/>
  <c r="D28" i="6"/>
  <c r="Q27" i="6"/>
  <c r="I27" i="6"/>
  <c r="A27" i="6"/>
  <c r="N26" i="6"/>
  <c r="F26" i="6"/>
  <c r="S25" i="6"/>
  <c r="K25" i="6"/>
  <c r="C25" i="6"/>
  <c r="P24" i="6"/>
  <c r="H24" i="6"/>
  <c r="U23" i="6"/>
  <c r="M23" i="6"/>
  <c r="E23" i="6"/>
  <c r="R22" i="6"/>
  <c r="J22" i="6"/>
  <c r="B22" i="6"/>
  <c r="O21" i="6"/>
  <c r="G21" i="6"/>
  <c r="T20" i="6"/>
  <c r="L20" i="6"/>
  <c r="D20" i="6"/>
  <c r="Q19" i="6"/>
  <c r="I19" i="6"/>
  <c r="A19" i="6"/>
  <c r="N18" i="6"/>
  <c r="F18" i="6"/>
  <c r="S17" i="6"/>
  <c r="K17" i="6"/>
  <c r="C17" i="6"/>
  <c r="Q16" i="6"/>
  <c r="M16" i="6"/>
  <c r="I16" i="6"/>
  <c r="E16" i="6"/>
  <c r="A16" i="6"/>
  <c r="R15" i="6"/>
  <c r="N15" i="6"/>
  <c r="J15" i="6"/>
  <c r="F15" i="6"/>
  <c r="B15" i="6"/>
  <c r="S14" i="6"/>
  <c r="O14" i="6"/>
  <c r="K14" i="6"/>
  <c r="G14" i="6"/>
  <c r="C14" i="6"/>
  <c r="T13" i="6"/>
  <c r="P13" i="6"/>
  <c r="L13" i="6"/>
  <c r="H13" i="6"/>
  <c r="D13" i="6"/>
  <c r="U12" i="6"/>
  <c r="Q12" i="6"/>
  <c r="M12" i="6"/>
  <c r="I12" i="6"/>
  <c r="E12" i="6"/>
  <c r="A12" i="6"/>
  <c r="R11" i="6"/>
  <c r="N11" i="6"/>
  <c r="J11" i="6"/>
  <c r="F11" i="6"/>
  <c r="B11" i="6"/>
  <c r="S10" i="6"/>
  <c r="O10" i="6"/>
  <c r="K10" i="6"/>
  <c r="G10" i="6"/>
  <c r="C10" i="6"/>
  <c r="T9" i="6"/>
  <c r="P9" i="6"/>
  <c r="L9" i="6"/>
  <c r="H9" i="6"/>
  <c r="D9" i="6"/>
  <c r="U8" i="6"/>
  <c r="Q8" i="6"/>
  <c r="M8" i="6"/>
  <c r="I8" i="6"/>
  <c r="E8" i="6"/>
  <c r="A8" i="6"/>
  <c r="R7" i="6"/>
  <c r="N7" i="6"/>
  <c r="J7" i="6"/>
  <c r="F7" i="6"/>
  <c r="B7" i="6"/>
  <c r="S6" i="6"/>
  <c r="O6" i="6"/>
  <c r="K6" i="6"/>
  <c r="G6" i="6"/>
  <c r="C6" i="6"/>
  <c r="T5" i="6"/>
  <c r="P5" i="6"/>
  <c r="L5" i="6"/>
  <c r="H5" i="6"/>
  <c r="D5" i="6"/>
  <c r="U4" i="6"/>
  <c r="Q4" i="6"/>
  <c r="M4" i="6"/>
  <c r="I4" i="6"/>
  <c r="E4" i="6"/>
  <c r="A4" i="6"/>
  <c r="R3" i="6"/>
  <c r="N3" i="6"/>
  <c r="J3" i="6"/>
  <c r="F3" i="6"/>
  <c r="B3" i="6"/>
  <c r="S2" i="6"/>
  <c r="O2" i="6"/>
  <c r="K2" i="6"/>
  <c r="G2" i="6"/>
  <c r="C2" i="6"/>
  <c r="S110" i="6"/>
  <c r="H109" i="6"/>
  <c r="R107" i="6"/>
  <c r="G106" i="6"/>
  <c r="Q104" i="6"/>
  <c r="F103" i="6"/>
  <c r="P101" i="6"/>
  <c r="E100" i="6"/>
  <c r="O98" i="6"/>
  <c r="D97" i="6"/>
  <c r="N95" i="6"/>
  <c r="C94" i="6"/>
  <c r="M92" i="6"/>
  <c r="B91" i="6"/>
  <c r="L89" i="6"/>
  <c r="A88" i="6"/>
  <c r="K86" i="6"/>
  <c r="G85" i="6"/>
  <c r="F84" i="6"/>
  <c r="F83" i="6"/>
  <c r="H82" i="6"/>
  <c r="M81" i="6"/>
  <c r="R80" i="6"/>
  <c r="B80" i="6"/>
  <c r="G79" i="6"/>
  <c r="L78" i="6"/>
  <c r="Q77" i="6"/>
  <c r="A77" i="6"/>
  <c r="F76" i="6"/>
  <c r="K75" i="6"/>
  <c r="P74" i="6"/>
  <c r="U73" i="6"/>
  <c r="E73" i="6"/>
  <c r="J72" i="6"/>
  <c r="O71" i="6"/>
  <c r="T70" i="6"/>
  <c r="D70" i="6"/>
  <c r="I69" i="6"/>
  <c r="N68" i="6"/>
  <c r="S67" i="6"/>
  <c r="C67" i="6"/>
  <c r="H66" i="6"/>
  <c r="Q65" i="6"/>
  <c r="H65" i="6"/>
  <c r="U64" i="6"/>
  <c r="M64" i="6"/>
  <c r="E64" i="6"/>
  <c r="R63" i="6"/>
  <c r="J63" i="6"/>
  <c r="B63" i="6"/>
  <c r="O62" i="6"/>
  <c r="G62" i="6"/>
  <c r="T61" i="6"/>
  <c r="L61" i="6"/>
  <c r="D61" i="6"/>
  <c r="Q60" i="6"/>
  <c r="I60" i="6"/>
  <c r="A60" i="6"/>
  <c r="N59" i="6"/>
  <c r="F59" i="6"/>
  <c r="S58" i="6"/>
  <c r="K58" i="6"/>
  <c r="C58" i="6"/>
  <c r="P57" i="6"/>
  <c r="H57" i="6"/>
  <c r="U56" i="6"/>
  <c r="M56" i="6"/>
  <c r="E56" i="6"/>
  <c r="R55" i="6"/>
  <c r="J55" i="6"/>
  <c r="B55" i="6"/>
  <c r="O54" i="6"/>
  <c r="G54" i="6"/>
  <c r="T53" i="6"/>
  <c r="L53" i="6"/>
  <c r="D53" i="6"/>
  <c r="Q52" i="6"/>
  <c r="I52" i="6"/>
  <c r="A52" i="6"/>
  <c r="N51" i="6"/>
  <c r="F51" i="6"/>
  <c r="S50" i="6"/>
  <c r="K50" i="6"/>
  <c r="C50" i="6"/>
  <c r="P49" i="6"/>
  <c r="H49" i="6"/>
  <c r="U48" i="6"/>
  <c r="M48" i="6"/>
  <c r="E48" i="6"/>
  <c r="R47" i="6"/>
  <c r="J47" i="6"/>
  <c r="B47" i="6"/>
  <c r="O46" i="6"/>
  <c r="G46" i="6"/>
  <c r="T45" i="6"/>
  <c r="L45" i="6"/>
  <c r="D45" i="6"/>
  <c r="Q44" i="6"/>
  <c r="I44" i="6"/>
  <c r="A44" i="6"/>
  <c r="N43" i="6"/>
  <c r="F43" i="6"/>
  <c r="S42" i="6"/>
  <c r="K42" i="6"/>
  <c r="C42" i="6"/>
  <c r="P41" i="6"/>
  <c r="H41" i="6"/>
  <c r="U40" i="6"/>
  <c r="M40" i="6"/>
  <c r="E40" i="6"/>
  <c r="R39" i="6"/>
  <c r="J39" i="6"/>
  <c r="B39" i="6"/>
  <c r="O38" i="6"/>
  <c r="G38" i="6"/>
  <c r="T37" i="6"/>
  <c r="L37" i="6"/>
  <c r="D37" i="6"/>
  <c r="Q36" i="6"/>
  <c r="I36" i="6"/>
  <c r="A36" i="6"/>
  <c r="N35" i="6"/>
  <c r="F35" i="6"/>
  <c r="S34" i="6"/>
  <c r="K34" i="6"/>
  <c r="C34" i="6"/>
  <c r="P33" i="6"/>
  <c r="H33" i="6"/>
  <c r="U32" i="6"/>
  <c r="M32" i="6"/>
  <c r="E32" i="6"/>
  <c r="R31" i="6"/>
  <c r="J31" i="6"/>
  <c r="B31" i="6"/>
  <c r="O30" i="6"/>
  <c r="G30" i="6"/>
  <c r="T29" i="6"/>
  <c r="L29" i="6"/>
  <c r="D29" i="6"/>
  <c r="Q28" i="6"/>
  <c r="I28" i="6"/>
  <c r="A28" i="6"/>
  <c r="N27" i="6"/>
  <c r="F27" i="6"/>
  <c r="S26" i="6"/>
  <c r="K26" i="6"/>
  <c r="C26" i="6"/>
  <c r="P25" i="6"/>
  <c r="H25" i="6"/>
  <c r="U24" i="6"/>
  <c r="M24" i="6"/>
  <c r="E24" i="6"/>
  <c r="R23" i="6"/>
  <c r="J23" i="6"/>
  <c r="B23" i="6"/>
  <c r="O22" i="6"/>
  <c r="G22" i="6"/>
  <c r="T21" i="6"/>
  <c r="L21" i="6"/>
  <c r="D21" i="6"/>
  <c r="Q20" i="6"/>
  <c r="I20" i="6"/>
  <c r="A20" i="6"/>
  <c r="N19" i="6"/>
  <c r="F19" i="6"/>
  <c r="S18" i="6"/>
  <c r="K18" i="6"/>
  <c r="C18" i="6"/>
  <c r="P17" i="6"/>
  <c r="H17" i="6"/>
  <c r="M107" i="6"/>
  <c r="K101" i="6"/>
  <c r="I95" i="6"/>
  <c r="G89" i="6"/>
  <c r="B84" i="6"/>
  <c r="O80" i="6"/>
  <c r="N77" i="6"/>
  <c r="M74" i="6"/>
  <c r="L71" i="6"/>
  <c r="K68" i="6"/>
  <c r="O65" i="6"/>
  <c r="D64" i="6"/>
  <c r="N62" i="6"/>
  <c r="C61" i="6"/>
  <c r="M59" i="6"/>
  <c r="B58" i="6"/>
  <c r="L56" i="6"/>
  <c r="A55" i="6"/>
  <c r="K53" i="6"/>
  <c r="U51" i="6"/>
  <c r="J50" i="6"/>
  <c r="T48" i="6"/>
  <c r="I47" i="6"/>
  <c r="S45" i="6"/>
  <c r="H44" i="6"/>
  <c r="R42" i="6"/>
  <c r="G41" i="6"/>
  <c r="Q39" i="6"/>
  <c r="F38" i="6"/>
  <c r="P36" i="6"/>
  <c r="E35" i="6"/>
  <c r="O33" i="6"/>
  <c r="D32" i="6"/>
  <c r="N30" i="6"/>
  <c r="C29" i="6"/>
  <c r="M27" i="6"/>
  <c r="B26" i="6"/>
  <c r="L24" i="6"/>
  <c r="A23" i="6"/>
  <c r="K21" i="6"/>
  <c r="U19" i="6"/>
  <c r="J18" i="6"/>
  <c r="U16" i="6"/>
  <c r="L16" i="6"/>
  <c r="D16" i="6"/>
  <c r="Q15" i="6"/>
  <c r="I15" i="6"/>
  <c r="A15" i="6"/>
  <c r="N14" i="6"/>
  <c r="F14" i="6"/>
  <c r="S13" i="6"/>
  <c r="K13" i="6"/>
  <c r="C13" i="6"/>
  <c r="P12" i="6"/>
  <c r="H12" i="6"/>
  <c r="U11" i="6"/>
  <c r="M11" i="6"/>
  <c r="E11" i="6"/>
  <c r="R10" i="6"/>
  <c r="J10" i="6"/>
  <c r="B10" i="6"/>
  <c r="O9" i="6"/>
  <c r="G9" i="6"/>
  <c r="T8" i="6"/>
  <c r="L8" i="6"/>
  <c r="D8" i="6"/>
  <c r="Q7" i="6"/>
  <c r="I7" i="6"/>
  <c r="A7" i="6"/>
  <c r="N6" i="6"/>
  <c r="F6" i="6"/>
  <c r="S5" i="6"/>
  <c r="K5" i="6"/>
  <c r="C5" i="6"/>
  <c r="P4" i="6"/>
  <c r="H4" i="6"/>
  <c r="U3" i="6"/>
  <c r="M3" i="6"/>
  <c r="E3" i="6"/>
  <c r="R2" i="6"/>
  <c r="J2" i="6"/>
  <c r="B2" i="6"/>
  <c r="B106" i="6"/>
  <c r="U99" i="6"/>
  <c r="S93" i="6"/>
  <c r="Q87" i="6"/>
  <c r="B83" i="6"/>
  <c r="T79" i="6"/>
  <c r="S76" i="6"/>
  <c r="R73" i="6"/>
  <c r="Q70" i="6"/>
  <c r="P67" i="6"/>
  <c r="G65" i="6"/>
  <c r="Q63" i="6"/>
  <c r="F62" i="6"/>
  <c r="P60" i="6"/>
  <c r="E59" i="6"/>
  <c r="O57" i="6"/>
  <c r="D56" i="6"/>
  <c r="N54" i="6"/>
  <c r="C53" i="6"/>
  <c r="M51" i="6"/>
  <c r="B50" i="6"/>
  <c r="L48" i="6"/>
  <c r="A47" i="6"/>
  <c r="K45" i="6"/>
  <c r="U43" i="6"/>
  <c r="J42" i="6"/>
  <c r="T40" i="6"/>
  <c r="I39" i="6"/>
  <c r="S37" i="6"/>
  <c r="H36" i="6"/>
  <c r="R34" i="6"/>
  <c r="G33" i="6"/>
  <c r="Q31" i="6"/>
  <c r="F30" i="6"/>
  <c r="P28" i="6"/>
  <c r="E27" i="6"/>
  <c r="O25" i="6"/>
  <c r="D24" i="6"/>
  <c r="N22" i="6"/>
  <c r="C21" i="6"/>
  <c r="M19" i="6"/>
  <c r="B18" i="6"/>
  <c r="T16" i="6"/>
  <c r="K16" i="6"/>
  <c r="C16" i="6"/>
  <c r="P15" i="6"/>
  <c r="H15" i="6"/>
  <c r="U14" i="6"/>
  <c r="M14" i="6"/>
  <c r="E14" i="6"/>
  <c r="R13" i="6"/>
  <c r="J13" i="6"/>
  <c r="B13" i="6"/>
  <c r="O12" i="6"/>
  <c r="G12" i="6"/>
  <c r="T11" i="6"/>
  <c r="L11" i="6"/>
  <c r="D11" i="6"/>
  <c r="Q10" i="6"/>
  <c r="I10" i="6"/>
  <c r="A10" i="6"/>
  <c r="N9" i="6"/>
  <c r="F9" i="6"/>
  <c r="S8" i="6"/>
  <c r="K8" i="6"/>
  <c r="C8" i="6"/>
  <c r="P7" i="6"/>
  <c r="H7" i="6"/>
  <c r="U6" i="6"/>
  <c r="M6" i="6"/>
  <c r="E6" i="6"/>
  <c r="R5" i="6"/>
  <c r="J5" i="6"/>
  <c r="B5" i="6"/>
  <c r="O4" i="6"/>
  <c r="G4" i="6"/>
  <c r="T3" i="6"/>
  <c r="L3" i="6"/>
  <c r="D3" i="6"/>
  <c r="Q2" i="6"/>
  <c r="I2" i="6"/>
  <c r="L104" i="6"/>
  <c r="H92" i="6"/>
  <c r="E82" i="6"/>
  <c r="C76" i="6"/>
  <c r="A70" i="6"/>
  <c r="T64" i="6"/>
  <c r="S61" i="6"/>
  <c r="R58" i="6"/>
  <c r="Q55" i="6"/>
  <c r="P52" i="6"/>
  <c r="O49" i="6"/>
  <c r="N46" i="6"/>
  <c r="M43" i="6"/>
  <c r="L40" i="6"/>
  <c r="K37" i="6"/>
  <c r="J34" i="6"/>
  <c r="I31" i="6"/>
  <c r="H28" i="6"/>
  <c r="G25" i="6"/>
  <c r="F22" i="6"/>
  <c r="E19" i="6"/>
  <c r="P16" i="6"/>
  <c r="U15" i="6"/>
  <c r="E15" i="6"/>
  <c r="J14" i="6"/>
  <c r="O13" i="6"/>
  <c r="T12" i="6"/>
  <c r="D12" i="6"/>
  <c r="I11" i="6"/>
  <c r="N10" i="6"/>
  <c r="S9" i="6"/>
  <c r="C9" i="6"/>
  <c r="H8" i="6"/>
  <c r="M7" i="6"/>
  <c r="R6" i="6"/>
  <c r="B6" i="6"/>
  <c r="G5" i="6"/>
  <c r="L4" i="6"/>
  <c r="Q3" i="6"/>
  <c r="A3" i="6"/>
  <c r="F2" i="6"/>
  <c r="J98" i="6"/>
  <c r="F54" i="6"/>
  <c r="A39" i="6"/>
  <c r="S29" i="6"/>
  <c r="Q23" i="6"/>
  <c r="O17" i="6"/>
  <c r="M15" i="6"/>
  <c r="B14" i="6"/>
  <c r="L12" i="6"/>
  <c r="A11" i="6"/>
  <c r="K9" i="6"/>
  <c r="U7" i="6"/>
  <c r="J6" i="6"/>
  <c r="T4" i="6"/>
  <c r="I3" i="6"/>
  <c r="A103" i="6"/>
  <c r="R90" i="6"/>
  <c r="J81" i="6"/>
  <c r="H75" i="6"/>
  <c r="F69" i="6"/>
  <c r="L64" i="6"/>
  <c r="K61" i="6"/>
  <c r="J58" i="6"/>
  <c r="I55" i="6"/>
  <c r="H52" i="6"/>
  <c r="G49" i="6"/>
  <c r="F46" i="6"/>
  <c r="E43" i="6"/>
  <c r="D40" i="6"/>
  <c r="C37" i="6"/>
  <c r="B34" i="6"/>
  <c r="A31" i="6"/>
  <c r="U27" i="6"/>
  <c r="T24" i="6"/>
  <c r="S21" i="6"/>
  <c r="R18" i="6"/>
  <c r="O16" i="6"/>
  <c r="T15" i="6"/>
  <c r="D15" i="6"/>
  <c r="I14" i="6"/>
  <c r="N13" i="6"/>
  <c r="S12" i="6"/>
  <c r="C12" i="6"/>
  <c r="H11" i="6"/>
  <c r="M10" i="6"/>
  <c r="R9" i="6"/>
  <c r="B9" i="6"/>
  <c r="G8" i="6"/>
  <c r="L7" i="6"/>
  <c r="Q6" i="6"/>
  <c r="A6" i="6"/>
  <c r="F5" i="6"/>
  <c r="K4" i="6"/>
  <c r="P3" i="6"/>
  <c r="U2" i="6"/>
  <c r="E2" i="6"/>
  <c r="N110" i="6"/>
  <c r="F86" i="6"/>
  <c r="D79" i="6"/>
  <c r="B73" i="6"/>
  <c r="U66" i="6"/>
  <c r="I63" i="6"/>
  <c r="H60" i="6"/>
  <c r="G57" i="6"/>
  <c r="E51" i="6"/>
  <c r="D48" i="6"/>
  <c r="C45" i="6"/>
  <c r="B42" i="6"/>
  <c r="U35" i="6"/>
  <c r="T32" i="6"/>
  <c r="R26" i="6"/>
  <c r="P20" i="6"/>
  <c r="H16" i="6"/>
  <c r="R14" i="6"/>
  <c r="G13" i="6"/>
  <c r="Q11" i="6"/>
  <c r="F10" i="6"/>
  <c r="P8" i="6"/>
  <c r="E7" i="6"/>
  <c r="O5" i="6"/>
  <c r="D4" i="6"/>
  <c r="N2" i="6"/>
  <c r="C85" i="6"/>
  <c r="A63" i="6"/>
  <c r="R50" i="6"/>
  <c r="N38" i="6"/>
  <c r="J26" i="6"/>
  <c r="G16" i="6"/>
  <c r="F13" i="6"/>
  <c r="E10" i="6"/>
  <c r="D7" i="6"/>
  <c r="C4" i="6"/>
  <c r="E66" i="6"/>
  <c r="I78" i="6"/>
  <c r="U59" i="6"/>
  <c r="Q47" i="6"/>
  <c r="M35" i="6"/>
  <c r="I23" i="6"/>
  <c r="L15" i="6"/>
  <c r="K12" i="6"/>
  <c r="J9" i="6"/>
  <c r="I6" i="6"/>
  <c r="H3" i="6"/>
  <c r="T96" i="6"/>
  <c r="S53" i="6"/>
  <c r="O41" i="6"/>
  <c r="K29" i="6"/>
  <c r="G17" i="6"/>
  <c r="A14" i="6"/>
  <c r="U10" i="6"/>
  <c r="T7" i="6"/>
  <c r="S4" i="6"/>
  <c r="C109" i="6"/>
  <c r="G72" i="6"/>
  <c r="T56" i="6"/>
  <c r="P44" i="6"/>
  <c r="L32" i="6"/>
  <c r="H20" i="6"/>
  <c r="Q14" i="6"/>
  <c r="P11" i="6"/>
  <c r="O8" i="6"/>
  <c r="N5" i="6"/>
  <c r="M2" i="6"/>
  <c r="O22" i="16"/>
  <c r="L22" i="16"/>
  <c r="P22" i="16" s="1"/>
  <c r="AI11" i="10"/>
  <c r="AP11" i="10"/>
  <c r="D92" i="10"/>
  <c r="D99" i="10"/>
  <c r="D101" i="10" s="1"/>
  <c r="K46" i="10"/>
  <c r="AW4" i="10" s="1"/>
  <c r="AF13" i="10"/>
  <c r="O64" i="10"/>
  <c r="AF27" i="10"/>
  <c r="T27" i="10"/>
  <c r="AH22" i="10"/>
  <c r="AY16" i="10" s="1"/>
  <c r="AU16" i="10"/>
  <c r="U113" i="10"/>
  <c r="U114" i="10" s="1"/>
  <c r="U104" i="10"/>
  <c r="U105" i="10" s="1"/>
  <c r="T86" i="10"/>
  <c r="T87" i="10" s="1"/>
  <c r="AH40" i="10"/>
  <c r="U86" i="10" s="1"/>
  <c r="U87" i="10" s="1"/>
  <c r="K74" i="10"/>
  <c r="K75" i="10" s="1"/>
  <c r="K65" i="10"/>
  <c r="K66" i="10" s="1"/>
  <c r="E113" i="10"/>
  <c r="E115" i="10" s="1"/>
  <c r="E106" i="10"/>
  <c r="S46" i="10"/>
  <c r="AX3" i="10" s="1"/>
  <c r="AX8" i="10" s="1"/>
  <c r="U52" i="10"/>
  <c r="AU27" i="10"/>
  <c r="G46" i="10"/>
  <c r="S120" i="10"/>
  <c r="P91" i="10"/>
  <c r="N92" i="10"/>
  <c r="I66" i="10"/>
  <c r="C52" i="10"/>
  <c r="E7" i="16"/>
  <c r="K7" i="16" s="1"/>
  <c r="AL35" i="10"/>
  <c r="F7" i="16" s="1"/>
  <c r="AO35" i="10"/>
  <c r="H7" i="16" s="1"/>
  <c r="J74" i="10"/>
  <c r="J75" i="10" s="1"/>
  <c r="J65" i="10"/>
  <c r="J66" i="10" s="1"/>
  <c r="AF20" i="10"/>
  <c r="N46" i="10"/>
  <c r="BB4" i="10" s="1"/>
  <c r="BB17" i="10"/>
  <c r="AI13" i="10"/>
  <c r="L46" i="10"/>
  <c r="AX4" i="10" s="1"/>
  <c r="AG13" i="10"/>
  <c r="AX17" i="10" s="1"/>
  <c r="AD12" i="10"/>
  <c r="AH12" i="10" s="1"/>
  <c r="AA12" i="10"/>
  <c r="T66" i="10"/>
  <c r="AF39" i="10"/>
  <c r="T73" i="10" s="1"/>
  <c r="T74" i="10" s="1"/>
  <c r="AP20" i="10"/>
  <c r="J101" i="10"/>
  <c r="J102" i="10" s="1"/>
  <c r="AW5" i="10"/>
  <c r="AF23" i="10"/>
  <c r="AH23" i="10" s="1"/>
  <c r="AA23" i="10"/>
  <c r="G23" i="16"/>
  <c r="H21" i="16"/>
  <c r="K21" i="16" s="1"/>
  <c r="G231" i="4"/>
  <c r="G177" i="4"/>
  <c r="G182" i="4"/>
  <c r="AH20" i="10"/>
  <c r="AB20" i="10"/>
  <c r="T104" i="10"/>
  <c r="T113" i="10"/>
  <c r="T114" i="10" s="1"/>
  <c r="AF43" i="10"/>
  <c r="AH43" i="10" s="1"/>
  <c r="U107" i="10"/>
  <c r="O2" i="16"/>
  <c r="L2" i="16"/>
  <c r="AH41" i="10"/>
  <c r="U98" i="10" s="1"/>
  <c r="U99" i="10" s="1"/>
  <c r="S98" i="10"/>
  <c r="S99" i="10" s="1"/>
  <c r="AH16" i="10"/>
  <c r="E99" i="10"/>
  <c r="E101" i="10" s="1"/>
  <c r="E92" i="10"/>
  <c r="P99" i="10"/>
  <c r="S61" i="10"/>
  <c r="AH35" i="10"/>
  <c r="U61" i="10" s="1"/>
  <c r="N85" i="10"/>
  <c r="P83" i="10"/>
  <c r="P85" i="10" s="1"/>
  <c r="S52" i="10"/>
  <c r="S53" i="10" s="1"/>
  <c r="I75" i="10"/>
  <c r="E50" i="10"/>
  <c r="D48" i="11"/>
  <c r="F43" i="11"/>
  <c r="AE46" i="10"/>
  <c r="AH33" i="10"/>
  <c r="U60" i="10" s="1"/>
  <c r="F12" i="11"/>
  <c r="D50" i="11" s="1"/>
  <c r="C87" i="10"/>
  <c r="C88" i="10" s="1"/>
  <c r="C79" i="10"/>
  <c r="C80" i="10" s="1"/>
  <c r="AD11" i="10"/>
  <c r="AU15" i="10" s="1"/>
  <c r="AA11" i="10"/>
  <c r="E79" i="10" s="1"/>
  <c r="F4" i="16"/>
  <c r="AL46" i="10"/>
  <c r="V46" i="10"/>
  <c r="BC3" i="10" s="1"/>
  <c r="BC8" i="10" s="1"/>
  <c r="AJ4" i="10"/>
  <c r="AJ46" i="10" s="1"/>
  <c r="BC18" i="10" s="1"/>
  <c r="H2" i="16"/>
  <c r="G5" i="13"/>
  <c r="T105" i="10"/>
  <c r="S62" i="10"/>
  <c r="N65" i="10"/>
  <c r="AD27" i="10"/>
  <c r="AH27" i="10" s="1"/>
  <c r="E51" i="10"/>
  <c r="AA46" i="10"/>
  <c r="AY7" i="10" s="1"/>
  <c r="W46" i="10"/>
  <c r="AU7" i="10" s="1"/>
  <c r="S73" i="10"/>
  <c r="S74" i="10" s="1"/>
  <c r="AO16" i="10"/>
  <c r="H9" i="16" s="1"/>
  <c r="AH10" i="10"/>
  <c r="E73" i="10"/>
  <c r="E74" i="10" s="1"/>
  <c r="E65" i="10"/>
  <c r="E66" i="10" s="1"/>
  <c r="AD46" i="10"/>
  <c r="X46" i="10"/>
  <c r="AV7" i="10" s="1"/>
  <c r="AV8" i="10" s="1"/>
  <c r="K5" i="16"/>
  <c r="T50" i="10"/>
  <c r="T53" i="10" s="1"/>
  <c r="AF36" i="10"/>
  <c r="AH36" i="10" s="1"/>
  <c r="M36" i="10"/>
  <c r="U50" i="10" s="1"/>
  <c r="O92" i="10"/>
  <c r="P90" i="10"/>
  <c r="O99" i="10"/>
  <c r="D114" i="10"/>
  <c r="D115" i="10" s="1"/>
  <c r="AF16" i="10"/>
  <c r="AQ46" i="10"/>
  <c r="BC15" i="10" s="1"/>
  <c r="AF35" i="10"/>
  <c r="T61" i="10" s="1"/>
  <c r="T35" i="10"/>
  <c r="U51" i="10" s="1"/>
  <c r="D87" i="10"/>
  <c r="D88" i="10" s="1"/>
  <c r="AF11" i="10"/>
  <c r="D78" i="10"/>
  <c r="D80" i="10" s="1"/>
  <c r="T11" i="10"/>
  <c r="Z46" i="10"/>
  <c r="AX7" i="10" s="1"/>
  <c r="AG4" i="10"/>
  <c r="Y46" i="10"/>
  <c r="AW7" i="10" s="1"/>
  <c r="D51" i="10"/>
  <c r="D52" i="10" s="1"/>
  <c r="AF4" i="10"/>
  <c r="AH4" i="10" s="1"/>
  <c r="I123" i="4"/>
  <c r="M15" i="16"/>
  <c r="N2" i="16"/>
  <c r="N15" i="16" s="1"/>
  <c r="G123" i="4"/>
  <c r="AV15" i="10" l="1"/>
  <c r="AV19" i="10" s="1"/>
  <c r="AU19" i="10"/>
  <c r="D51" i="11"/>
  <c r="P2" i="16"/>
  <c r="O21" i="16"/>
  <c r="L21" i="16"/>
  <c r="P21" i="16" s="1"/>
  <c r="E87" i="10"/>
  <c r="E88" i="10" s="1"/>
  <c r="E78" i="10"/>
  <c r="E80" i="10" s="1"/>
  <c r="AU29" i="10"/>
  <c r="AG46" i="10"/>
  <c r="AN4" i="10"/>
  <c r="AN46" i="10" s="1"/>
  <c r="AX15" i="10" s="1"/>
  <c r="AX19" i="10" s="1"/>
  <c r="P65" i="10"/>
  <c r="N66" i="10"/>
  <c r="N73" i="10" s="1"/>
  <c r="P73" i="10" s="1"/>
  <c r="U62" i="10"/>
  <c r="O7" i="16"/>
  <c r="L7" i="16"/>
  <c r="P7" i="16" s="1"/>
  <c r="O66" i="10"/>
  <c r="O73" i="10" s="1"/>
  <c r="P64" i="10"/>
  <c r="P66" i="10" s="1"/>
  <c r="AW17" i="10"/>
  <c r="AH13" i="10"/>
  <c r="AY17" i="10" s="1"/>
  <c r="AP46" i="10"/>
  <c r="BB15" i="10" s="1"/>
  <c r="U53" i="10"/>
  <c r="BC19" i="10"/>
  <c r="P92" i="10"/>
  <c r="AU18" i="10"/>
  <c r="AU28" i="10"/>
  <c r="AH11" i="10"/>
  <c r="AY15" i="10" s="1"/>
  <c r="AY19" i="10" s="1"/>
  <c r="E52" i="10"/>
  <c r="AF46" i="10"/>
  <c r="AM4" i="10"/>
  <c r="O5" i="16"/>
  <c r="L5" i="16"/>
  <c r="P5" i="16" s="1"/>
  <c r="AH39" i="10"/>
  <c r="U73" i="10" s="1"/>
  <c r="U74" i="10" s="1"/>
  <c r="T46" i="10"/>
  <c r="AY3" i="10" s="1"/>
  <c r="AY8" i="10" s="1"/>
  <c r="M46" i="10"/>
  <c r="AY4" i="10" s="1"/>
  <c r="AI20" i="10"/>
  <c r="AB46" i="10"/>
  <c r="BB7" i="10" s="1"/>
  <c r="T60" i="10"/>
  <c r="T62" i="10" s="1"/>
  <c r="G234" i="4"/>
  <c r="K101" i="10"/>
  <c r="K102" i="10" s="1"/>
  <c r="AY5" i="10"/>
  <c r="BB19" i="10" l="1"/>
  <c r="BB18" i="10"/>
  <c r="AX18" i="10"/>
  <c r="AW18" i="10"/>
  <c r="AH46" i="10"/>
  <c r="AY18" i="10" s="1"/>
  <c r="G4" i="16"/>
  <c r="D59" i="10"/>
  <c r="AM46" i="10"/>
  <c r="AW15" i="10" s="1"/>
  <c r="AW19" i="10" s="1"/>
  <c r="AO4" i="10"/>
  <c r="AV18" i="10"/>
  <c r="AX27" i="10" s="1"/>
  <c r="AO46" i="10" l="1"/>
  <c r="E59" i="10"/>
  <c r="K4" i="16"/>
  <c r="G15" i="16"/>
  <c r="H16" i="16" s="1"/>
  <c r="H4" i="16"/>
  <c r="O4" i="16" l="1"/>
  <c r="O15" i="16" s="1"/>
  <c r="L4" i="16"/>
  <c r="K15" i="16"/>
  <c r="P4" i="16" l="1"/>
  <c r="P15" i="16" s="1"/>
  <c r="L15" i="16"/>
</calcChain>
</file>

<file path=xl/sharedStrings.xml><?xml version="1.0" encoding="utf-8"?>
<sst xmlns="http://schemas.openxmlformats.org/spreadsheetml/2006/main" count="7065" uniqueCount="860">
  <si>
    <t>Dashboard for Smart Metering Works Implementation (For Monitoring by MOP)</t>
  </si>
  <si>
    <t>Reporting Month</t>
  </si>
  <si>
    <t>Progress as on Date</t>
  </si>
  <si>
    <t>A. Smart Consumer Metering</t>
  </si>
  <si>
    <t>Name of Nodal Agency
(REC / PFC)</t>
  </si>
  <si>
    <t>Name of State / UT</t>
  </si>
  <si>
    <t>Name of DISCOM</t>
  </si>
  <si>
    <t>Name of Scheme 
(RDSS / Non-RDSS*)</t>
  </si>
  <si>
    <t>Sanctioned</t>
  </si>
  <si>
    <t>Awarded Scope - Cumulative Quantity (Nos.)</t>
  </si>
  <si>
    <t>Deployment Commencement (Month and Year)</t>
  </si>
  <si>
    <t>Phase - I Area</t>
  </si>
  <si>
    <t>Phase - II Area</t>
  </si>
  <si>
    <t>TOTAL</t>
  </si>
  <si>
    <t>Cumulative Achievement (Nos.)</t>
  </si>
  <si>
    <t>PFC</t>
  </si>
  <si>
    <t>Andhra Pradesh</t>
  </si>
  <si>
    <t>APSPDCL</t>
  </si>
  <si>
    <t>RDSS</t>
  </si>
  <si>
    <t>APCPDCL</t>
  </si>
  <si>
    <t>APEPDCL</t>
  </si>
  <si>
    <t>Uttarakhand</t>
  </si>
  <si>
    <t>UPCL</t>
  </si>
  <si>
    <t>Gujarat</t>
  </si>
  <si>
    <t>DGVCL</t>
  </si>
  <si>
    <t>MGVCL</t>
  </si>
  <si>
    <t>PGVCL</t>
  </si>
  <si>
    <t>UGVCL</t>
  </si>
  <si>
    <t>Haryana</t>
  </si>
  <si>
    <t>DHBVNL</t>
  </si>
  <si>
    <t>UHBVNL</t>
  </si>
  <si>
    <t>Himachal Pradesh</t>
  </si>
  <si>
    <t>HPSEBL</t>
  </si>
  <si>
    <t>Jharkhand</t>
  </si>
  <si>
    <t>JBVNL</t>
  </si>
  <si>
    <t>Kerala</t>
  </si>
  <si>
    <t>KSEBL</t>
  </si>
  <si>
    <t>TCED</t>
  </si>
  <si>
    <t>Madhya Pradesh</t>
  </si>
  <si>
    <t>MP-East​</t>
  </si>
  <si>
    <t>MP-Central​</t>
  </si>
  <si>
    <t>MP-West​</t>
  </si>
  <si>
    <t>Maharashtra</t>
  </si>
  <si>
    <t>MSEDCL</t>
  </si>
  <si>
    <t>BEST</t>
  </si>
  <si>
    <t>Puducherry</t>
  </si>
  <si>
    <t>PED</t>
  </si>
  <si>
    <t>Punjab</t>
  </si>
  <si>
    <t>PSPCL</t>
  </si>
  <si>
    <t>REC</t>
  </si>
  <si>
    <t>Andaman and Nicobar</t>
  </si>
  <si>
    <t>EDANI</t>
  </si>
  <si>
    <t>Arunachal Pradesh</t>
  </si>
  <si>
    <t>Arunachal PD</t>
  </si>
  <si>
    <t>Assam</t>
  </si>
  <si>
    <t>APDCL</t>
  </si>
  <si>
    <t>Bihar</t>
  </si>
  <si>
    <t>NBPDCL</t>
  </si>
  <si>
    <t>SBPDCL</t>
  </si>
  <si>
    <t>Chhattisgarh</t>
  </si>
  <si>
    <t>CSPDCL</t>
  </si>
  <si>
    <t>Goa</t>
  </si>
  <si>
    <t>Goa PD</t>
  </si>
  <si>
    <t>Jammu and Kashmir</t>
  </si>
  <si>
    <t>JPDCL</t>
  </si>
  <si>
    <t>KPDCL</t>
  </si>
  <si>
    <t>Manipur</t>
  </si>
  <si>
    <t>MSPDCL</t>
  </si>
  <si>
    <t>Meghalaya</t>
  </si>
  <si>
    <t>MePDCL</t>
  </si>
  <si>
    <t>Mizoram</t>
  </si>
  <si>
    <t>Mizoram PD</t>
  </si>
  <si>
    <t>Nagaland</t>
  </si>
  <si>
    <t>Nagaland PD</t>
  </si>
  <si>
    <t>Rajasthan</t>
  </si>
  <si>
    <t>AVVNL</t>
  </si>
  <si>
    <t>JdVVNL</t>
  </si>
  <si>
    <t>JVVNL</t>
  </si>
  <si>
    <t>Sikkim</t>
  </si>
  <si>
    <t>Sikkim PD</t>
  </si>
  <si>
    <t>Tamil Nadu</t>
  </si>
  <si>
    <t>TANGEDCO</t>
  </si>
  <si>
    <t>Tripura</t>
  </si>
  <si>
    <t>TSECL</t>
  </si>
  <si>
    <t>Uttar Pradesh</t>
  </si>
  <si>
    <t>DVVNL</t>
  </si>
  <si>
    <t>KESCO</t>
  </si>
  <si>
    <t>MVVNL</t>
  </si>
  <si>
    <t>PVVNL</t>
  </si>
  <si>
    <t>PuVVNL</t>
  </si>
  <si>
    <t>West Bengal</t>
  </si>
  <si>
    <t>WBSEDCL</t>
  </si>
  <si>
    <t xml:space="preserve"> </t>
  </si>
  <si>
    <t>Sub-Total (RDSS)</t>
  </si>
  <si>
    <t>IPDS</t>
  </si>
  <si>
    <t>DDUGJY</t>
  </si>
  <si>
    <t>Utility</t>
  </si>
  <si>
    <t>Utility Owned</t>
  </si>
  <si>
    <t>April 2018</t>
  </si>
  <si>
    <t>IPCL</t>
  </si>
  <si>
    <t>BEDCPL</t>
  </si>
  <si>
    <t>NSGM</t>
  </si>
  <si>
    <t>Chandigarh</t>
  </si>
  <si>
    <t>CED</t>
  </si>
  <si>
    <t>EESL</t>
  </si>
  <si>
    <t>Delhi</t>
  </si>
  <si>
    <t>NDMC</t>
  </si>
  <si>
    <t>TPDDL</t>
  </si>
  <si>
    <t>IPDS (SG Pilots)</t>
  </si>
  <si>
    <t>November 2017</t>
  </si>
  <si>
    <t>PMDP-Phase-I</t>
  </si>
  <si>
    <t>PMDP-Phase-II</t>
  </si>
  <si>
    <t>CPT</t>
  </si>
  <si>
    <t>IPDS ST&amp;D</t>
  </si>
  <si>
    <t>Ladakh</t>
  </si>
  <si>
    <t>Ladakh PD</t>
  </si>
  <si>
    <t>SDP</t>
  </si>
  <si>
    <t>MP-West</t>
  </si>
  <si>
    <t>Odisha</t>
  </si>
  <si>
    <t>OPTCL</t>
  </si>
  <si>
    <t>PPT</t>
  </si>
  <si>
    <t>Telangana</t>
  </si>
  <si>
    <t>TSSPDCL</t>
  </si>
  <si>
    <t>CESC</t>
  </si>
  <si>
    <t>Sub-Total (Non-RDSS)</t>
  </si>
  <si>
    <t>Total (RDSS + Non-RDSS)</t>
  </si>
  <si>
    <t>March 2017</t>
  </si>
  <si>
    <t>June 2017</t>
  </si>
  <si>
    <t>SGKC Lab</t>
  </si>
  <si>
    <t>October 2015</t>
  </si>
  <si>
    <t>Karnataka</t>
  </si>
  <si>
    <t>July 2015</t>
  </si>
  <si>
    <t>January 2018</t>
  </si>
  <si>
    <t>Utility Owned (Test Pilot)</t>
  </si>
  <si>
    <t>April 2013</t>
  </si>
  <si>
    <t>June 2016</t>
  </si>
  <si>
    <t>July 2016</t>
  </si>
  <si>
    <t>IITK</t>
  </si>
  <si>
    <t>January 2017</t>
  </si>
  <si>
    <t>B. DT Metering</t>
  </si>
  <si>
    <t>Name of Scheme
(RDSS / Non-RDSS*)</t>
  </si>
  <si>
    <t>PMDP</t>
  </si>
  <si>
    <t>C. Feeder Metering</t>
  </si>
  <si>
    <t>Cumulative Smart Consumer metering installation till</t>
  </si>
  <si>
    <t>Achievement</t>
  </si>
  <si>
    <t>Cumulative Smart metering installation till</t>
  </si>
  <si>
    <t>MP East​</t>
  </si>
  <si>
    <t>MP Central​</t>
  </si>
  <si>
    <t>MP West​</t>
  </si>
  <si>
    <t>-</t>
  </si>
  <si>
    <t>PFCCL</t>
  </si>
  <si>
    <t>Cumulative Smart DT metering installation till</t>
  </si>
  <si>
    <t>Jammu</t>
  </si>
  <si>
    <t>Kashmir</t>
  </si>
  <si>
    <t>Cumulative Smart Feeder metering installation till</t>
  </si>
  <si>
    <t>* Non-RDSS - IPDS/ DDUGJY/ PMDP/ SG-Pilot/ NSGM/ Utility Owned/SDP</t>
  </si>
  <si>
    <t>Last Week Total Awarded Scope - Cumulative Quantity (Nos.)</t>
  </si>
  <si>
    <t>TOTAL Sanctioned Till Last Week</t>
  </si>
  <si>
    <t>Weekly Changes (+/-) in Sanctioned Quantity</t>
  </si>
  <si>
    <t>Weekly Changes (+/-) in Awarded Quantity</t>
  </si>
  <si>
    <t>Last Week Cumulative Achievement (Nos.)</t>
  </si>
  <si>
    <t>Weekly Changes (+/-) in Cumulative Achievement</t>
  </si>
  <si>
    <t>Last week Achievement - On Prepaid Mode (Nos.)</t>
  </si>
  <si>
    <t>Weekly Changes (+/-) in Cumulative Achievement in Pre-paid</t>
  </si>
  <si>
    <t>Total PFC</t>
  </si>
  <si>
    <t>Total REC</t>
  </si>
  <si>
    <t>Gram Power</t>
  </si>
  <si>
    <t>EPDCL</t>
  </si>
  <si>
    <t>RECPDCL</t>
  </si>
  <si>
    <t>Gujrat</t>
  </si>
  <si>
    <t>Karnaraka</t>
  </si>
  <si>
    <t>MP Smart Grid</t>
  </si>
  <si>
    <t>JaVVNL</t>
  </si>
  <si>
    <t>Genus</t>
  </si>
  <si>
    <t>Last Updated</t>
  </si>
  <si>
    <t>Already Completed Projects</t>
  </si>
  <si>
    <t>Sl</t>
  </si>
  <si>
    <t>State</t>
  </si>
  <si>
    <t>Project Area(s)</t>
  </si>
  <si>
    <t>Completion timeline</t>
  </si>
  <si>
    <t>Nos. of Smart Meters Sanctioned</t>
  </si>
  <si>
    <t>Nos. of Smart Meters Awarded</t>
  </si>
  <si>
    <t>Business Model (Capex/Opex/Hybrid/DBFOOT)</t>
  </si>
  <si>
    <t>Scheme under which it is funded (Revamped/ IPDS/ NSGM/ Own)</t>
  </si>
  <si>
    <t>Implementation Agency</t>
  </si>
  <si>
    <t>Agency Responsible</t>
  </si>
  <si>
    <t xml:space="preserve">Nos. of Smart Meters available at Store (Inventory of PROJECT)                                             </t>
  </si>
  <si>
    <t>Nos. of Smart Meters Installed</t>
  </si>
  <si>
    <t>Target May 2023 Month</t>
  </si>
  <si>
    <t>Achievement May 2023 Month</t>
  </si>
  <si>
    <t>Installed till 1st May 2023</t>
  </si>
  <si>
    <t>Achievement April 2023 Month</t>
  </si>
  <si>
    <t>Installed till 1st April 2023</t>
  </si>
  <si>
    <t>Achievement March 2023 Month</t>
  </si>
  <si>
    <t>Installed till 1st March 2023</t>
  </si>
  <si>
    <t>Achievement February 2023 Month</t>
  </si>
  <si>
    <t>Installed till 1st February 2023</t>
  </si>
  <si>
    <t>Achievement January 2023 Month</t>
  </si>
  <si>
    <t>Installed till 1st January 2023</t>
  </si>
  <si>
    <t>Achievement December 2022 Month</t>
  </si>
  <si>
    <t>Installed till 1st December 2022</t>
  </si>
  <si>
    <t>Achievement November 2022 Month</t>
  </si>
  <si>
    <t>Installed till 1st November 2022</t>
  </si>
  <si>
    <t>Achievement October 2022 Month</t>
  </si>
  <si>
    <t>Installed till 1st October 2022</t>
  </si>
  <si>
    <t>Achievement September 2022 Month</t>
  </si>
  <si>
    <t>Installed till 1st September 2022</t>
  </si>
  <si>
    <t>Achievement August 2022 Month</t>
  </si>
  <si>
    <t>Installed till 1st August 2022</t>
  </si>
  <si>
    <t>Achievement July 2022 Month</t>
  </si>
  <si>
    <t>Installed till 1st July 2022</t>
  </si>
  <si>
    <t>Achievement June 2022 Month</t>
  </si>
  <si>
    <t>Installed till 1st June 2022</t>
  </si>
  <si>
    <t>Achievement May 2022 Month</t>
  </si>
  <si>
    <t>Installed till 1st May 2022</t>
  </si>
  <si>
    <t>Achievement April 2022 Month</t>
  </si>
  <si>
    <t>Installed till 1st April 2022</t>
  </si>
  <si>
    <t>Achievement March 2022 Month</t>
  </si>
  <si>
    <t>Installed till 1st March 2022</t>
  </si>
  <si>
    <t>Achievement February 2022 Month</t>
  </si>
  <si>
    <t>Installed till 1st February 2022</t>
  </si>
  <si>
    <t>Achievement January 2022 Month</t>
  </si>
  <si>
    <t>Installed till 1st January 2022</t>
  </si>
  <si>
    <t>Achievement December 2021 Month</t>
  </si>
  <si>
    <t>Installed till 1st December 2021</t>
  </si>
  <si>
    <t>Achievement November Month</t>
  </si>
  <si>
    <t>Installed till 1st November 2021</t>
  </si>
  <si>
    <t>Achievement Oct'21 Month</t>
  </si>
  <si>
    <t>Installed as of 1st October 2021</t>
  </si>
  <si>
    <t>Achievement Sep'21 Month</t>
  </si>
  <si>
    <t>Installed as of 1st September 2021</t>
  </si>
  <si>
    <t>Achievement Aug'21 Month</t>
  </si>
  <si>
    <t>Installed as of 1st August 2021</t>
  </si>
  <si>
    <t>Achievement July'21 Month</t>
  </si>
  <si>
    <t>Installed as of 1st July 2021</t>
  </si>
  <si>
    <t>of Smart type</t>
  </si>
  <si>
    <t>of Smart Prepaid type</t>
  </si>
  <si>
    <t>Smart Meters in Completed Projects</t>
  </si>
  <si>
    <t xml:space="preserve">Ongoing Smart Meter Installation </t>
  </si>
  <si>
    <t xml:space="preserve">Andman </t>
  </si>
  <si>
    <t>Completed</t>
  </si>
  <si>
    <t>Opex</t>
  </si>
  <si>
    <t>BOSCH</t>
  </si>
  <si>
    <t>Ongoing</t>
  </si>
  <si>
    <t>Guwahati, Dibrugarh</t>
  </si>
  <si>
    <t>Capex</t>
  </si>
  <si>
    <t>Anvil Cables, Sinhal Udyog</t>
  </si>
  <si>
    <t>3 Towns</t>
  </si>
  <si>
    <t>4 Towns</t>
  </si>
  <si>
    <t>Purbanchal Enterprise</t>
  </si>
  <si>
    <t>Guwahati</t>
  </si>
  <si>
    <t>SG Pilot</t>
  </si>
  <si>
    <t>Fluent Grid</t>
  </si>
  <si>
    <t>11 Towns</t>
  </si>
  <si>
    <t>DBFOOT</t>
  </si>
  <si>
    <t>Intellismart</t>
  </si>
  <si>
    <t>8 Towns</t>
  </si>
  <si>
    <t>Bongaigaon, Kokrajhar</t>
  </si>
  <si>
    <t>Apraava</t>
  </si>
  <si>
    <t>Badarpur, Cachar</t>
  </si>
  <si>
    <t>Genus Power</t>
  </si>
  <si>
    <t>Nagaon, Golaghat</t>
  </si>
  <si>
    <t>Hi-Print</t>
  </si>
  <si>
    <t>Jorhat, Tinsukia, Sivasagar</t>
  </si>
  <si>
    <t>Barpeta, Rangia</t>
  </si>
  <si>
    <t>N.Lakhimpur, Tezpur, Mangaldoi</t>
  </si>
  <si>
    <t>Adani Transmission</t>
  </si>
  <si>
    <t>Vizag</t>
  </si>
  <si>
    <t>All Districts</t>
  </si>
  <si>
    <t>Tendering</t>
  </si>
  <si>
    <t>Totex</t>
  </si>
  <si>
    <t>Across Bihar</t>
  </si>
  <si>
    <t>EDF, Genus</t>
  </si>
  <si>
    <t>Gaya, Manpur</t>
  </si>
  <si>
    <t>Bodhgaya</t>
  </si>
  <si>
    <t>Bhagalpur</t>
  </si>
  <si>
    <t>Sub Div 5</t>
  </si>
  <si>
    <t>Genus, Synergy</t>
  </si>
  <si>
    <t xml:space="preserve">NDMC Area </t>
  </si>
  <si>
    <t>Larsen Toubro</t>
  </si>
  <si>
    <t>North Delhi</t>
  </si>
  <si>
    <t>Landis Gyr</t>
  </si>
  <si>
    <t>Naroda</t>
  </si>
  <si>
    <t>Panipat</t>
  </si>
  <si>
    <t>NEDO</t>
  </si>
  <si>
    <t>Across Haryana</t>
  </si>
  <si>
    <t>Proposed</t>
  </si>
  <si>
    <t>POWERGRID</t>
  </si>
  <si>
    <t>Manesar</t>
  </si>
  <si>
    <t>Kala Amb</t>
  </si>
  <si>
    <t>General Electric</t>
  </si>
  <si>
    <t>Shimla, Dharamshala</t>
  </si>
  <si>
    <t>Schneider Electric</t>
  </si>
  <si>
    <t>JPDCL &amp; KPDCL</t>
  </si>
  <si>
    <t>Jammu and Srinagar</t>
  </si>
  <si>
    <t>Techno Electric</t>
  </si>
  <si>
    <t>Jammu and Kashmir (Lot A)</t>
  </si>
  <si>
    <t>Anvil Cables</t>
  </si>
  <si>
    <t>Jammu and Kashmir (Lot B)</t>
  </si>
  <si>
    <t>CESCOM</t>
  </si>
  <si>
    <t>Mysuru</t>
  </si>
  <si>
    <t>Enzen Global</t>
  </si>
  <si>
    <t>Cochin Port</t>
  </si>
  <si>
    <t>Nsoft India</t>
  </si>
  <si>
    <t>Thrissur</t>
  </si>
  <si>
    <t>5 Towns</t>
  </si>
  <si>
    <t>Capex+Opex</t>
  </si>
  <si>
    <t>Included above</t>
  </si>
  <si>
    <t>Partially Awarded</t>
  </si>
  <si>
    <t>Indore</t>
  </si>
  <si>
    <t>Mumbai City</t>
  </si>
  <si>
    <t>Awarded</t>
  </si>
  <si>
    <t>Across Odisha</t>
  </si>
  <si>
    <t>BOOT</t>
  </si>
  <si>
    <t>JnJ</t>
  </si>
  <si>
    <t>Paradip Port</t>
  </si>
  <si>
    <t>Paradip</t>
  </si>
  <si>
    <t>Dongfang Electronics</t>
  </si>
  <si>
    <t>Multiple Vendors</t>
  </si>
  <si>
    <t>All districts</t>
  </si>
  <si>
    <t>Ludhiana</t>
  </si>
  <si>
    <t>PSPCL, HPL</t>
  </si>
  <si>
    <t>Jaipur and Tonk</t>
  </si>
  <si>
    <t>66 Towns (Part)</t>
  </si>
  <si>
    <t>MI on Hold</t>
  </si>
  <si>
    <t>Jodhpur</t>
  </si>
  <si>
    <t xml:space="preserve">Ajmer </t>
  </si>
  <si>
    <t>Radius, JnJ</t>
  </si>
  <si>
    <t>6 Towns</t>
  </si>
  <si>
    <t>Hybrid</t>
  </si>
  <si>
    <t>Kota</t>
  </si>
  <si>
    <t>Chennai</t>
  </si>
  <si>
    <t>Agartala</t>
  </si>
  <si>
    <t>Wipro</t>
  </si>
  <si>
    <t>Jeedimetla</t>
  </si>
  <si>
    <t>ECIL</t>
  </si>
  <si>
    <t>Kanpur</t>
  </si>
  <si>
    <t>Synergy</t>
  </si>
  <si>
    <t>Lucknow</t>
  </si>
  <si>
    <t xml:space="preserve">Meerut </t>
  </si>
  <si>
    <t>Agra</t>
  </si>
  <si>
    <t>Varanasi</t>
  </si>
  <si>
    <t>Siliguri</t>
  </si>
  <si>
    <t>Chemtrols</t>
  </si>
  <si>
    <t>Kolkata</t>
  </si>
  <si>
    <t>Genus, Secure</t>
  </si>
  <si>
    <t>Grand Total</t>
  </si>
  <si>
    <t>Area</t>
  </si>
  <si>
    <t>Completion Status</t>
  </si>
  <si>
    <t>Sanctioned Meters</t>
  </si>
  <si>
    <t>Sanctioned Prepaid</t>
  </si>
  <si>
    <t>Awarded Meters</t>
  </si>
  <si>
    <t>Awarded Prepaid</t>
  </si>
  <si>
    <t>Model</t>
  </si>
  <si>
    <t>Scheme</t>
  </si>
  <si>
    <t>Implementor</t>
  </si>
  <si>
    <t>Agency</t>
  </si>
  <si>
    <t>Stock</t>
  </si>
  <si>
    <t>Installed Meters</t>
  </si>
  <si>
    <t>Installed Prepaid</t>
  </si>
  <si>
    <t>Target Month</t>
  </si>
  <si>
    <t>Till 1st of This Month</t>
  </si>
  <si>
    <t>Previous Month Achievement</t>
  </si>
  <si>
    <t>Installed Till Date</t>
  </si>
  <si>
    <t>Prepaid Till Date</t>
  </si>
  <si>
    <t>In Stock</t>
  </si>
  <si>
    <t>Current Month Target</t>
  </si>
  <si>
    <t>Current Month Achievement</t>
  </si>
  <si>
    <t>Prev Month Achievement</t>
  </si>
  <si>
    <t>Target Completion</t>
  </si>
  <si>
    <t>Target Required Per Month</t>
  </si>
  <si>
    <t>TOTEX</t>
  </si>
  <si>
    <t>Monthly report for monitoring implementation of smart meters in the country (Status as on last date of a month to be submitted by 5th of ensuing month)</t>
  </si>
  <si>
    <t>Part A: Details of Smart meter projects</t>
  </si>
  <si>
    <t>Part A1: Consumer metering in DISCOMs</t>
  </si>
  <si>
    <t>S No.</t>
  </si>
  <si>
    <t>Project Scope (Covers Smart Meters/ HES/ MDM)</t>
  </si>
  <si>
    <r>
      <rPr>
        <b/>
        <sz val="10"/>
        <color theme="1"/>
        <rFont val="Arial"/>
      </rPr>
      <t>Project Status (Completed/Ongoing/Ten</t>
    </r>
    <r>
      <rPr>
        <b/>
        <sz val="10"/>
        <color rgb="FF0C0C0C"/>
        <rFont val="Arial"/>
      </rPr>
      <t>dered/Proposed</t>
    </r>
    <r>
      <rPr>
        <b/>
        <sz val="10"/>
        <color theme="1"/>
        <rFont val="Arial"/>
      </rPr>
      <t>)</t>
    </r>
  </si>
  <si>
    <t>Project Cost</t>
  </si>
  <si>
    <t>Business Model (Capex/Opex/Hybrid)</t>
  </si>
  <si>
    <t>Total Nos. of metered consumers in the utility as on date</t>
  </si>
  <si>
    <t>Nos. of metered consumers in the utility which are of type Smart meter/Smart prepaid</t>
  </si>
  <si>
    <t>Nos. of metered consumers  in the utility which are of type Simple prepaid</t>
  </si>
  <si>
    <t>@Consumer level</t>
  </si>
  <si>
    <t>@DT Level</t>
  </si>
  <si>
    <t>@Feeder Level</t>
  </si>
  <si>
    <t>CAPEX</t>
  </si>
  <si>
    <t>OPEX</t>
  </si>
  <si>
    <t>Vendor</t>
  </si>
  <si>
    <t>Cost/meter/month (Rs.)</t>
  </si>
  <si>
    <t>Contract Period (Months)</t>
  </si>
  <si>
    <t>Andaman</t>
  </si>
  <si>
    <t>EDANI**</t>
  </si>
  <si>
    <t>Aberdeen Bazar, Bambooflat, Chakkargaon, Chouldari, Dairy Farm, Ferrargunj, Haddo, Manglutan, Phoneix Bay, Prem Nagar, Prothrapur, Shadipur, Sippighat, Wimberligunj</t>
  </si>
  <si>
    <t>All above</t>
  </si>
  <si>
    <t>Vishakapatnam</t>
  </si>
  <si>
    <t>Utility owned</t>
  </si>
  <si>
    <t>APSPDCL*</t>
  </si>
  <si>
    <t>APCPDCL*</t>
  </si>
  <si>
    <t>APEPDCL*</t>
  </si>
  <si>
    <t>Guwahati and Dibrugarh</t>
  </si>
  <si>
    <t>Rs. 57.74 Crs</t>
  </si>
  <si>
    <t>Anvil Cables &amp; Sinhal Udyog</t>
  </si>
  <si>
    <t>Rs. 19.16 Crs</t>
  </si>
  <si>
    <r>
      <rPr>
        <sz val="10"/>
        <color theme="1"/>
        <rFont val="Arial"/>
      </rPr>
      <t>Selected areas of </t>
    </r>
    <r>
      <rPr>
        <sz val="10"/>
        <color theme="1"/>
        <rFont val="Arial"/>
      </rPr>
      <t>Jorhat, Silchar and Guwahati Town</t>
    </r>
  </si>
  <si>
    <t>Rs. 108.93 Crs</t>
  </si>
  <si>
    <t>M/s Anvil Cables Pvt Ltd consortium with M/s Sinhal Udyog</t>
  </si>
  <si>
    <t>Selected areas of Kokrajhar, Goalpara, Nalbari and Guwahati Town</t>
  </si>
  <si>
    <t>Rs. 113.90 Crs</t>
  </si>
  <si>
    <t>M/s Purbanchal Enterprise (Meter Make: Landis Gyr)</t>
  </si>
  <si>
    <t>DBFOOT - I, Package - I - Nagaon, Morigaon,KANCH, Cachar, Badarpur, Jorhat , Golaghat, Sivsagar, Dibrugarh, Tinsukia, GEC-I</t>
  </si>
  <si>
    <t>90 meter-months from the date of Contract 08.12.2021</t>
  </si>
  <si>
    <t>RDSS/Own</t>
  </si>
  <si>
    <t>M/s Intellismart Infrastructure  Private  Ltd, New Delhi</t>
  </si>
  <si>
    <t>DBFOOT - I, Package - II -Kokrajhar, Bongaigaon, Barpeta, Rangia, Mangaldoi, Tezpur, North Lakhimpur, GEC-II</t>
  </si>
  <si>
    <t xml:space="preserve"> Urban areas of all remaining 17 Electrical Circles</t>
  </si>
  <si>
    <t>Project Completion Timeline is 15 months from the date of issue of LoA after which FMS will start for 7 years.</t>
  </si>
  <si>
    <t>SOPD</t>
  </si>
  <si>
    <t>M/s Anvil Cables Pvt. Ltd</t>
  </si>
  <si>
    <t>Bongaigaon &amp; Kokrajhar Circle</t>
  </si>
  <si>
    <t>93 meter-months from the date of contract 02.03.2023</t>
  </si>
  <si>
    <t>M/s Apraava Smart Meter Private Limited</t>
  </si>
  <si>
    <t>Badarpur &amp; Cachar Circle</t>
  </si>
  <si>
    <t>93 meter-months from the date of contract</t>
  </si>
  <si>
    <t>Genus Power Infrastructure Limited</t>
  </si>
  <si>
    <t>Nagaon &amp; Golaghat Circle</t>
  </si>
  <si>
    <t>Hi-Print Metering Solutions Private Limited</t>
  </si>
  <si>
    <t>Jorhat, Sivasagar &amp; Tinsukia Circle</t>
  </si>
  <si>
    <t>Barpeta &amp; Rangia Circle</t>
  </si>
  <si>
    <t>Mangaldoi, Tezpur &amp; North Lakhimpur Circle</t>
  </si>
  <si>
    <t>Adani Transmission Limited</t>
  </si>
  <si>
    <t>Motihari, Barauni, Dalsingsarai, Begusarai, Rosera, Bettiah, Sheohar, Muzaffarpur(W), Mahua, Hazipur,Darbhanga(R), Katihar, Supaul, Samastipur, Muzaffarpur(U-I), Ishanganj, Gopalganj, Madhubani, Siwan, Saharsa, Purnea, Forbisganj, Purnea (East), Madhepura, Jhanjharpur, Muzaffarpur(E), Sitamarhi, Khagaria, Chapra(W), Chapra(E), Bagha, Raxaul, Muzaffarpur(U-Ii), Bhagalpur(U), Patna, Gaya(U), Khagaul, Arwal, Bhagalpur(E), Bihta, Buxar, Biharsarif, Rajgir, Ekangarsarai, Jagdishpur, Nawada, Rajauli, Dehrionsone, Aurangabad, Banka, Barh, Bhabhua, Dakbanglow (Poc), Daudnagar, Gaya(R), Sherghati, Jahanabad, Jamui, Lakhisarai, Manpur, Amarpur, Naugachia, Munger, Patna Rural (Poc), Sasaram, Arrah, Masaurhi, Fatuha</t>
  </si>
  <si>
    <t>NA</t>
  </si>
  <si>
    <t>EDF</t>
  </si>
  <si>
    <t>Gaya Rural and Urban,Manpur division</t>
  </si>
  <si>
    <t>Gram Power India Private Limited</t>
  </si>
  <si>
    <t xml:space="preserve">Bodhgaya </t>
  </si>
  <si>
    <t>BEDCPL/SPML</t>
  </si>
  <si>
    <t>Chandigarh (Sub Div-5)</t>
  </si>
  <si>
    <t>Rs. 28.58 Crs</t>
  </si>
  <si>
    <t>Genus, Synergy Signals &amp; Systems</t>
  </si>
  <si>
    <t>New Delhi Area</t>
  </si>
  <si>
    <t>L&amp;T</t>
  </si>
  <si>
    <t>Landis + Gyr</t>
  </si>
  <si>
    <t>Rs. 23.18 Crs</t>
  </si>
  <si>
    <t>DGVCL*</t>
  </si>
  <si>
    <t>MGVCL*</t>
  </si>
  <si>
    <t>PGVCL*</t>
  </si>
  <si>
    <t>UGVCL*</t>
  </si>
  <si>
    <t xml:space="preserve">Haryana </t>
  </si>
  <si>
    <t>Gurugram</t>
  </si>
  <si>
    <t>Rs. 5.96 Crs</t>
  </si>
  <si>
    <t>Gurugram, Faridabad, Karnal, Panipat, Gharaunda, Panchkula, Kalka, Pinjore</t>
  </si>
  <si>
    <t>DHBVNL*</t>
  </si>
  <si>
    <t>Decision regardgin Business Model yet to be taken hence RfP issuance is delaying</t>
  </si>
  <si>
    <t>UHBVNL*</t>
  </si>
  <si>
    <t>Himanchal Pradesh</t>
  </si>
  <si>
    <t>Rs. 19.44 Crs</t>
  </si>
  <si>
    <t>GE T&amp;D</t>
  </si>
  <si>
    <t>Configurable to work in Pre-Paid</t>
  </si>
  <si>
    <t>Rs. 83.03 Cr</t>
  </si>
  <si>
    <t>SEIPL</t>
  </si>
  <si>
    <t>HPSEBL*</t>
  </si>
  <si>
    <t>Jammu &amp; Kashmir</t>
  </si>
  <si>
    <t>Jammu &amp; Srinagar Towns</t>
  </si>
  <si>
    <t>125.77 Cr</t>
  </si>
  <si>
    <t>Jammu &amp; Kashmir Region (Lot A)</t>
  </si>
  <si>
    <t>90 Cr</t>
  </si>
  <si>
    <t>1-ph-₹ 36, 3-ph-₹ 46,  LTCT Consumer-₹ 153
LTCT DT-₹ 154, CTPT Consumer-₹ 131</t>
  </si>
  <si>
    <t>Jammu &amp; Kashmir Region (Lot B)</t>
  </si>
  <si>
    <t>1-ph-₹ 66, 3-ph-₹ 82, LTCT Consumer-₹ 120
LTCT DT-₹ 164, CTPT Consumer-₹ 196</t>
  </si>
  <si>
    <t>JBVNL*</t>
  </si>
  <si>
    <t>Mysore</t>
  </si>
  <si>
    <t>Rs. 32.56 Crs</t>
  </si>
  <si>
    <t>KSEBL*</t>
  </si>
  <si>
    <t>TCED*</t>
  </si>
  <si>
    <t xml:space="preserve">MP </t>
  </si>
  <si>
    <t>MP-West**</t>
  </si>
  <si>
    <t>Dewas, Ujjain, Ratlam, Mhow, Khargone</t>
  </si>
  <si>
    <t>Rs. 123.90 Crs.</t>
  </si>
  <si>
    <t>Rs. 135.87 Crs. (Rs. 64.70 per node per month)</t>
  </si>
  <si>
    <t>30 (implementation)+ 60 (O&amp;M)</t>
  </si>
  <si>
    <t xml:space="preserve">MP Smart grid pvt ltd
</t>
  </si>
  <si>
    <t>Indore city</t>
  </si>
  <si>
    <t>Rs. 59.34 Crs.</t>
  </si>
  <si>
    <t>Rs.15.62 Crs. (Rs. 78.10 Lakhs per quarter)</t>
  </si>
  <si>
    <t>24 (implementation)+ 60 (O&amp;M)</t>
  </si>
  <si>
    <t>MP-East​*</t>
  </si>
  <si>
    <t>L1 declared - M/s Montecarlo (Indore Discom). LoA Awarded</t>
  </si>
  <si>
    <t>MP-Central​*</t>
  </si>
  <si>
    <t>Tendered</t>
  </si>
  <si>
    <t>MP-West​*</t>
  </si>
  <si>
    <t>L1 declared - BCITS (Indore Discom). LoA awarded</t>
  </si>
  <si>
    <t>MSEDCL*</t>
  </si>
  <si>
    <t>Totex (Hybrid)</t>
  </si>
  <si>
    <t>BEST*</t>
  </si>
  <si>
    <t>L1 Identified-M/s Adani. LoA issued on 30.09.2022</t>
  </si>
  <si>
    <t>Paradip Port Trust</t>
  </si>
  <si>
    <t>Rs. 35.43 Crs</t>
  </si>
  <si>
    <t>PED*</t>
  </si>
  <si>
    <t>PSPCL**</t>
  </si>
  <si>
    <t>Rs. 50.99 Crs</t>
  </si>
  <si>
    <t>Rs.19.80 Crs  (Rs. 99 Lakhs per quarter)</t>
  </si>
  <si>
    <t>11 (implementation)+ 60 (O&amp;M)</t>
  </si>
  <si>
    <t>PSPCL and HPL</t>
  </si>
  <si>
    <t>PSPCL*</t>
  </si>
  <si>
    <t>AVVNL**</t>
  </si>
  <si>
    <t>Makarana and Pushkar</t>
  </si>
  <si>
    <t xml:space="preserve">Satguru Colony, Ajmer </t>
  </si>
  <si>
    <t>JaVVNL**</t>
  </si>
  <si>
    <t>Jaipur City and Tonk Circle</t>
  </si>
  <si>
    <t>Rs. 149.95 Crs.</t>
  </si>
  <si>
    <t>Rs. 43.79 Crs. (Rs. 2.19 Crs per quarter)</t>
  </si>
  <si>
    <t>12 (implementation) + 60 (O&amp;M)</t>
  </si>
  <si>
    <t>Genus Power (GPIL)</t>
  </si>
  <si>
    <t>Urban consumers on Baran, Bundi, Bharatpur, Jhalawar, Karauli, Dholpur Circles</t>
  </si>
  <si>
    <t>All smart meters are having functionality of Smart Prepaid Type</t>
  </si>
  <si>
    <t>Rs. 87.43 Crs.</t>
  </si>
  <si>
    <t>60 months</t>
  </si>
  <si>
    <t>JdVVNL**</t>
  </si>
  <si>
    <t>Chennai (MoU with Smart Cities)</t>
  </si>
  <si>
    <t>Rs. 34.93 Crs</t>
  </si>
  <si>
    <t>Aragtala</t>
  </si>
  <si>
    <t>Rs. 63.43 Crs</t>
  </si>
  <si>
    <t xml:space="preserve">IITK </t>
  </si>
  <si>
    <t>IIT Kanpur Campus</t>
  </si>
  <si>
    <t>Rs. 11.39 Crs</t>
  </si>
  <si>
    <t>Prayagraj, Azamgarh, Barabanki, Faizabad, Farrukhabad, Gonda, Gorakhpur, Hardoi, Jhansi, Jaunpur, Lucknow, Mirzapur, Orai, Raibareilly, Sahjahanpur, Sultanpur, Unnao, Varanasi, Mughalsarai, Aligarh, Bareilly, Bulandshahar, Etawah, Mainpuri, Moradabad, Meerut, Mathura, Muzaffarnagar, Rampur, Saharanpur, Vrindavan, Firozabad, Hapur, Loni, Sikandrabad, Modinagar, Muradnagar, Khurja, Amroha, Kanpur</t>
  </si>
  <si>
    <t>UPCL*</t>
  </si>
  <si>
    <t>Rs. 6.95 Crs</t>
  </si>
  <si>
    <t>Genus &amp; Secure</t>
  </si>
  <si>
    <t>Total</t>
  </si>
  <si>
    <t>Note -</t>
  </si>
  <si>
    <t>* Data as shared by PFC regarding RDSS Projects</t>
  </si>
  <si>
    <t>** Changes due to IPDS projects satuaration as per final installed quantity as shared by IPDS. As per PFC email dated 12.01.2023</t>
  </si>
  <si>
    <t>Part B: Format for monitoring periodic progress</t>
  </si>
  <si>
    <t>No of Smart meters implemented till 1st day of the Current month</t>
  </si>
  <si>
    <t>Absolute Physical Progress till last week</t>
  </si>
  <si>
    <t>Financial progress</t>
  </si>
  <si>
    <t>Nos. of Smart Meters</t>
  </si>
  <si>
    <t>No. of Smart Prepaid type</t>
  </si>
  <si>
    <t>HES as on date</t>
  </si>
  <si>
    <t xml:space="preserve">MDM as on date </t>
  </si>
  <si>
    <t>in Rs. Lakhs</t>
  </si>
  <si>
    <t>in %</t>
  </si>
  <si>
    <t>of Smart type  (including Smart Prepaid)</t>
  </si>
  <si>
    <t>APDCL (DBFOOT - I, Package - I)</t>
  </si>
  <si>
    <t>Cyan Cannode/Crystle/PCP</t>
  </si>
  <si>
    <t>Esyasoft</t>
  </si>
  <si>
    <t>APDCL (DBFOOT - I, Package - II)</t>
  </si>
  <si>
    <t>Crystal Power/Cyan Cannode</t>
  </si>
  <si>
    <t>DHBVN</t>
  </si>
  <si>
    <t>Trilliant</t>
  </si>
  <si>
    <t>Oracle</t>
  </si>
  <si>
    <t>UHBVN</t>
  </si>
  <si>
    <t>Scneider India</t>
  </si>
  <si>
    <t>Siemens</t>
  </si>
  <si>
    <t>Bosch</t>
  </si>
  <si>
    <t>EDANI (IPDS)</t>
  </si>
  <si>
    <t>EDANI (DDUGJY)</t>
  </si>
  <si>
    <t>JaVVNL (IPDS)</t>
  </si>
  <si>
    <t>Cyan Cannode</t>
  </si>
  <si>
    <t>BCITS</t>
  </si>
  <si>
    <t>HPL</t>
  </si>
  <si>
    <t>Analogics Tech</t>
  </si>
  <si>
    <t>HPSEB</t>
  </si>
  <si>
    <t>MP-West* (RDSS)</t>
  </si>
  <si>
    <t>Esya Soft</t>
  </si>
  <si>
    <t>JaVVNL (NSGM)</t>
  </si>
  <si>
    <t>L+G</t>
  </si>
  <si>
    <t>JPDCL &amp; KPDCL (Lot A)</t>
  </si>
  <si>
    <t>Sinhal Udyog</t>
  </si>
  <si>
    <t>Abjayon</t>
  </si>
  <si>
    <t>JPDCL &amp; KPDCL (Lot B)</t>
  </si>
  <si>
    <t>Part C: Format for monitoring weekly progress</t>
  </si>
  <si>
    <t>No of Smart meters implemented between 29th April 2023 to 4th May 2023</t>
  </si>
  <si>
    <t>Absolute Physical Progress</t>
  </si>
  <si>
    <t>No of smart meters available at store</t>
  </si>
  <si>
    <t>Project Completion Timeline</t>
  </si>
  <si>
    <t>Target
(Cuurent Month)</t>
  </si>
  <si>
    <t xml:space="preserve">Achievement
(Current Month) </t>
  </si>
  <si>
    <t>Implementation issues</t>
  </si>
  <si>
    <t>Remarks</t>
  </si>
  <si>
    <t xml:space="preserve">HES as on date </t>
  </si>
  <si>
    <t>APDCL (DBFOOT - I, Pkg - I)</t>
  </si>
  <si>
    <t>CyanConnode
 Crystal</t>
  </si>
  <si>
    <t>90 months from the date of Contract 08.12.2021</t>
  </si>
  <si>
    <t>APDCL (DBFOOT - I, Pkg - II)</t>
  </si>
  <si>
    <t>Ashoka Buildcon</t>
  </si>
  <si>
    <t>July 2022 (However as per agreement it is Dec'2023 and January 2024 for UHBVN and DHBVN respectively)</t>
  </si>
  <si>
    <t>Data not received for this week</t>
  </si>
  <si>
    <t xml:space="preserve">NDMC </t>
  </si>
  <si>
    <t>NDMC has already been saturated. The remaining meters are for new service connections</t>
  </si>
  <si>
    <t xml:space="preserve">December 2022 (The earlier plan, before second wave of CoVid, was to complete MI by July 2022 as per the agreement. However due to CoVid the same needs to be relooked. </t>
  </si>
  <si>
    <t>IPDS funding is closed</t>
  </si>
  <si>
    <t>MI on Hold by Discom</t>
  </si>
  <si>
    <t xml:space="preserve">Communication issues due to poor network(BSNL ). CoVid imposed restrictions have been there, Force Majeure notice was issued to Discoms. </t>
  </si>
  <si>
    <t>CED (SD-5)</t>
  </si>
  <si>
    <t xml:space="preserve">"Closure activity of the project is under progress 518 Nos. Smart Meters have been kept as O&amp;M stock" </t>
  </si>
  <si>
    <t>CyanConnode</t>
  </si>
  <si>
    <t>EsyaSoft</t>
  </si>
  <si>
    <t>28.12.2021 and AMC for 7yrs</t>
  </si>
  <si>
    <t>MoP Summary</t>
  </si>
  <si>
    <r>
      <rPr>
        <b/>
        <sz val="10"/>
        <color theme="1"/>
        <rFont val="Arial"/>
      </rPr>
      <t>Project Status (Completed/Ongoing/Ten</t>
    </r>
    <r>
      <rPr>
        <b/>
        <sz val="10"/>
        <color rgb="FF0C0C0C"/>
        <rFont val="Arial"/>
      </rPr>
      <t>dered/Proposed</t>
    </r>
    <r>
      <rPr>
        <b/>
        <sz val="10"/>
        <color theme="1"/>
        <rFont val="Arial"/>
      </rPr>
      <t>)</t>
    </r>
  </si>
  <si>
    <t>Implementation Vendor</t>
  </si>
  <si>
    <t xml:space="preserve">Nos. of Smart Meters Installed </t>
  </si>
  <si>
    <t>of Smart Prepaid type already included in Col 5</t>
  </si>
  <si>
    <t>Smart DT Meters</t>
  </si>
  <si>
    <t>Smart Feeder Meters</t>
  </si>
  <si>
    <t>of Smart Prepaid type already included in Col 9</t>
  </si>
  <si>
    <t xml:space="preserve"> Smart prepaid meters till Last week</t>
  </si>
  <si>
    <t>SBPDCL (Gram Power)</t>
  </si>
  <si>
    <t>PMDP(U)</t>
  </si>
  <si>
    <t>MP Smart Grid Pvt Ltd</t>
  </si>
  <si>
    <t>Rs.15.62 Crs.</t>
  </si>
  <si>
    <t>Rs.19.80 Crs</t>
  </si>
  <si>
    <t>12 (implementation)+ 60 (O&amp;M)</t>
  </si>
  <si>
    <t>Rs. 43.79 Crs.</t>
  </si>
  <si>
    <t>Rs. 45.3 (with GST)</t>
  </si>
  <si>
    <t>Synergy Signals</t>
  </si>
  <si>
    <t>Public Dashboard for Smart Metering Works implementation (For display on Portal)</t>
  </si>
  <si>
    <t>Name of Nodal Agency
(REC/PFC)</t>
  </si>
  <si>
    <t>Name of State</t>
  </si>
  <si>
    <t>Name of Scheme
(RDSS/ Non-RDSS*)</t>
  </si>
  <si>
    <t>Cumulative Achievement till Date (Nos.)</t>
  </si>
  <si>
    <t>Achievement during month (Nos.)</t>
  </si>
  <si>
    <t>Non-RDSS (Pls Specify)</t>
  </si>
  <si>
    <t>* Non-RDSS - IPDS/ DDUGJY/ PMDP/ SG-Pilot/ NSGM/ Utility Owned</t>
  </si>
  <si>
    <t>S.N.</t>
  </si>
  <si>
    <t>Project Area</t>
  </si>
  <si>
    <t xml:space="preserve">IPDS </t>
  </si>
  <si>
    <t xml:space="preserve">Utility owned </t>
  </si>
  <si>
    <t>Total Nos (State-wise)</t>
  </si>
  <si>
    <t>Installed as on date</t>
  </si>
  <si>
    <t xml:space="preserve">Prepaid as on date
</t>
  </si>
  <si>
    <t>Meters in stock</t>
  </si>
  <si>
    <t>Last Month Progress (August'21)</t>
  </si>
  <si>
    <t xml:space="preserve">Target
(Current Month)
</t>
  </si>
  <si>
    <t xml:space="preserve">Achievement
(Current Month) </t>
  </si>
  <si>
    <t>Installed</t>
  </si>
  <si>
    <t>Prepaid Installed</t>
  </si>
  <si>
    <t>Target June</t>
  </si>
  <si>
    <t>Prepaid installed</t>
  </si>
  <si>
    <t>Target Current month</t>
  </si>
  <si>
    <t>Target Current Month</t>
  </si>
  <si>
    <t>Andaman &amp; Nicobar</t>
  </si>
  <si>
    <t>Dept. of Power</t>
  </si>
  <si>
    <t>PMDP (U)</t>
  </si>
  <si>
    <t>Jorhat, Silchar &amp; Guwahati</t>
  </si>
  <si>
    <t>Kokrajhar, Goalpara, Nalbari and Guwahati Town</t>
  </si>
  <si>
    <t>Nagaon, Morigaon,KANCH, Cachar, Badarpur, Jorhat , Golaghat, Sivsagar, Dibrugarh, Tinsukia, GEC-I</t>
  </si>
  <si>
    <t>Kokrajhar, Bongaigaon, Barpeta, Rangia, Mangaldoi, Tezpur, North Lakhimpur, GEC-II</t>
  </si>
  <si>
    <t xml:space="preserve">Included 6600 meters @DT Level </t>
  </si>
  <si>
    <t>72 nos. IPDS Town</t>
  </si>
  <si>
    <t>58 nos. IPDS Town</t>
  </si>
  <si>
    <t>Complete City Excl. SD-5</t>
  </si>
  <si>
    <t>Last Month Progress (Aug'21)</t>
  </si>
  <si>
    <t>DHBVN, UHBVN</t>
  </si>
  <si>
    <t>Gurugram, Karnal, Panipat, Panchkula</t>
  </si>
  <si>
    <t>J&amp;K</t>
  </si>
  <si>
    <t>JKPDD</t>
  </si>
  <si>
    <t>Jammu &amp; Srinagar</t>
  </si>
  <si>
    <t>Ranchi City</t>
  </si>
  <si>
    <t>Cochin port area</t>
  </si>
  <si>
    <t>MPWZ</t>
  </si>
  <si>
    <t>5 towns (Dewas, Ujjain, Ratlam, Mhow, Khargone)</t>
  </si>
  <si>
    <t>NSGM remianing Award</t>
  </si>
  <si>
    <t>Utility Owned Remaining Award</t>
  </si>
  <si>
    <t>Ranchi &amp; CED (NSGM)</t>
  </si>
  <si>
    <t>RECPDCL Remaining Award</t>
  </si>
  <si>
    <t>total</t>
  </si>
  <si>
    <t>Ludhiyana</t>
  </si>
  <si>
    <t>Jaipur &amp; Tonk</t>
  </si>
  <si>
    <t>AjVVNL</t>
  </si>
  <si>
    <t>66 Towns</t>
  </si>
  <si>
    <t>IIT Kanpur Lab</t>
  </si>
  <si>
    <t>UPPCL</t>
  </si>
  <si>
    <t>Across UP</t>
  </si>
  <si>
    <t>Kolkata, WB</t>
  </si>
  <si>
    <t>1. Andaman &amp; Nicobar</t>
  </si>
  <si>
    <t>6. Gujarat</t>
  </si>
  <si>
    <t>12. Kerala</t>
  </si>
  <si>
    <t>17. Rajasthan</t>
  </si>
  <si>
    <t xml:space="preserve">Sanctioned </t>
  </si>
  <si>
    <t>No. of Smart Prepaid Meters Installed</t>
  </si>
  <si>
    <t>Meters in Stock</t>
  </si>
  <si>
    <t>Last Month Progress (Jun'21)</t>
  </si>
  <si>
    <t>Last Month Progress (June'21)</t>
  </si>
  <si>
    <t>Utility Vendor</t>
  </si>
  <si>
    <t>2. Assam</t>
  </si>
  <si>
    <t>7. Haryana</t>
  </si>
  <si>
    <t>13. Madhy Pradesh</t>
  </si>
  <si>
    <t>18. Tamilnadu</t>
  </si>
  <si>
    <t>13. Madhya Pradesh</t>
  </si>
  <si>
    <t>3. Bihar</t>
  </si>
  <si>
    <t>14. Odisha</t>
  </si>
  <si>
    <t>8. Himanchal Pradesh</t>
  </si>
  <si>
    <t>19. Telangana</t>
  </si>
  <si>
    <t>Under Award</t>
  </si>
  <si>
    <t>15. Puducherry</t>
  </si>
  <si>
    <t>19. Telangan</t>
  </si>
  <si>
    <t>16. Punjab</t>
  </si>
  <si>
    <t>20. Tripura</t>
  </si>
  <si>
    <t>4. Chandigarh</t>
  </si>
  <si>
    <t>9. J&amp;K</t>
  </si>
  <si>
    <t xml:space="preserve">Not Started </t>
  </si>
  <si>
    <t>21. Uttar Pradesh</t>
  </si>
  <si>
    <t>5. Delhi</t>
  </si>
  <si>
    <t>10. Jharkhand</t>
  </si>
  <si>
    <t>11. Karnataka</t>
  </si>
  <si>
    <t>22. West Bengal</t>
  </si>
  <si>
    <t>Updates from EESL</t>
  </si>
  <si>
    <t>Updates from IPDS</t>
  </si>
  <si>
    <t>NSGM Projects</t>
  </si>
  <si>
    <t>Direct update from Utility</t>
  </si>
  <si>
    <t>Nos. of Smart Meters Installed in the end of Month</t>
  </si>
  <si>
    <t>Cummulative</t>
  </si>
  <si>
    <t>Incremental</t>
  </si>
  <si>
    <t>A&amp;N</t>
  </si>
  <si>
    <t>NBPDCL, SBPDCL</t>
  </si>
  <si>
    <t>MPWZ (5 towns)</t>
  </si>
  <si>
    <t>MPWZ (Indore)</t>
  </si>
  <si>
    <t>For Ongoing deployment</t>
  </si>
  <si>
    <t>No of Smart meters implemented till 1st day of the current month</t>
  </si>
  <si>
    <t>Incremental Physical Progress</t>
  </si>
  <si>
    <t>HES make</t>
  </si>
  <si>
    <t>MDM make</t>
  </si>
  <si>
    <t>of Smart type (including Smart Prepaid)</t>
  </si>
  <si>
    <t>1,20,670</t>
  </si>
  <si>
    <t>1,48,252</t>
  </si>
  <si>
    <t>3,75,849</t>
  </si>
  <si>
    <t>1,98,422</t>
  </si>
  <si>
    <t>1,47,460</t>
  </si>
  <si>
    <t>3,19,946</t>
  </si>
  <si>
    <t>1,06,233</t>
  </si>
  <si>
    <t>18,07,229</t>
  </si>
  <si>
    <t>1,85,378</t>
  </si>
  <si>
    <t>Target August Month</t>
  </si>
  <si>
    <t>Achievement August Month</t>
  </si>
  <si>
    <t>Smart meter in completed Project</t>
  </si>
  <si>
    <t>Sep'21</t>
  </si>
  <si>
    <t>21 months from the date of issue of LoA i.e. September 2022</t>
  </si>
  <si>
    <t>22 months from the date of issue of LoA i.e. September 2022</t>
  </si>
  <si>
    <t>Under Tendering</t>
  </si>
  <si>
    <t>Opex / Hybrid</t>
  </si>
  <si>
    <t>December 2022 (The earlier plan was to complete MI by July 2022 as per the agreement. However due to CoVid the same needs to be relooked.</t>
  </si>
  <si>
    <t>Genus, Synergy SS</t>
  </si>
  <si>
    <t>Full City ex. SD5</t>
  </si>
  <si>
    <t>Under Revised Sanction/Approval</t>
  </si>
  <si>
    <t>LnT, Genus</t>
  </si>
  <si>
    <t>July 2022 (as per agreement it is Dec'2023 and January 2024 for UHBVN and DHBVN respectively)</t>
  </si>
  <si>
    <t>ITI, Genus, Zen, Keonics - LnT (SI)</t>
  </si>
  <si>
    <t>GE</t>
  </si>
  <si>
    <t>Shimla, Dhramshala</t>
  </si>
  <si>
    <t xml:space="preserve">7th April 2022 Project to be implemented in 9 months (i.e. ) followed by 99 months of FMS period </t>
  </si>
  <si>
    <t>Ranchi</t>
  </si>
  <si>
    <t>Nsoft India Service</t>
  </si>
  <si>
    <t>Dec'21. Due to Covid, utilities have requested for further time extension.</t>
  </si>
  <si>
    <t>MP Smart grid pvt ltd</t>
  </si>
  <si>
    <t>LnT</t>
  </si>
  <si>
    <t>Dec'21</t>
  </si>
  <si>
    <t>28-Aug-21 and AMC for 7yrs</t>
  </si>
  <si>
    <t>Synergy SS</t>
  </si>
  <si>
    <t>MI on Hold currently</t>
  </si>
  <si>
    <t>ITI, Genus, Zen Keonics - LnT (SI)</t>
  </si>
  <si>
    <t>Project Status (Completed/Ongoing/Tendered/Proposed)</t>
  </si>
  <si>
    <t>Nos. of metered consumers in the utility which are of type Simple prepaid</t>
  </si>
  <si>
    <t>On Going</t>
  </si>
  <si>
    <t>Selected areas of Jorhat, Silchar and Guwahati Town</t>
  </si>
  <si>
    <t>UDAY</t>
  </si>
  <si>
    <t>M/s Anvil Cables Pvt Ltd consortium with M/s Sinhal Udyog</t>
  </si>
  <si>
    <t>10,30,000</t>
  </si>
  <si>
    <t>13,20,000</t>
  </si>
  <si>
    <t>1,95,000</t>
  </si>
  <si>
    <t>5,00,000</t>
  </si>
  <si>
    <t>Shimla &amp; Dhramshala</t>
  </si>
  <si>
    <t>MP</t>
  </si>
  <si>
    <t>3,44,540</t>
  </si>
  <si>
    <t>1,18,836</t>
  </si>
  <si>
    <t>Rs.19.80 Crs (Rs. 99 Lakhs per quarter)</t>
  </si>
  <si>
    <t>1,90,822</t>
  </si>
  <si>
    <t>Satguru Colony, Ajmer</t>
  </si>
  <si>
    <t>2,81,800</t>
  </si>
  <si>
    <t>1,50,000</t>
  </si>
  <si>
    <t>1,02,182</t>
  </si>
  <si>
    <t>1,41,000</t>
  </si>
  <si>
    <t>9,05,769</t>
  </si>
  <si>
    <t>11,64,138</t>
  </si>
  <si>
    <t>6,26,861</t>
  </si>
  <si>
    <t>11,47,102</t>
  </si>
  <si>
    <t>1,56,532</t>
  </si>
  <si>
    <t>97,22,719</t>
  </si>
  <si>
    <t>23,56,660</t>
  </si>
  <si>
    <t>2,16,33,438</t>
  </si>
  <si>
    <t>2,86,092</t>
  </si>
  <si>
    <t>Deployment Completed</t>
  </si>
  <si>
    <t xml:space="preserve">Consumers / Nodes </t>
  </si>
  <si>
    <t>Statewise Totals</t>
  </si>
  <si>
    <t>Business Model</t>
  </si>
  <si>
    <t>No. of Prepaid Meters</t>
  </si>
  <si>
    <t>IPDS (Awarded to EESL)</t>
  </si>
  <si>
    <t>M/s Anvil Cables &amp; Sinhal Udyog</t>
  </si>
  <si>
    <t xml:space="preserve">130 towns </t>
  </si>
  <si>
    <t>IPDS Smart Metering *</t>
  </si>
  <si>
    <t>EDF &amp; Genus</t>
  </si>
  <si>
    <t>Utility owned *</t>
  </si>
  <si>
    <t>L&amp;T &amp; Genus</t>
  </si>
  <si>
    <t>ITI, Genus, Zen, Keonics - L&amp;T (SI)</t>
  </si>
  <si>
    <t>IPDS-Smart Metering</t>
  </si>
  <si>
    <t>IPDS-ST&amp;D</t>
  </si>
  <si>
    <t>Utility owned $</t>
  </si>
  <si>
    <t>IPDS Smart Metering</t>
  </si>
  <si>
    <t>IPDS Smart Metering*</t>
  </si>
  <si>
    <t>Utility owned ^</t>
  </si>
  <si>
    <t>T Nagar, Chennai</t>
  </si>
  <si>
    <t>ITI, Genus, Zen Keonics - L&amp;T (SI)</t>
  </si>
  <si>
    <t>* MoU with EESL</t>
  </si>
  <si>
    <t>$ MoU with POWERGRID</t>
  </si>
  <si>
    <t>^ MoU with USAID</t>
  </si>
  <si>
    <t>Ongoing Projects</t>
  </si>
  <si>
    <t xml:space="preserve">Assam
</t>
  </si>
  <si>
    <t>Jorhat, Silchar and Guwahati Town</t>
  </si>
  <si>
    <t>L&amp;T, ITI, Genus, Zen, Keonics</t>
  </si>
  <si>
    <t>Indian Power Corporation Ltd.</t>
  </si>
  <si>
    <t>$ MoU with RECPDCL</t>
  </si>
  <si>
    <t>SI No.</t>
  </si>
  <si>
    <t xml:space="preserve">Utility </t>
  </si>
  <si>
    <t>Smart Meter sanctioned</t>
  </si>
  <si>
    <t>Smart Meter awarded</t>
  </si>
  <si>
    <t>Smart Meter Installed</t>
  </si>
  <si>
    <t>Months left till Completion</t>
  </si>
  <si>
    <t>Required Target per month (In Jan'22) till 07.01.2022</t>
  </si>
  <si>
    <t>Required Target per week</t>
  </si>
  <si>
    <t>EESL  Jan'22 Target</t>
  </si>
  <si>
    <t>EESL Jan'22 weekly target</t>
  </si>
  <si>
    <t>Shortfall in Monthly Target</t>
  </si>
  <si>
    <t>Shortfall in WeeklyTarget</t>
  </si>
  <si>
    <t>1st week</t>
  </si>
  <si>
    <t>2nd week</t>
  </si>
  <si>
    <t>3rd week</t>
  </si>
  <si>
    <t>4th Week</t>
  </si>
  <si>
    <t>As per EESL Target July 2022 = 83333</t>
  </si>
  <si>
    <t>Completion timeline is granted till December 2021 for all projects being implemented under IPDS. Due to 2nd wave of Covid utilities have requested for further time extension.</t>
  </si>
  <si>
    <t>NSGM Projects Status</t>
  </si>
  <si>
    <t>Required Target per month (In Dec'21)</t>
  </si>
  <si>
    <t>Utility  Nov'21 Target</t>
  </si>
  <si>
    <t>Utility Dec'21 weekly target</t>
  </si>
  <si>
    <t>SD-5</t>
  </si>
  <si>
    <t>RECPDCL submitted completion timeline in weekly shared smart metering status til Dec'21</t>
  </si>
  <si>
    <t xml:space="preserve">Rajasthan </t>
  </si>
  <si>
    <t>6 towns</t>
  </si>
  <si>
    <t>March'22</t>
  </si>
  <si>
    <t/>
  </si>
  <si>
    <t>(blank)</t>
  </si>
  <si>
    <t>Sl.</t>
  </si>
  <si>
    <t xml:space="preserve"> Nodal Agency</t>
  </si>
  <si>
    <t>A. Smart Consumer Metering [Non IS16444 Certified (but standard functionality compliant) Smart Meter Projects]</t>
  </si>
  <si>
    <t>Awarded Quantity (Nos.)</t>
  </si>
  <si>
    <t>Achievement (Nos.)</t>
  </si>
  <si>
    <t>Sanctioned Quantity (Nos.)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</si>
</sst>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mm\ yyyy"/>
    <numFmt numFmtId="165" formatCode="[&gt;9999999]##\,##\,##\,##0;[&gt;99999]##\,##\,##0;##,##0"/>
    <numFmt numFmtId="166" formatCode="d\-mmm\-yyyy"/>
    <numFmt numFmtId="167" formatCode="mmm&quot;-&quot;yyyy"/>
    <numFmt numFmtId="168" formatCode="_ * #,##0_ ;_ * \-#,##0_ ;_ * &quot;-&quot;??_ ;_ @_ "/>
    <numFmt numFmtId="169" formatCode="dd/mm/yy"/>
    <numFmt numFmtId="170" formatCode="mmmm\-d"/>
    <numFmt numFmtId="171" formatCode="mmm\-d"/>
    <numFmt numFmtId="172" formatCode="mmmm\ yyyy"/>
  </numFmts>
  <fonts count="52" x14ac:knownFonts="1">
    <font>
      <sz val="10"/>
      <color rgb="FF000000"/>
      <name val="Calibri"/>
      <scheme val="minor"/>
    </font>
    <font>
      <b/>
      <sz val="16"/>
      <color rgb="FFFFFFFF"/>
      <name val="Arial"/>
    </font>
    <font>
      <sz val="10"/>
      <color theme="1"/>
      <name val="Arial"/>
    </font>
    <font>
      <i/>
      <sz val="10"/>
      <color rgb="FF000000"/>
      <name val="Arial"/>
    </font>
    <font>
      <b/>
      <sz val="10"/>
      <color rgb="FF000000"/>
      <name val="Arial"/>
    </font>
    <font>
      <sz val="10"/>
      <color theme="1"/>
      <name val="Arial"/>
    </font>
    <font>
      <sz val="10"/>
      <color rgb="FF000000"/>
      <name val="Arial"/>
    </font>
    <font>
      <b/>
      <sz val="12"/>
      <color rgb="FF000000"/>
      <name val="Arial"/>
    </font>
    <font>
      <b/>
      <sz val="11"/>
      <color rgb="FF000000"/>
      <name val="Arial"/>
    </font>
    <font>
      <sz val="10"/>
      <name val="Calibri"/>
    </font>
    <font>
      <b/>
      <sz val="10"/>
      <color theme="1"/>
      <name val="Arial"/>
    </font>
    <font>
      <b/>
      <i/>
      <sz val="10"/>
      <color rgb="FF000000"/>
      <name val="Arial"/>
    </font>
    <font>
      <i/>
      <sz val="10"/>
      <color theme="1"/>
      <name val="Arial"/>
    </font>
    <font>
      <b/>
      <i/>
      <sz val="10"/>
      <color theme="1"/>
      <name val="Arial"/>
    </font>
    <font>
      <i/>
      <sz val="10"/>
      <color theme="1"/>
      <name val="Arial"/>
    </font>
    <font>
      <b/>
      <sz val="10"/>
      <color theme="1"/>
      <name val="Arial"/>
    </font>
    <font>
      <b/>
      <i/>
      <sz val="10"/>
      <color rgb="FF000000"/>
      <name val="Arial"/>
    </font>
    <font>
      <b/>
      <sz val="12"/>
      <color theme="1"/>
      <name val="Arial"/>
    </font>
    <font>
      <b/>
      <sz val="10"/>
      <color rgb="FFFFFFFF"/>
      <name val="Arial"/>
    </font>
    <font>
      <sz val="10"/>
      <color rgb="FFFFFFFF"/>
      <name val="Arial"/>
    </font>
    <font>
      <sz val="10"/>
      <color theme="1"/>
      <name val="Calibri"/>
      <scheme val="minor"/>
    </font>
    <font>
      <sz val="10"/>
      <color rgb="FF000000"/>
      <name val="Arial"/>
    </font>
    <font>
      <sz val="11"/>
      <color rgb="FF000000"/>
      <name val="Calibri"/>
    </font>
    <font>
      <sz val="14"/>
      <color rgb="FF000000"/>
      <name val="Arial"/>
    </font>
    <font>
      <b/>
      <sz val="10"/>
      <color rgb="FFFF0000"/>
      <name val="Arial"/>
    </font>
    <font>
      <sz val="10"/>
      <color rgb="FFFF0000"/>
      <name val="Arial"/>
    </font>
    <font>
      <sz val="10"/>
      <color rgb="FF222222"/>
      <name val="Arial"/>
    </font>
    <font>
      <b/>
      <sz val="16"/>
      <color rgb="FF000000"/>
      <name val="Arial"/>
    </font>
    <font>
      <b/>
      <sz val="11"/>
      <color theme="1"/>
      <name val="Calibri"/>
      <scheme val="minor"/>
    </font>
    <font>
      <b/>
      <sz val="10"/>
      <color theme="1"/>
      <name val="Calibri"/>
      <scheme val="minor"/>
    </font>
    <font>
      <b/>
      <sz val="10"/>
      <color theme="1"/>
      <name val="Calibri"/>
      <scheme val="minor"/>
    </font>
    <font>
      <sz val="11"/>
      <color theme="1"/>
      <name val="Calibri"/>
    </font>
    <font>
      <sz val="10"/>
      <color rgb="FFFF0000"/>
      <name val="Calibri"/>
      <scheme val="minor"/>
    </font>
    <font>
      <sz val="10"/>
      <color rgb="FF000000"/>
      <name val="Calibri"/>
      <scheme val="minor"/>
    </font>
    <font>
      <b/>
      <sz val="11"/>
      <color rgb="FFFF0000"/>
      <name val="Calibri"/>
      <scheme val="minor"/>
    </font>
    <font>
      <b/>
      <sz val="10"/>
      <color rgb="FF000000"/>
      <name val="Arial"/>
    </font>
    <font>
      <b/>
      <sz val="11"/>
      <color rgb="FFFF0000"/>
      <name val="Calibri"/>
    </font>
    <font>
      <sz val="11"/>
      <color rgb="FFFF0000"/>
      <name val="Calibri"/>
    </font>
    <font>
      <b/>
      <sz val="10"/>
      <color rgb="FFFF0000"/>
      <name val="Arial"/>
    </font>
    <font>
      <b/>
      <sz val="12"/>
      <color rgb="FF000000"/>
      <name val="Calibri"/>
    </font>
    <font>
      <b/>
      <sz val="12"/>
      <color rgb="FFFF0000"/>
      <name val="Calibri"/>
    </font>
    <font>
      <sz val="12"/>
      <color rgb="FF000000"/>
      <name val="Calibri"/>
    </font>
    <font>
      <sz val="12"/>
      <color rgb="FF222222"/>
      <name val="Calibri"/>
    </font>
    <font>
      <b/>
      <sz val="14"/>
      <color rgb="FF000000"/>
      <name val="Calibri"/>
    </font>
    <font>
      <sz val="10"/>
      <color theme="1"/>
      <name val="Calibri"/>
      <scheme val="minor"/>
    </font>
    <font>
      <b/>
      <i/>
      <sz val="10"/>
      <color theme="1"/>
      <name val="Calibri"/>
      <scheme val="minor"/>
    </font>
    <font>
      <b/>
      <i/>
      <sz val="10"/>
      <color theme="1"/>
      <name val="Calibri"/>
      <scheme val="minor"/>
    </font>
    <font>
      <b/>
      <sz val="10"/>
      <color rgb="FF0C0C0C"/>
      <name val="Arial"/>
    </font>
    <font>
      <b/>
      <sz val="10"/>
      <color rgb="FF000000"/>
      <name val="Arial"/>
      <family val="2"/>
    </font>
    <font>
      <i/>
      <sz val="10"/>
      <name val="Arial"/>
      <family val="2"/>
    </font>
    <font>
      <b/>
      <i/>
      <sz val="10"/>
      <color rgb="FF000000"/>
      <name val="Arial"/>
      <family val="2"/>
    </font>
    <font>
      <b/>
      <sz val="10"/>
      <color theme="1"/>
      <name val="Arial"/>
      <family val="2"/>
    </font>
  </fonts>
  <fills count="41">
    <fill>
      <patternFill patternType="none"/>
    </fill>
    <fill>
      <patternFill patternType="gray125"/>
    </fill>
    <fill>
      <patternFill patternType="solid">
        <fgColor rgb="FF1155CC"/>
        <bgColor rgb="FF1155CC"/>
      </patternFill>
    </fill>
    <fill>
      <patternFill patternType="solid">
        <fgColor rgb="FFDDEBF7"/>
        <bgColor rgb="FFDDEBF7"/>
      </patternFill>
    </fill>
    <fill>
      <patternFill patternType="solid">
        <fgColor rgb="FFEAD1DC"/>
        <bgColor rgb="FFEAD1DC"/>
      </patternFill>
    </fill>
    <fill>
      <patternFill patternType="solid">
        <fgColor rgb="FFB6D7A8"/>
        <bgColor rgb="FFB6D7A8"/>
      </patternFill>
    </fill>
    <fill>
      <patternFill patternType="solid">
        <fgColor rgb="FFDBDBDB"/>
        <bgColor rgb="FFDBDBDB"/>
      </patternFill>
    </fill>
    <fill>
      <patternFill patternType="solid">
        <fgColor rgb="FFFFF2CC"/>
        <bgColor rgb="FFFFF2CC"/>
      </patternFill>
    </fill>
    <fill>
      <patternFill patternType="solid">
        <fgColor rgb="FFD9D2E9"/>
        <bgColor rgb="FFD9D2E9"/>
      </patternFill>
    </fill>
    <fill>
      <patternFill patternType="solid">
        <fgColor rgb="FFF4CCCC"/>
        <bgColor rgb="FFF4CCCC"/>
      </patternFill>
    </fill>
    <fill>
      <patternFill patternType="solid">
        <fgColor rgb="FFD0CECE"/>
        <bgColor rgb="FFD0CECE"/>
      </patternFill>
    </fill>
    <fill>
      <patternFill patternType="solid">
        <fgColor rgb="FFFCE5CD"/>
        <bgColor rgb="FFFCE5CD"/>
      </patternFill>
    </fill>
    <fill>
      <patternFill patternType="solid">
        <fgColor rgb="FFD0E0E3"/>
        <bgColor rgb="FFD0E0E3"/>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rgb="FFFF00FF"/>
        <bgColor rgb="FFFF00FF"/>
      </patternFill>
    </fill>
    <fill>
      <patternFill patternType="solid">
        <fgColor rgb="FF00FF00"/>
        <bgColor rgb="FF00FF00"/>
      </patternFill>
    </fill>
    <fill>
      <patternFill patternType="solid">
        <fgColor theme="0"/>
        <bgColor theme="0"/>
      </patternFill>
    </fill>
    <fill>
      <patternFill patternType="solid">
        <fgColor rgb="FF6FA8DC"/>
        <bgColor rgb="FF6FA8DC"/>
      </patternFill>
    </fill>
    <fill>
      <patternFill patternType="solid">
        <fgColor rgb="FFF9CB9C"/>
        <bgColor rgb="FFF9CB9C"/>
      </patternFill>
    </fill>
    <fill>
      <patternFill patternType="solid">
        <fgColor rgb="FF00FFFF"/>
        <bgColor rgb="FF00FFFF"/>
      </patternFill>
    </fill>
    <fill>
      <patternFill patternType="solid">
        <fgColor rgb="FFDD7E6B"/>
        <bgColor rgb="FFDD7E6B"/>
      </patternFill>
    </fill>
    <fill>
      <patternFill patternType="solid">
        <fgColor rgb="FF9CC2E5"/>
        <bgColor rgb="FF9CC2E5"/>
      </patternFill>
    </fill>
    <fill>
      <patternFill patternType="solid">
        <fgColor rgb="FFDEEAF6"/>
        <bgColor rgb="FFDEEAF6"/>
      </patternFill>
    </fill>
    <fill>
      <patternFill patternType="solid">
        <fgColor rgb="FFF7CAAC"/>
        <bgColor rgb="FFF7CAAC"/>
      </patternFill>
    </fill>
    <fill>
      <patternFill patternType="solid">
        <fgColor rgb="FFFFE598"/>
        <bgColor rgb="FFFFE598"/>
      </patternFill>
    </fill>
    <fill>
      <patternFill patternType="solid">
        <fgColor rgb="FF92D050"/>
        <bgColor rgb="FF92D050"/>
      </patternFill>
    </fill>
    <fill>
      <patternFill patternType="solid">
        <fgColor rgb="FFCCCCCC"/>
        <bgColor rgb="FFCCCCCC"/>
      </patternFill>
    </fill>
    <fill>
      <patternFill patternType="solid">
        <fgColor rgb="FFEA9999"/>
        <bgColor rgb="FFEA9999"/>
      </patternFill>
    </fill>
    <fill>
      <patternFill patternType="solid">
        <fgColor rgb="FFA6E3B7"/>
        <bgColor rgb="FFA6E3B7"/>
      </patternFill>
    </fill>
    <fill>
      <patternFill patternType="solid">
        <fgColor rgb="FFC9DAF8"/>
        <bgColor rgb="FFC9DAF8"/>
      </patternFill>
    </fill>
    <fill>
      <patternFill patternType="solid">
        <fgColor rgb="FFFFE599"/>
        <bgColor rgb="FFFFE599"/>
      </patternFill>
    </fill>
    <fill>
      <patternFill patternType="solid">
        <fgColor theme="8"/>
        <bgColor theme="8"/>
      </patternFill>
    </fill>
    <fill>
      <patternFill patternType="solid">
        <fgColor rgb="FFA4C2F4"/>
        <bgColor rgb="FFA4C2F4"/>
      </patternFill>
    </fill>
    <fill>
      <patternFill patternType="solid">
        <fgColor rgb="FFD9EAD3"/>
        <bgColor rgb="FFD9EAD3"/>
      </patternFill>
    </fill>
    <fill>
      <patternFill patternType="solid">
        <fgColor rgb="FFFDE49B"/>
        <bgColor rgb="FFFDE49B"/>
      </patternFill>
    </fill>
    <fill>
      <patternFill patternType="solid">
        <fgColor rgb="FFF28E86"/>
        <bgColor rgb="FFF28E86"/>
      </patternFill>
    </fill>
    <fill>
      <patternFill patternType="solid">
        <fgColor rgb="FFFFE699"/>
        <bgColor rgb="FFFFE699"/>
      </patternFill>
    </fill>
    <fill>
      <patternFill patternType="solid">
        <fgColor rgb="FF9BC2E6"/>
        <bgColor rgb="FF9BC2E6"/>
      </patternFill>
    </fill>
    <fill>
      <patternFill patternType="solid">
        <fgColor rgb="FFF8CBAD"/>
        <bgColor rgb="FFF8CBAD"/>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808080"/>
      </left>
      <right style="thin">
        <color rgb="FF808080"/>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808080"/>
      </left>
      <right style="thin">
        <color rgb="FF808080"/>
      </right>
      <top style="thin">
        <color rgb="FF808080"/>
      </top>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right style="thin">
        <color rgb="FF808080"/>
      </right>
      <top style="thin">
        <color rgb="FF808080"/>
      </top>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top/>
      <bottom style="thin">
        <color rgb="FF80808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960">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3" fillId="0" borderId="1" xfId="0" applyFont="1" applyBorder="1" applyAlignment="1">
      <alignment vertical="center"/>
    </xf>
    <xf numFmtId="0" fontId="4" fillId="0" borderId="1" xfId="0" applyFont="1" applyBorder="1" applyAlignment="1">
      <alignment horizontal="center" vertical="center"/>
    </xf>
    <xf numFmtId="164" fontId="6" fillId="3" borderId="1" xfId="0" applyNumberFormat="1" applyFont="1" applyFill="1" applyBorder="1" applyAlignment="1">
      <alignment horizontal="center" vertical="center"/>
    </xf>
    <xf numFmtId="0" fontId="3" fillId="0" borderId="1" xfId="0" applyFont="1" applyBorder="1" applyAlignment="1">
      <alignment horizontal="left" vertical="center"/>
    </xf>
    <xf numFmtId="14" fontId="6" fillId="3" borderId="1" xfId="0" applyNumberFormat="1" applyFont="1" applyFill="1" applyBorder="1" applyAlignment="1">
      <alignment horizontal="center" vertical="center"/>
    </xf>
    <xf numFmtId="0" fontId="3"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5" fillId="0" borderId="0" xfId="0" applyFont="1" applyAlignment="1">
      <alignment horizontal="center" vertical="center" wrapText="1"/>
    </xf>
    <xf numFmtId="0" fontId="4" fillId="6"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left" vertical="center"/>
    </xf>
    <xf numFmtId="165"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165" fontId="3" fillId="0" borderId="1" xfId="0" applyNumberFormat="1" applyFont="1" applyBorder="1" applyAlignment="1">
      <alignment horizontal="center"/>
    </xf>
    <xf numFmtId="0" fontId="11" fillId="7" borderId="1" xfId="0" applyFont="1" applyFill="1" applyBorder="1" applyAlignment="1">
      <alignment horizontal="center" vertical="center"/>
    </xf>
    <xf numFmtId="0" fontId="11" fillId="7" borderId="1" xfId="0" applyFont="1" applyFill="1" applyBorder="1" applyAlignment="1">
      <alignment horizontal="left" vertical="center"/>
    </xf>
    <xf numFmtId="165" fontId="11" fillId="7" borderId="1" xfId="0" applyNumberFormat="1" applyFont="1" applyFill="1" applyBorder="1" applyAlignment="1">
      <alignment horizontal="center" vertical="center"/>
    </xf>
    <xf numFmtId="49" fontId="11" fillId="7" borderId="1" xfId="0" applyNumberFormat="1" applyFont="1" applyFill="1" applyBorder="1" applyAlignment="1">
      <alignment horizontal="center" vertical="center"/>
    </xf>
    <xf numFmtId="0" fontId="13" fillId="0" borderId="4" xfId="0" applyFont="1" applyBorder="1"/>
    <xf numFmtId="165" fontId="14" fillId="0" borderId="4" xfId="0" applyNumberFormat="1" applyFont="1" applyBorder="1" applyAlignment="1">
      <alignment horizontal="center"/>
    </xf>
    <xf numFmtId="49" fontId="14" fillId="0" borderId="4" xfId="0" applyNumberFormat="1" applyFont="1" applyBorder="1" applyAlignment="1">
      <alignment horizontal="center"/>
    </xf>
    <xf numFmtId="0" fontId="13" fillId="0" borderId="7" xfId="0" applyFont="1" applyBorder="1"/>
    <xf numFmtId="165" fontId="14" fillId="0" borderId="7" xfId="0" applyNumberFormat="1" applyFont="1" applyBorder="1" applyAlignment="1">
      <alignment horizontal="center"/>
    </xf>
    <xf numFmtId="49" fontId="14" fillId="0" borderId="7" xfId="0" applyNumberFormat="1" applyFont="1" applyBorder="1" applyAlignment="1">
      <alignment horizontal="center"/>
    </xf>
    <xf numFmtId="0" fontId="3" fillId="0" borderId="0" xfId="0" applyFont="1" applyAlignment="1">
      <alignment horizontal="left" vertical="center"/>
    </xf>
    <xf numFmtId="0" fontId="11" fillId="0" borderId="1" xfId="0" applyFont="1" applyBorder="1" applyAlignment="1">
      <alignment horizontal="left" vertical="top"/>
    </xf>
    <xf numFmtId="0" fontId="3" fillId="0" borderId="1" xfId="0" applyFont="1" applyBorder="1" applyAlignment="1">
      <alignment horizontal="left" vertical="top"/>
    </xf>
    <xf numFmtId="0" fontId="2" fillId="0" borderId="0" xfId="0" applyFont="1"/>
    <xf numFmtId="0" fontId="8" fillId="4" borderId="1" xfId="0" applyFont="1" applyFill="1" applyBorder="1" applyAlignment="1">
      <alignment vertical="center"/>
    </xf>
    <xf numFmtId="0" fontId="15" fillId="0" borderId="1" xfId="0" applyFont="1" applyBorder="1" applyAlignment="1">
      <alignment horizontal="center" wrapText="1"/>
    </xf>
    <xf numFmtId="0" fontId="15" fillId="0" borderId="0" xfId="0" applyFont="1"/>
    <xf numFmtId="0" fontId="15" fillId="0" borderId="0" xfId="0" applyFont="1" applyAlignment="1">
      <alignment wrapText="1"/>
    </xf>
    <xf numFmtId="165" fontId="2" fillId="0" borderId="1" xfId="0" applyNumberFormat="1" applyFont="1" applyBorder="1"/>
    <xf numFmtId="165" fontId="11" fillId="7" borderId="1" xfId="0" applyNumberFormat="1" applyFont="1" applyFill="1" applyBorder="1" applyAlignment="1">
      <alignment horizontal="right" vertical="center"/>
    </xf>
    <xf numFmtId="0" fontId="11" fillId="7" borderId="1" xfId="0" applyFont="1" applyFill="1" applyBorder="1" applyAlignment="1">
      <alignment horizontal="right" vertical="center"/>
    </xf>
    <xf numFmtId="0" fontId="3" fillId="13" borderId="1" xfId="0" applyFont="1" applyFill="1" applyBorder="1" applyAlignment="1">
      <alignment horizontal="left" vertical="center"/>
    </xf>
    <xf numFmtId="0" fontId="3" fillId="0" borderId="8" xfId="0" applyFont="1" applyBorder="1" applyAlignment="1">
      <alignment horizontal="left" vertical="center"/>
    </xf>
    <xf numFmtId="0" fontId="8" fillId="8" borderId="1" xfId="0" applyFont="1" applyFill="1" applyBorder="1" applyAlignment="1">
      <alignment vertical="center"/>
    </xf>
    <xf numFmtId="0" fontId="16" fillId="14" borderId="0" xfId="0" applyFont="1" applyFill="1" applyAlignment="1">
      <alignment horizontal="left"/>
    </xf>
    <xf numFmtId="0" fontId="8" fillId="11" borderId="0" xfId="0" applyFont="1" applyFill="1" applyAlignment="1">
      <alignment vertical="center"/>
    </xf>
    <xf numFmtId="0" fontId="15" fillId="0" borderId="1" xfId="0" applyFont="1" applyBorder="1" applyAlignment="1">
      <alignment horizontal="center" vertical="center" wrapText="1"/>
    </xf>
    <xf numFmtId="165" fontId="11" fillId="7" borderId="1" xfId="0" applyNumberFormat="1" applyFont="1" applyFill="1" applyBorder="1" applyAlignment="1">
      <alignment horizontal="left" vertical="center"/>
    </xf>
    <xf numFmtId="0" fontId="2" fillId="0" borderId="1" xfId="0" applyFont="1" applyBorder="1"/>
    <xf numFmtId="0" fontId="2" fillId="13" borderId="1" xfId="0" applyFont="1" applyFill="1" applyBorder="1"/>
    <xf numFmtId="0" fontId="2" fillId="13" borderId="0" xfId="0" applyFont="1" applyFill="1"/>
    <xf numFmtId="0" fontId="2" fillId="0" borderId="1" xfId="0" applyFont="1" applyBorder="1" applyAlignment="1">
      <alignment wrapText="1"/>
    </xf>
    <xf numFmtId="0" fontId="17" fillId="13" borderId="1" xfId="0" applyFont="1" applyFill="1" applyBorder="1" applyAlignment="1">
      <alignment wrapText="1"/>
    </xf>
    <xf numFmtId="0" fontId="17" fillId="13" borderId="0" xfId="0" applyFont="1" applyFill="1" applyAlignment="1">
      <alignment wrapText="1"/>
    </xf>
    <xf numFmtId="0" fontId="2" fillId="0" borderId="0" xfId="0" applyFont="1" applyAlignment="1">
      <alignment wrapText="1"/>
    </xf>
    <xf numFmtId="165" fontId="2" fillId="13" borderId="1" xfId="0" applyNumberFormat="1" applyFont="1" applyFill="1" applyBorder="1"/>
    <xf numFmtId="165" fontId="2" fillId="13" borderId="0" xfId="0" applyNumberFormat="1" applyFont="1" applyFill="1"/>
    <xf numFmtId="0" fontId="2" fillId="15" borderId="1" xfId="0" applyFont="1" applyFill="1" applyBorder="1"/>
    <xf numFmtId="0" fontId="15" fillId="15" borderId="1" xfId="0" applyFont="1" applyFill="1" applyBorder="1"/>
    <xf numFmtId="165" fontId="15" fillId="15" borderId="1" xfId="0" applyNumberFormat="1" applyFont="1" applyFill="1" applyBorder="1"/>
    <xf numFmtId="166" fontId="19" fillId="16" borderId="0" xfId="0" applyNumberFormat="1" applyFont="1" applyFill="1" applyAlignment="1">
      <alignment vertical="center"/>
    </xf>
    <xf numFmtId="0" fontId="4" fillId="17" borderId="0" xfId="0" applyFont="1" applyFill="1" applyAlignment="1">
      <alignment horizontal="center" vertical="center" wrapText="1"/>
    </xf>
    <xf numFmtId="0" fontId="4" fillId="18" borderId="0" xfId="0" applyFont="1" applyFill="1" applyAlignment="1">
      <alignment horizontal="center" vertical="center" wrapText="1"/>
    </xf>
    <xf numFmtId="0" fontId="5" fillId="0" borderId="0" xfId="0" applyFont="1" applyAlignment="1">
      <alignment vertical="center" wrapText="1"/>
    </xf>
    <xf numFmtId="0" fontId="10" fillId="0" borderId="0" xfId="0" applyFont="1" applyAlignment="1">
      <alignment vertical="center"/>
    </xf>
    <xf numFmtId="0" fontId="5" fillId="0" borderId="0" xfId="0" applyFont="1" applyAlignment="1">
      <alignment horizontal="right"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19" borderId="1"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21" borderId="1" xfId="0" applyFont="1" applyFill="1" applyBorder="1" applyAlignment="1">
      <alignment horizontal="center" vertical="center" wrapText="1"/>
    </xf>
    <xf numFmtId="0" fontId="4" fillId="22"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5" fillId="0" borderId="1" xfId="0" applyFont="1" applyBorder="1" applyAlignment="1">
      <alignment vertical="center" wrapText="1"/>
    </xf>
    <xf numFmtId="0" fontId="10" fillId="0" borderId="1" xfId="0" applyFont="1" applyBorder="1" applyAlignment="1">
      <alignment vertical="center"/>
    </xf>
    <xf numFmtId="0" fontId="4" fillId="19" borderId="1" xfId="0" applyFont="1" applyFill="1" applyBorder="1" applyAlignment="1">
      <alignment horizontal="right" vertical="center" wrapText="1"/>
    </xf>
    <xf numFmtId="0" fontId="5" fillId="22" borderId="0" xfId="0" applyFont="1" applyFill="1" applyAlignment="1">
      <alignment vertical="center"/>
    </xf>
    <xf numFmtId="0" fontId="5" fillId="0" borderId="1" xfId="0" applyFont="1" applyBorder="1" applyAlignment="1">
      <alignment vertical="center"/>
    </xf>
    <xf numFmtId="0" fontId="4" fillId="4" borderId="2" xfId="0" applyFont="1" applyFill="1" applyBorder="1" applyAlignment="1">
      <alignment horizontal="center" vertical="center" wrapText="1"/>
    </xf>
    <xf numFmtId="165" fontId="4" fillId="4" borderId="1" xfId="0" applyNumberFormat="1" applyFont="1" applyFill="1" applyBorder="1" applyAlignment="1">
      <alignment horizontal="right" vertical="center"/>
    </xf>
    <xf numFmtId="0" fontId="6" fillId="4" borderId="1" xfId="0" applyFont="1" applyFill="1" applyBorder="1" applyAlignment="1">
      <alignment vertical="center"/>
    </xf>
    <xf numFmtId="3" fontId="6" fillId="4" borderId="1" xfId="0" applyNumberFormat="1" applyFont="1" applyFill="1" applyBorder="1" applyAlignment="1">
      <alignment horizontal="left" vertical="center"/>
    </xf>
    <xf numFmtId="165" fontId="5" fillId="0" borderId="1" xfId="0" applyNumberFormat="1" applyFont="1" applyBorder="1" applyAlignment="1">
      <alignment vertical="center"/>
    </xf>
    <xf numFmtId="165" fontId="10" fillId="0" borderId="1" xfId="0" applyNumberFormat="1" applyFont="1" applyBorder="1" applyAlignment="1">
      <alignment horizontal="right" vertical="center"/>
    </xf>
    <xf numFmtId="0" fontId="5" fillId="20" borderId="1" xfId="0" applyFont="1" applyFill="1" applyBorder="1" applyAlignment="1">
      <alignment vertical="center"/>
    </xf>
    <xf numFmtId="0" fontId="5" fillId="21" borderId="1" xfId="0" applyFont="1" applyFill="1" applyBorder="1" applyAlignment="1">
      <alignment vertical="center"/>
    </xf>
    <xf numFmtId="0" fontId="6" fillId="0" borderId="1" xfId="0" applyFont="1" applyBorder="1" applyAlignment="1">
      <alignment horizontal="left" vertical="center"/>
    </xf>
    <xf numFmtId="0" fontId="6" fillId="17" borderId="1" xfId="0" applyFont="1" applyFill="1" applyBorder="1" applyAlignment="1">
      <alignment vertical="center"/>
    </xf>
    <xf numFmtId="165" fontId="6" fillId="17" borderId="1" xfId="0" applyNumberFormat="1" applyFont="1" applyFill="1" applyBorder="1" applyAlignment="1">
      <alignment vertical="center"/>
    </xf>
    <xf numFmtId="165" fontId="6" fillId="0" borderId="1" xfId="0" applyNumberFormat="1" applyFont="1" applyBorder="1" applyAlignment="1">
      <alignment horizontal="right" vertical="center"/>
    </xf>
    <xf numFmtId="165" fontId="4" fillId="19" borderId="1" xfId="0" applyNumberFormat="1" applyFont="1" applyFill="1" applyBorder="1" applyAlignment="1">
      <alignment horizontal="right" vertical="center" wrapText="1"/>
    </xf>
    <xf numFmtId="165" fontId="6" fillId="17" borderId="1" xfId="0" applyNumberFormat="1" applyFont="1" applyFill="1" applyBorder="1" applyAlignment="1">
      <alignment horizontal="right" vertical="center"/>
    </xf>
    <xf numFmtId="0" fontId="6" fillId="0" borderId="1" xfId="0" applyFont="1" applyBorder="1" applyAlignment="1">
      <alignment vertical="center"/>
    </xf>
    <xf numFmtId="0" fontId="6" fillId="0" borderId="6" xfId="0" applyFont="1" applyBorder="1" applyAlignment="1">
      <alignment horizontal="left" vertical="center"/>
    </xf>
    <xf numFmtId="3" fontId="6" fillId="0" borderId="1" xfId="0" applyNumberFormat="1" applyFont="1" applyBorder="1" applyAlignment="1">
      <alignment horizontal="left" vertical="center"/>
    </xf>
    <xf numFmtId="165" fontId="6" fillId="0" borderId="1" xfId="0" applyNumberFormat="1" applyFont="1" applyBorder="1" applyAlignment="1">
      <alignment horizontal="left" vertical="center"/>
    </xf>
    <xf numFmtId="165" fontId="6" fillId="21" borderId="1" xfId="0" applyNumberFormat="1" applyFont="1" applyFill="1" applyBorder="1" applyAlignment="1">
      <alignment horizontal="right" vertical="center"/>
    </xf>
    <xf numFmtId="165" fontId="6" fillId="22" borderId="5" xfId="0" applyNumberFormat="1" applyFont="1" applyFill="1" applyBorder="1" applyAlignment="1">
      <alignment horizontal="right" vertical="center"/>
    </xf>
    <xf numFmtId="3" fontId="6" fillId="17" borderId="1" xfId="0" applyNumberFormat="1" applyFont="1" applyFill="1" applyBorder="1" applyAlignment="1">
      <alignment horizontal="left" vertical="center"/>
    </xf>
    <xf numFmtId="165" fontId="6" fillId="17" borderId="1" xfId="0" applyNumberFormat="1" applyFont="1" applyFill="1" applyBorder="1" applyAlignment="1">
      <alignment horizontal="left" vertical="center"/>
    </xf>
    <xf numFmtId="165" fontId="6" fillId="14" borderId="1" xfId="0" applyNumberFormat="1" applyFont="1" applyFill="1" applyBorder="1" applyAlignment="1">
      <alignment horizontal="right" vertical="center"/>
    </xf>
    <xf numFmtId="165" fontId="6" fillId="22" borderId="1" xfId="0" applyNumberFormat="1" applyFont="1" applyFill="1" applyBorder="1" applyAlignment="1">
      <alignment horizontal="right" vertical="center"/>
    </xf>
    <xf numFmtId="165" fontId="6" fillId="0" borderId="1" xfId="0" applyNumberFormat="1" applyFont="1" applyBorder="1" applyAlignment="1">
      <alignment vertical="center"/>
    </xf>
    <xf numFmtId="0" fontId="5" fillId="17" borderId="1" xfId="0" applyFont="1" applyFill="1" applyBorder="1" applyAlignment="1">
      <alignment vertical="center" wrapText="1"/>
    </xf>
    <xf numFmtId="165" fontId="5" fillId="17" borderId="1" xfId="0" applyNumberFormat="1" applyFont="1" applyFill="1" applyBorder="1" applyAlignment="1">
      <alignment vertical="center"/>
    </xf>
    <xf numFmtId="0" fontId="6" fillId="18" borderId="1" xfId="0" applyFont="1" applyFill="1" applyBorder="1" applyAlignment="1">
      <alignment vertical="center"/>
    </xf>
    <xf numFmtId="0" fontId="6" fillId="0" borderId="1" xfId="0" applyFont="1" applyBorder="1" applyAlignment="1">
      <alignment horizontal="left" vertical="center" wrapText="1"/>
    </xf>
    <xf numFmtId="165" fontId="6" fillId="18" borderId="1" xfId="0" applyNumberFormat="1" applyFont="1" applyFill="1" applyBorder="1" applyAlignment="1">
      <alignment horizontal="right" vertical="center"/>
    </xf>
    <xf numFmtId="0" fontId="5" fillId="0" borderId="1" xfId="0" applyFont="1" applyBorder="1" applyAlignment="1">
      <alignment horizontal="left" vertical="center" wrapText="1"/>
    </xf>
    <xf numFmtId="165" fontId="6" fillId="18" borderId="1" xfId="0" applyNumberFormat="1" applyFont="1" applyFill="1" applyBorder="1" applyAlignment="1">
      <alignment vertical="center"/>
    </xf>
    <xf numFmtId="0" fontId="20" fillId="0" borderId="1" xfId="0" applyFont="1" applyBorder="1"/>
    <xf numFmtId="0" fontId="21" fillId="0" borderId="1" xfId="0" applyFont="1" applyBorder="1" applyAlignment="1">
      <alignment horizontal="left" vertical="center"/>
    </xf>
    <xf numFmtId="0" fontId="21" fillId="0" borderId="6" xfId="0" applyFont="1" applyBorder="1" applyAlignment="1">
      <alignment horizontal="left" vertical="center"/>
    </xf>
    <xf numFmtId="0" fontId="6" fillId="17" borderId="1" xfId="0" applyFont="1" applyFill="1" applyBorder="1" applyAlignment="1">
      <alignment vertical="center" wrapText="1"/>
    </xf>
    <xf numFmtId="0" fontId="6" fillId="17" borderId="1" xfId="0" applyFont="1" applyFill="1" applyBorder="1" applyAlignment="1">
      <alignment horizontal="left" vertical="center" wrapText="1"/>
    </xf>
    <xf numFmtId="0" fontId="5" fillId="17" borderId="1" xfId="0" applyFont="1" applyFill="1" applyBorder="1" applyAlignment="1">
      <alignment vertical="center"/>
    </xf>
    <xf numFmtId="0" fontId="6" fillId="17" borderId="1" xfId="0" applyFont="1" applyFill="1" applyBorder="1" applyAlignment="1">
      <alignment horizontal="left" vertical="center"/>
    </xf>
    <xf numFmtId="0" fontId="6" fillId="0" borderId="1" xfId="0" applyFont="1" applyBorder="1" applyAlignment="1">
      <alignment horizontal="center" vertical="center" wrapText="1"/>
    </xf>
    <xf numFmtId="0" fontId="6" fillId="18" borderId="1" xfId="0" applyFont="1" applyFill="1" applyBorder="1" applyAlignment="1">
      <alignment horizontal="left" vertical="center"/>
    </xf>
    <xf numFmtId="0" fontId="4" fillId="18" borderId="1" xfId="0" applyFont="1" applyFill="1" applyBorder="1" applyAlignment="1">
      <alignment horizontal="right" vertical="center" wrapText="1"/>
    </xf>
    <xf numFmtId="165" fontId="5" fillId="18" borderId="1" xfId="0" applyNumberFormat="1" applyFont="1" applyFill="1" applyBorder="1" applyAlignment="1">
      <alignment vertical="center"/>
    </xf>
    <xf numFmtId="0" fontId="5" fillId="18" borderId="0" xfId="0" applyFont="1" applyFill="1" applyAlignment="1">
      <alignment vertical="center"/>
    </xf>
    <xf numFmtId="165" fontId="22" fillId="0" borderId="1" xfId="0" applyNumberFormat="1" applyFont="1" applyBorder="1" applyAlignment="1">
      <alignment horizontal="center" vertical="center"/>
    </xf>
    <xf numFmtId="165" fontId="22" fillId="0" borderId="6" xfId="0" applyNumberFormat="1" applyFont="1" applyBorder="1" applyAlignment="1">
      <alignment horizontal="center" vertical="center"/>
    </xf>
    <xf numFmtId="0" fontId="5" fillId="0" borderId="1" xfId="0" applyFont="1" applyBorder="1" applyAlignment="1">
      <alignment horizontal="left" vertical="center"/>
    </xf>
    <xf numFmtId="0" fontId="6" fillId="0" borderId="1" xfId="0" applyFont="1" applyBorder="1" applyAlignment="1">
      <alignment vertical="center" wrapText="1"/>
    </xf>
    <xf numFmtId="0" fontId="5" fillId="18" borderId="1" xfId="0" applyFont="1" applyFill="1" applyBorder="1" applyAlignment="1">
      <alignment vertical="center" wrapText="1"/>
    </xf>
    <xf numFmtId="0" fontId="5" fillId="0" borderId="5" xfId="0" applyFont="1" applyBorder="1" applyAlignment="1">
      <alignment vertical="center"/>
    </xf>
    <xf numFmtId="3" fontId="5" fillId="0" borderId="1" xfId="0" applyNumberFormat="1" applyFont="1" applyBorder="1" applyAlignment="1">
      <alignment vertical="center"/>
    </xf>
    <xf numFmtId="165" fontId="6" fillId="18" borderId="1" xfId="0" applyNumberFormat="1" applyFont="1" applyFill="1" applyBorder="1" applyAlignment="1">
      <alignment horizontal="left" vertical="center"/>
    </xf>
    <xf numFmtId="3" fontId="6" fillId="18" borderId="1" xfId="0" applyNumberFormat="1" applyFont="1" applyFill="1" applyBorder="1" applyAlignment="1">
      <alignment horizontal="left" vertical="center"/>
    </xf>
    <xf numFmtId="0" fontId="4" fillId="0" borderId="1" xfId="0" applyFont="1" applyBorder="1" applyAlignment="1">
      <alignment horizontal="right" vertical="center" wrapText="1"/>
    </xf>
    <xf numFmtId="0" fontId="6" fillId="17" borderId="1" xfId="0" applyFont="1" applyFill="1" applyBorder="1" applyAlignment="1">
      <alignment horizontal="right" vertical="center"/>
    </xf>
    <xf numFmtId="0" fontId="20" fillId="0" borderId="0" xfId="0" applyFont="1" applyAlignment="1">
      <alignment vertical="center"/>
    </xf>
    <xf numFmtId="0" fontId="6" fillId="18" borderId="1" xfId="0" applyFont="1" applyFill="1" applyBorder="1" applyAlignment="1">
      <alignment horizontal="right" vertical="center"/>
    </xf>
    <xf numFmtId="0" fontId="6" fillId="18"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6" fillId="0" borderId="6" xfId="0" applyFont="1" applyBorder="1" applyAlignment="1">
      <alignment vertical="center" wrapText="1"/>
    </xf>
    <xf numFmtId="0" fontId="6" fillId="0" borderId="5" xfId="0" applyFont="1" applyBorder="1" applyAlignment="1">
      <alignment vertical="center"/>
    </xf>
    <xf numFmtId="0" fontId="20" fillId="0" borderId="1" xfId="0" applyFont="1" applyBorder="1" applyAlignment="1">
      <alignment vertical="center"/>
    </xf>
    <xf numFmtId="165" fontId="6" fillId="0" borderId="9" xfId="0" applyNumberFormat="1" applyFont="1" applyBorder="1" applyAlignment="1">
      <alignment horizontal="right" vertical="center"/>
    </xf>
    <xf numFmtId="165" fontId="6" fillId="0" borderId="5" xfId="0" applyNumberFormat="1" applyFont="1" applyBorder="1" applyAlignment="1">
      <alignment horizontal="right" vertical="center"/>
    </xf>
    <xf numFmtId="0" fontId="4" fillId="4" borderId="1" xfId="0" applyFont="1" applyFill="1" applyBorder="1" applyAlignment="1">
      <alignment horizontal="left" vertical="center"/>
    </xf>
    <xf numFmtId="0" fontId="6" fillId="4" borderId="1" xfId="0" applyFont="1" applyFill="1" applyBorder="1" applyAlignment="1">
      <alignment horizontal="center" vertical="center"/>
    </xf>
    <xf numFmtId="0" fontId="4" fillId="4" borderId="1" xfId="0" applyFont="1" applyFill="1" applyBorder="1" applyAlignment="1">
      <alignment horizontal="right" vertical="center"/>
    </xf>
    <xf numFmtId="165" fontId="4" fillId="4" borderId="1" xfId="0" applyNumberFormat="1" applyFont="1" applyFill="1" applyBorder="1" applyAlignment="1">
      <alignment horizontal="left" vertical="center"/>
    </xf>
    <xf numFmtId="165" fontId="4" fillId="22" borderId="1" xfId="0" applyNumberFormat="1" applyFont="1" applyFill="1" applyBorder="1" applyAlignment="1">
      <alignment horizontal="right" vertical="center"/>
    </xf>
    <xf numFmtId="0" fontId="5" fillId="0" borderId="0" xfId="0" applyFont="1" applyAlignment="1">
      <alignment horizontal="right" vertical="center"/>
    </xf>
    <xf numFmtId="165" fontId="2" fillId="0" borderId="0" xfId="0" applyNumberFormat="1" applyFont="1"/>
    <xf numFmtId="3" fontId="2" fillId="0" borderId="0" xfId="0" applyNumberFormat="1" applyFont="1"/>
    <xf numFmtId="167" fontId="2" fillId="0" borderId="0" xfId="0" applyNumberFormat="1" applyFont="1"/>
    <xf numFmtId="0" fontId="23" fillId="0" borderId="0" xfId="0" applyFont="1"/>
    <xf numFmtId="165" fontId="15" fillId="0" borderId="0" xfId="0" applyNumberFormat="1" applyFont="1"/>
    <xf numFmtId="0" fontId="10" fillId="0" borderId="0" xfId="0" applyFont="1" applyAlignment="1">
      <alignment horizontal="left" vertical="center"/>
    </xf>
    <xf numFmtId="0" fontId="10" fillId="24" borderId="13" xfId="0" applyFont="1" applyFill="1" applyBorder="1" applyAlignment="1">
      <alignment horizontal="left" vertical="center"/>
    </xf>
    <xf numFmtId="0" fontId="5" fillId="24" borderId="17" xfId="0" applyFont="1" applyFill="1" applyBorder="1" applyAlignment="1">
      <alignment horizontal="center" vertical="center"/>
    </xf>
    <xf numFmtId="0" fontId="5" fillId="0" borderId="0" xfId="0" applyFont="1" applyAlignment="1">
      <alignment horizontal="left" vertical="center"/>
    </xf>
    <xf numFmtId="0" fontId="10" fillId="24" borderId="1" xfId="0" applyFont="1" applyFill="1" applyBorder="1" applyAlignment="1">
      <alignment horizontal="center" vertical="center" wrapText="1"/>
    </xf>
    <xf numFmtId="0" fontId="24" fillId="10" borderId="18"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5" fillId="24" borderId="1" xfId="0" applyFont="1" applyFill="1" applyBorder="1" applyAlignment="1">
      <alignment horizontal="center" vertical="center"/>
    </xf>
    <xf numFmtId="0" fontId="5" fillId="24" borderId="1" xfId="0" quotePrefix="1" applyFont="1" applyFill="1" applyBorder="1" applyAlignment="1">
      <alignment horizontal="center" vertical="center"/>
    </xf>
    <xf numFmtId="0" fontId="25" fillId="10" borderId="1" xfId="0" applyFont="1" applyFill="1" applyBorder="1" applyAlignment="1">
      <alignment horizontal="center" vertical="center"/>
    </xf>
    <xf numFmtId="0" fontId="25" fillId="10" borderId="1" xfId="0" applyFont="1" applyFill="1" applyBorder="1" applyAlignment="1">
      <alignment horizontal="center" vertical="center" wrapText="1"/>
    </xf>
    <xf numFmtId="0" fontId="5" fillId="24" borderId="19" xfId="0" applyFont="1" applyFill="1" applyBorder="1" applyAlignment="1">
      <alignment horizontal="center" vertical="center"/>
    </xf>
    <xf numFmtId="0" fontId="5" fillId="24" borderId="19" xfId="0" applyFont="1" applyFill="1" applyBorder="1" applyAlignment="1">
      <alignment horizontal="center" vertical="center" wrapText="1"/>
    </xf>
    <xf numFmtId="0" fontId="25" fillId="10" borderId="19" xfId="0" applyFont="1" applyFill="1" applyBorder="1" applyAlignment="1">
      <alignment horizontal="center" vertical="center"/>
    </xf>
    <xf numFmtId="0" fontId="25" fillId="10" borderId="19" xfId="0" applyFont="1" applyFill="1" applyBorder="1" applyAlignment="1">
      <alignment horizontal="center" vertical="center" wrapText="1"/>
    </xf>
    <xf numFmtId="0" fontId="5" fillId="0" borderId="5" xfId="0" applyFont="1" applyBorder="1" applyAlignment="1">
      <alignment horizontal="left" vertical="center"/>
    </xf>
    <xf numFmtId="3" fontId="5" fillId="0" borderId="1" xfId="0" applyNumberFormat="1" applyFont="1" applyBorder="1" applyAlignment="1">
      <alignment vertical="center" wrapText="1"/>
    </xf>
    <xf numFmtId="165" fontId="5" fillId="0" borderId="1" xfId="0" applyNumberFormat="1" applyFont="1" applyBorder="1" applyAlignment="1">
      <alignment vertical="center" wrapText="1"/>
    </xf>
    <xf numFmtId="0" fontId="5" fillId="0" borderId="1" xfId="0" applyFont="1" applyBorder="1" applyAlignment="1">
      <alignment horizontal="right" vertical="center"/>
    </xf>
    <xf numFmtId="0" fontId="25" fillId="10" borderId="1" xfId="0" applyFont="1" applyFill="1" applyBorder="1" applyAlignment="1">
      <alignment vertical="center"/>
    </xf>
    <xf numFmtId="0" fontId="5" fillId="0" borderId="2" xfId="0" applyFont="1" applyBorder="1" applyAlignment="1">
      <alignment vertical="center"/>
    </xf>
    <xf numFmtId="0" fontId="5" fillId="0" borderId="6" xfId="0" applyFont="1" applyBorder="1" applyAlignment="1">
      <alignment horizontal="center" vertical="center" wrapText="1"/>
    </xf>
    <xf numFmtId="3" fontId="5" fillId="0" borderId="4" xfId="0" applyNumberFormat="1" applyFont="1" applyBorder="1" applyAlignment="1">
      <alignment vertical="center" wrapText="1"/>
    </xf>
    <xf numFmtId="165" fontId="5" fillId="0" borderId="1" xfId="0" applyNumberFormat="1" applyFont="1" applyBorder="1" applyAlignment="1">
      <alignment horizontal="right" vertical="center"/>
    </xf>
    <xf numFmtId="168" fontId="5" fillId="0" borderId="1" xfId="0" applyNumberFormat="1" applyFont="1" applyBorder="1" applyAlignment="1">
      <alignment vertical="center"/>
    </xf>
    <xf numFmtId="0" fontId="5" fillId="0" borderId="5" xfId="0" applyFont="1" applyBorder="1" applyAlignment="1">
      <alignment horizontal="right" vertical="center" wrapText="1"/>
    </xf>
    <xf numFmtId="0" fontId="5" fillId="0" borderId="5" xfId="0" applyFont="1" applyBorder="1" applyAlignment="1">
      <alignment horizontal="left" vertical="center" wrapText="1"/>
    </xf>
    <xf numFmtId="0" fontId="6" fillId="0" borderId="1" xfId="0" applyFont="1" applyBorder="1"/>
    <xf numFmtId="0" fontId="6" fillId="0" borderId="4" xfId="0" applyFont="1" applyBorder="1" applyAlignment="1">
      <alignment horizontal="center"/>
    </xf>
    <xf numFmtId="3" fontId="6" fillId="0" borderId="4" xfId="0" applyNumberFormat="1" applyFont="1" applyBorder="1"/>
    <xf numFmtId="0" fontId="6" fillId="0" borderId="4" xfId="0" applyFont="1" applyBorder="1"/>
    <xf numFmtId="165" fontId="6" fillId="0" borderId="4" xfId="0" applyNumberFormat="1" applyFont="1" applyBorder="1" applyAlignment="1">
      <alignment horizontal="right"/>
    </xf>
    <xf numFmtId="0" fontId="6" fillId="0" borderId="4" xfId="0" applyFont="1" applyBorder="1" applyAlignment="1">
      <alignment horizontal="right"/>
    </xf>
    <xf numFmtId="3" fontId="6" fillId="0" borderId="4" xfId="0" applyNumberFormat="1" applyFont="1" applyBorder="1" applyAlignment="1">
      <alignment horizontal="right"/>
    </xf>
    <xf numFmtId="0" fontId="6" fillId="0" borderId="6" xfId="0" applyFont="1" applyBorder="1"/>
    <xf numFmtId="0" fontId="6" fillId="0" borderId="7" xfId="0" applyFont="1" applyBorder="1" applyAlignment="1">
      <alignment horizontal="center"/>
    </xf>
    <xf numFmtId="3" fontId="6" fillId="0" borderId="7" xfId="0" applyNumberFormat="1" applyFont="1" applyBorder="1"/>
    <xf numFmtId="0" fontId="6" fillId="0" borderId="7" xfId="0" applyFont="1" applyBorder="1"/>
    <xf numFmtId="165" fontId="6" fillId="0" borderId="7" xfId="0" applyNumberFormat="1" applyFont="1" applyBorder="1" applyAlignment="1">
      <alignment horizontal="right"/>
    </xf>
    <xf numFmtId="0" fontId="6" fillId="0" borderId="7" xfId="0" applyFont="1" applyBorder="1" applyAlignment="1">
      <alignment horizontal="right"/>
    </xf>
    <xf numFmtId="3" fontId="6" fillId="0" borderId="7" xfId="0" applyNumberFormat="1" applyFont="1" applyBorder="1" applyAlignment="1">
      <alignment horizontal="right"/>
    </xf>
    <xf numFmtId="0" fontId="5" fillId="0" borderId="1" xfId="0" applyFont="1" applyBorder="1" applyAlignment="1">
      <alignment horizontal="center" vertical="center" wrapText="1"/>
    </xf>
    <xf numFmtId="0" fontId="26" fillId="0" borderId="1" xfId="0" applyFont="1" applyBorder="1" applyAlignment="1">
      <alignment horizontal="left" vertical="center" wrapText="1"/>
    </xf>
    <xf numFmtId="0" fontId="5" fillId="0" borderId="5" xfId="0" applyFont="1" applyBorder="1" applyAlignment="1">
      <alignment vertical="center" wrapText="1"/>
    </xf>
    <xf numFmtId="0" fontId="5" fillId="0" borderId="1" xfId="0" applyFont="1" applyBorder="1" applyAlignment="1">
      <alignment horizontal="right" vertical="center" wrapText="1"/>
    </xf>
    <xf numFmtId="0" fontId="5" fillId="13" borderId="2" xfId="0" applyFont="1" applyFill="1" applyBorder="1" applyAlignment="1">
      <alignment vertical="center"/>
    </xf>
    <xf numFmtId="0" fontId="5" fillId="0" borderId="6" xfId="0" applyFont="1" applyBorder="1" applyAlignment="1">
      <alignment vertical="center" wrapText="1"/>
    </xf>
    <xf numFmtId="0" fontId="6" fillId="0" borderId="1" xfId="0" applyFont="1" applyBorder="1" applyAlignment="1">
      <alignment horizontal="center" vertical="center"/>
    </xf>
    <xf numFmtId="0" fontId="5" fillId="13" borderId="1" xfId="0" applyFont="1" applyFill="1" applyBorder="1" applyAlignment="1">
      <alignment horizontal="left" vertical="center" wrapText="1"/>
    </xf>
    <xf numFmtId="0" fontId="5" fillId="13" borderId="2" xfId="0" applyFont="1" applyFill="1" applyBorder="1" applyAlignment="1">
      <alignment vertical="center" wrapText="1"/>
    </xf>
    <xf numFmtId="0" fontId="5" fillId="13" borderId="1" xfId="0" applyFont="1" applyFill="1" applyBorder="1" applyAlignment="1">
      <alignment vertical="center" wrapText="1"/>
    </xf>
    <xf numFmtId="0" fontId="5" fillId="13" borderId="5" xfId="0" applyFont="1" applyFill="1" applyBorder="1" applyAlignment="1">
      <alignment horizontal="left" vertical="center"/>
    </xf>
    <xf numFmtId="0" fontId="25" fillId="10" borderId="19" xfId="0" applyFont="1" applyFill="1" applyBorder="1" applyAlignment="1">
      <alignment vertical="center"/>
    </xf>
    <xf numFmtId="0" fontId="5" fillId="13" borderId="1" xfId="0" applyFont="1" applyFill="1" applyBorder="1" applyAlignment="1">
      <alignment horizontal="left" vertical="center"/>
    </xf>
    <xf numFmtId="0" fontId="5" fillId="13" borderId="1" xfId="0" applyFont="1" applyFill="1" applyBorder="1" applyAlignment="1">
      <alignment vertical="center"/>
    </xf>
    <xf numFmtId="3" fontId="5" fillId="0" borderId="1" xfId="0" applyNumberFormat="1" applyFont="1" applyBorder="1" applyAlignment="1">
      <alignment horizontal="center" vertical="center" wrapText="1"/>
    </xf>
    <xf numFmtId="165" fontId="5" fillId="0" borderId="1" xfId="0" applyNumberFormat="1" applyFont="1" applyBorder="1" applyAlignment="1">
      <alignment horizontal="right" vertical="center" wrapText="1"/>
    </xf>
    <xf numFmtId="168" fontId="5" fillId="0" borderId="1" xfId="0" applyNumberFormat="1" applyFont="1" applyBorder="1" applyAlignment="1">
      <alignment horizontal="right" vertical="center"/>
    </xf>
    <xf numFmtId="0" fontId="25" fillId="10" borderId="1" xfId="0" applyFont="1" applyFill="1" applyBorder="1" applyAlignment="1">
      <alignment horizontal="right" vertical="center"/>
    </xf>
    <xf numFmtId="0" fontId="6" fillId="0" borderId="4" xfId="0" applyFont="1" applyBorder="1" applyAlignment="1">
      <alignment horizontal="center" vertical="center"/>
    </xf>
    <xf numFmtId="3" fontId="6" fillId="0" borderId="4" xfId="0" applyNumberFormat="1" applyFont="1" applyBorder="1" applyAlignment="1">
      <alignment vertical="center"/>
    </xf>
    <xf numFmtId="0" fontId="6" fillId="0" borderId="4" xfId="0" applyFont="1" applyBorder="1" applyAlignment="1">
      <alignment vertical="center"/>
    </xf>
    <xf numFmtId="165" fontId="6" fillId="0" borderId="4" xfId="0" applyNumberFormat="1" applyFont="1" applyBorder="1" applyAlignment="1">
      <alignment horizontal="right" vertical="center"/>
    </xf>
    <xf numFmtId="3" fontId="6" fillId="0" borderId="4" xfId="0" applyNumberFormat="1" applyFont="1" applyBorder="1" applyAlignment="1">
      <alignment horizontal="right" vertical="center"/>
    </xf>
    <xf numFmtId="0" fontId="6" fillId="0" borderId="4" xfId="0" applyFont="1" applyBorder="1" applyAlignment="1">
      <alignment horizontal="right" vertical="center"/>
    </xf>
    <xf numFmtId="0" fontId="6" fillId="0" borderId="4" xfId="0" applyFont="1" applyBorder="1" applyAlignment="1">
      <alignment horizontal="left" vertical="center"/>
    </xf>
    <xf numFmtId="0" fontId="5" fillId="0" borderId="6" xfId="0" applyFont="1" applyBorder="1" applyAlignment="1">
      <alignment horizontal="left" vertical="center" wrapText="1"/>
    </xf>
    <xf numFmtId="3" fontId="6" fillId="0" borderId="4" xfId="0" applyNumberFormat="1" applyFont="1" applyBorder="1" applyAlignment="1">
      <alignment horizontal="left" vertical="top"/>
    </xf>
    <xf numFmtId="168" fontId="6" fillId="0" borderId="4" xfId="0" applyNumberFormat="1" applyFont="1" applyBorder="1"/>
    <xf numFmtId="0" fontId="6" fillId="0" borderId="2" xfId="0" applyFont="1" applyBorder="1" applyAlignment="1">
      <alignment horizontal="left" vertical="center"/>
    </xf>
    <xf numFmtId="0" fontId="6" fillId="0" borderId="4" xfId="0" applyFont="1" applyBorder="1" applyAlignment="1">
      <alignment horizontal="left"/>
    </xf>
    <xf numFmtId="3" fontId="6" fillId="0" borderId="7" xfId="0" applyNumberFormat="1" applyFont="1" applyBorder="1" applyAlignment="1">
      <alignment horizontal="left" vertical="top"/>
    </xf>
    <xf numFmtId="168" fontId="6" fillId="0" borderId="7" xfId="0" applyNumberFormat="1" applyFont="1" applyBorder="1"/>
    <xf numFmtId="0" fontId="5" fillId="13" borderId="6" xfId="0" applyFont="1" applyFill="1" applyBorder="1" applyAlignment="1">
      <alignment horizontal="left" vertical="center" wrapText="1"/>
    </xf>
    <xf numFmtId="3" fontId="6" fillId="0" borderId="7" xfId="0" applyNumberFormat="1" applyFont="1" applyBorder="1" applyAlignment="1">
      <alignment horizontal="right" vertical="center"/>
    </xf>
    <xf numFmtId="168" fontId="6" fillId="0" borderId="7" xfId="0" applyNumberFormat="1" applyFont="1" applyBorder="1" applyAlignment="1">
      <alignment horizontal="right" vertical="center"/>
    </xf>
    <xf numFmtId="0" fontId="6" fillId="0" borderId="7" xfId="0" applyFont="1" applyBorder="1" applyAlignment="1">
      <alignment horizontal="right" vertical="center"/>
    </xf>
    <xf numFmtId="165" fontId="5" fillId="0" borderId="0" xfId="0" applyNumberFormat="1" applyFont="1" applyAlignment="1">
      <alignment horizontal="right" vertical="center"/>
    </xf>
    <xf numFmtId="0" fontId="5" fillId="0" borderId="1" xfId="0" applyFont="1" applyBorder="1" applyAlignment="1">
      <alignment horizontal="center" vertical="center"/>
    </xf>
    <xf numFmtId="0" fontId="5" fillId="0" borderId="4" xfId="0" applyFont="1" applyBorder="1" applyAlignment="1">
      <alignment vertical="center"/>
    </xf>
    <xf numFmtId="0" fontId="5" fillId="0" borderId="3" xfId="0" applyFont="1" applyBorder="1" applyAlignment="1">
      <alignment horizontal="left" vertical="center" wrapText="1"/>
    </xf>
    <xf numFmtId="0" fontId="5" fillId="0" borderId="3" xfId="0" applyFont="1" applyBorder="1" applyAlignment="1">
      <alignment vertical="center" wrapText="1"/>
    </xf>
    <xf numFmtId="0" fontId="5" fillId="13" borderId="3" xfId="0" applyFont="1" applyFill="1" applyBorder="1" applyAlignment="1">
      <alignment vertical="center" wrapText="1"/>
    </xf>
    <xf numFmtId="0" fontId="5" fillId="0" borderId="6" xfId="0" applyFont="1" applyBorder="1" applyAlignment="1">
      <alignment vertical="center"/>
    </xf>
    <xf numFmtId="0" fontId="5" fillId="0" borderId="6" xfId="0" applyFont="1" applyBorder="1" applyAlignment="1">
      <alignment horizontal="right" vertical="center"/>
    </xf>
    <xf numFmtId="0" fontId="25" fillId="10" borderId="21" xfId="0" applyFont="1" applyFill="1" applyBorder="1" applyAlignment="1">
      <alignment vertical="center"/>
    </xf>
    <xf numFmtId="0" fontId="25" fillId="10" borderId="6" xfId="0" applyFont="1" applyFill="1" applyBorder="1" applyAlignment="1">
      <alignment vertical="center"/>
    </xf>
    <xf numFmtId="0" fontId="25" fillId="10" borderId="22" xfId="0" applyFont="1" applyFill="1" applyBorder="1" applyAlignment="1">
      <alignment vertical="center"/>
    </xf>
    <xf numFmtId="0" fontId="25" fillId="10" borderId="23" xfId="0" applyFont="1" applyFill="1" applyBorder="1" applyAlignment="1">
      <alignment vertical="center"/>
    </xf>
    <xf numFmtId="0" fontId="6" fillId="13" borderId="24" xfId="0" applyFont="1" applyFill="1" applyBorder="1" applyAlignment="1">
      <alignment vertical="center" wrapText="1"/>
    </xf>
    <xf numFmtId="165" fontId="5" fillId="0" borderId="5" xfId="0" applyNumberFormat="1" applyFont="1" applyBorder="1" applyAlignment="1">
      <alignment vertical="center" wrapText="1"/>
    </xf>
    <xf numFmtId="0" fontId="5" fillId="0" borderId="5" xfId="0" applyFont="1" applyBorder="1" applyAlignment="1">
      <alignment horizontal="right" vertical="center"/>
    </xf>
    <xf numFmtId="0" fontId="25" fillId="10" borderId="5" xfId="0" applyFont="1" applyFill="1" applyBorder="1" applyAlignment="1">
      <alignment vertical="center"/>
    </xf>
    <xf numFmtId="0" fontId="6" fillId="0" borderId="24" xfId="0" applyFont="1" applyBorder="1" applyAlignment="1">
      <alignment vertical="center" wrapText="1"/>
    </xf>
    <xf numFmtId="165" fontId="5" fillId="0" borderId="5" xfId="0" applyNumberFormat="1" applyFont="1" applyBorder="1" applyAlignment="1">
      <alignment horizontal="right" vertical="center" wrapText="1"/>
    </xf>
    <xf numFmtId="0" fontId="5" fillId="0" borderId="24" xfId="0" applyFont="1" applyBorder="1" applyAlignment="1">
      <alignment vertical="center" wrapText="1"/>
    </xf>
    <xf numFmtId="3" fontId="5" fillId="0" borderId="5" xfId="0" applyNumberFormat="1" applyFont="1" applyBorder="1" applyAlignment="1">
      <alignment vertical="center" wrapText="1"/>
    </xf>
    <xf numFmtId="165" fontId="10" fillId="0" borderId="1" xfId="0" applyNumberFormat="1" applyFont="1" applyBorder="1" applyAlignment="1">
      <alignment vertical="center" wrapText="1"/>
    </xf>
    <xf numFmtId="3" fontId="10" fillId="0" borderId="1" xfId="0" applyNumberFormat="1" applyFont="1" applyBorder="1" applyAlignment="1">
      <alignment vertical="center" wrapText="1"/>
    </xf>
    <xf numFmtId="0" fontId="5" fillId="0" borderId="0" xfId="0" applyFont="1" applyAlignment="1">
      <alignment horizontal="center" vertical="center"/>
    </xf>
    <xf numFmtId="3" fontId="5" fillId="0" borderId="0" xfId="0" applyNumberFormat="1" applyFont="1" applyAlignment="1">
      <alignment vertical="center" wrapText="1"/>
    </xf>
    <xf numFmtId="3" fontId="10" fillId="0" borderId="0" xfId="0" applyNumberFormat="1" applyFont="1" applyAlignment="1">
      <alignment vertical="center"/>
    </xf>
    <xf numFmtId="3" fontId="5" fillId="0" borderId="0" xfId="0" applyNumberFormat="1" applyFont="1" applyAlignment="1">
      <alignment horizontal="left" vertical="center"/>
    </xf>
    <xf numFmtId="0" fontId="5" fillId="0" borderId="0" xfId="0" applyFont="1" applyAlignment="1">
      <alignment horizontal="left" vertical="center" wrapText="1"/>
    </xf>
    <xf numFmtId="0" fontId="6" fillId="0" borderId="0" xfId="0" applyFont="1" applyAlignment="1">
      <alignment horizontal="left"/>
    </xf>
    <xf numFmtId="0" fontId="6" fillId="0" borderId="0" xfId="0" applyFont="1"/>
    <xf numFmtId="0" fontId="10" fillId="26" borderId="28" xfId="0" applyFont="1" applyFill="1" applyBorder="1" applyAlignment="1">
      <alignment horizontal="center" vertical="center" wrapText="1"/>
    </xf>
    <xf numFmtId="0" fontId="10" fillId="26" borderId="17" xfId="0" applyFont="1" applyFill="1" applyBorder="1" applyAlignment="1">
      <alignment horizontal="center" vertical="center" wrapText="1"/>
    </xf>
    <xf numFmtId="0" fontId="10" fillId="26" borderId="1" xfId="0" applyFont="1" applyFill="1" applyBorder="1" applyAlignment="1">
      <alignment horizontal="center" vertical="center" wrapText="1"/>
    </xf>
    <xf numFmtId="0" fontId="10" fillId="26" borderId="19" xfId="0" applyFont="1" applyFill="1" applyBorder="1" applyAlignment="1">
      <alignment horizontal="center" vertical="center" wrapText="1"/>
    </xf>
    <xf numFmtId="0" fontId="10" fillId="26" borderId="23" xfId="0" applyFont="1" applyFill="1" applyBorder="1" applyAlignment="1">
      <alignment horizontal="center" vertical="center" wrapText="1"/>
    </xf>
    <xf numFmtId="165" fontId="5" fillId="18" borderId="1"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165" fontId="5" fillId="18" borderId="1" xfId="0" applyNumberFormat="1" applyFont="1" applyFill="1" applyBorder="1" applyAlignment="1">
      <alignment horizontal="center" vertical="center"/>
    </xf>
    <xf numFmtId="165" fontId="5" fillId="0" borderId="1" xfId="0" applyNumberFormat="1" applyFont="1" applyBorder="1" applyAlignment="1">
      <alignment horizontal="left" vertical="center"/>
    </xf>
    <xf numFmtId="0" fontId="5" fillId="0" borderId="6" xfId="0" applyFont="1" applyBorder="1" applyAlignment="1">
      <alignment horizontal="left" vertical="center"/>
    </xf>
    <xf numFmtId="165" fontId="5" fillId="0" borderId="6" xfId="0" applyNumberFormat="1" applyFont="1" applyBorder="1" applyAlignment="1">
      <alignment vertical="center"/>
    </xf>
    <xf numFmtId="0" fontId="5" fillId="0" borderId="6" xfId="0" applyFont="1" applyBorder="1" applyAlignment="1">
      <alignment horizontal="center" vertical="center"/>
    </xf>
    <xf numFmtId="165" fontId="5" fillId="0" borderId="1" xfId="0" applyNumberFormat="1" applyFont="1" applyBorder="1" applyAlignment="1">
      <alignment horizontal="left" vertical="center" wrapText="1"/>
    </xf>
    <xf numFmtId="0" fontId="6" fillId="0" borderId="31" xfId="0" applyFont="1" applyBorder="1" applyAlignment="1">
      <alignment horizontal="center" vertical="center" wrapText="1"/>
    </xf>
    <xf numFmtId="0" fontId="5" fillId="0" borderId="3" xfId="0" applyFont="1" applyBorder="1" applyAlignment="1">
      <alignment horizontal="left" vertical="center"/>
    </xf>
    <xf numFmtId="1" fontId="5" fillId="18" borderId="1" xfId="0" applyNumberFormat="1" applyFont="1" applyFill="1" applyBorder="1" applyAlignment="1">
      <alignment horizontal="center" vertical="center"/>
    </xf>
    <xf numFmtId="0" fontId="5" fillId="18" borderId="1" xfId="0" applyFont="1" applyFill="1" applyBorder="1" applyAlignment="1">
      <alignment horizontal="center" vertical="center"/>
    </xf>
    <xf numFmtId="0" fontId="5" fillId="18" borderId="4"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4" xfId="0" applyFont="1" applyBorder="1" applyAlignment="1">
      <alignment horizontal="left" vertical="center"/>
    </xf>
    <xf numFmtId="165" fontId="10" fillId="18" borderId="32" xfId="0" applyNumberFormat="1" applyFont="1" applyFill="1" applyBorder="1" applyAlignment="1">
      <alignment horizontal="center" vertical="center"/>
    </xf>
    <xf numFmtId="165" fontId="10" fillId="0" borderId="1" xfId="0" applyNumberFormat="1" applyFont="1" applyBorder="1" applyAlignment="1">
      <alignment vertical="center"/>
    </xf>
    <xf numFmtId="165" fontId="10" fillId="18" borderId="2" xfId="0" applyNumberFormat="1" applyFont="1" applyFill="1" applyBorder="1" applyAlignment="1">
      <alignment horizontal="center" vertical="center"/>
    </xf>
    <xf numFmtId="165" fontId="10" fillId="18" borderId="1" xfId="0" applyNumberFormat="1" applyFont="1" applyFill="1" applyBorder="1" applyAlignment="1">
      <alignment horizontal="center"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27" borderId="28" xfId="0" applyFont="1" applyFill="1" applyBorder="1" applyAlignment="1">
      <alignment horizontal="center" vertical="center" wrapText="1"/>
    </xf>
    <xf numFmtId="0" fontId="10" fillId="27" borderId="17" xfId="0" applyFont="1" applyFill="1" applyBorder="1" applyAlignment="1">
      <alignment horizontal="center" vertical="center" wrapText="1"/>
    </xf>
    <xf numFmtId="0" fontId="10" fillId="27" borderId="33" xfId="0" applyFont="1" applyFill="1" applyBorder="1" applyAlignment="1">
      <alignment horizontal="center" vertical="center" wrapText="1"/>
    </xf>
    <xf numFmtId="0" fontId="10" fillId="27" borderId="1" xfId="0" applyFont="1" applyFill="1" applyBorder="1" applyAlignment="1">
      <alignment horizontal="center" vertical="center" wrapText="1"/>
    </xf>
    <xf numFmtId="0" fontId="10" fillId="27" borderId="19" xfId="0" applyFont="1" applyFill="1" applyBorder="1" applyAlignment="1">
      <alignment horizontal="center" vertical="center" wrapText="1"/>
    </xf>
    <xf numFmtId="165" fontId="5" fillId="0" borderId="1"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165" fontId="5" fillId="0" borderId="2" xfId="0" applyNumberFormat="1" applyFont="1" applyBorder="1" applyAlignment="1">
      <alignment vertical="center" wrapText="1"/>
    </xf>
    <xf numFmtId="0" fontId="5" fillId="18" borderId="7"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0" borderId="24" xfId="0" applyFont="1" applyBorder="1" applyAlignment="1">
      <alignment horizontal="center" vertical="center" wrapText="1"/>
    </xf>
    <xf numFmtId="165" fontId="5" fillId="0" borderId="4" xfId="0" applyNumberFormat="1" applyFont="1" applyBorder="1" applyAlignment="1">
      <alignment horizontal="center" vertical="center"/>
    </xf>
    <xf numFmtId="0" fontId="24" fillId="10" borderId="19" xfId="0" applyFont="1" applyFill="1" applyBorder="1" applyAlignment="1">
      <alignment horizontal="left" vertical="center" wrapText="1"/>
    </xf>
    <xf numFmtId="0" fontId="25" fillId="10" borderId="5" xfId="0" applyFont="1" applyFill="1" applyBorder="1" applyAlignment="1">
      <alignment vertical="center" wrapText="1"/>
    </xf>
    <xf numFmtId="165" fontId="5" fillId="0" borderId="5" xfId="0" applyNumberFormat="1" applyFont="1" applyBorder="1" applyAlignment="1">
      <alignment horizontal="center" vertical="center"/>
    </xf>
    <xf numFmtId="0" fontId="25" fillId="10" borderId="1" xfId="0" applyFont="1" applyFill="1" applyBorder="1" applyAlignment="1">
      <alignment vertical="center" wrapText="1"/>
    </xf>
    <xf numFmtId="165" fontId="5" fillId="0" borderId="1" xfId="0" applyNumberFormat="1" applyFont="1" applyBorder="1" applyAlignment="1">
      <alignment horizontal="center" vertical="center"/>
    </xf>
    <xf numFmtId="0" fontId="24" fillId="10" borderId="1" xfId="0" applyFont="1" applyFill="1" applyBorder="1" applyAlignment="1">
      <alignment horizontal="left" vertical="center" wrapText="1"/>
    </xf>
    <xf numFmtId="0" fontId="6" fillId="18" borderId="4" xfId="0" applyFont="1" applyFill="1" applyBorder="1" applyAlignment="1">
      <alignment horizontal="center" vertical="center" wrapText="1"/>
    </xf>
    <xf numFmtId="0" fontId="6" fillId="18" borderId="7" xfId="0" applyFont="1" applyFill="1" applyBorder="1" applyAlignment="1">
      <alignment horizontal="center" vertical="center" wrapText="1"/>
    </xf>
    <xf numFmtId="0" fontId="5" fillId="0" borderId="35" xfId="0" applyFont="1" applyBorder="1" applyAlignment="1">
      <alignment vertical="center"/>
    </xf>
    <xf numFmtId="0" fontId="5" fillId="18" borderId="1" xfId="0" applyFont="1" applyFill="1" applyBorder="1" applyAlignment="1">
      <alignment horizontal="left" vertical="center"/>
    </xf>
    <xf numFmtId="165" fontId="5" fillId="0" borderId="7" xfId="0" applyNumberFormat="1" applyFont="1" applyBorder="1" applyAlignment="1">
      <alignment horizontal="center" vertical="center" wrapText="1"/>
    </xf>
    <xf numFmtId="0" fontId="5" fillId="18" borderId="6" xfId="0" applyFont="1" applyFill="1" applyBorder="1" applyAlignment="1">
      <alignment horizontal="center" vertical="center" wrapText="1"/>
    </xf>
    <xf numFmtId="0" fontId="5" fillId="18" borderId="6" xfId="0" applyFont="1" applyFill="1" applyBorder="1" applyAlignment="1">
      <alignment horizontal="center" vertical="center"/>
    </xf>
    <xf numFmtId="165" fontId="5" fillId="18" borderId="7" xfId="0" applyNumberFormat="1" applyFont="1" applyFill="1" applyBorder="1" applyAlignment="1">
      <alignment horizontal="center" vertical="center" wrapText="1"/>
    </xf>
    <xf numFmtId="165" fontId="5" fillId="18" borderId="6" xfId="0" applyNumberFormat="1" applyFont="1" applyFill="1" applyBorder="1" applyAlignment="1">
      <alignment horizontal="center" vertical="center"/>
    </xf>
    <xf numFmtId="165" fontId="5" fillId="0" borderId="6" xfId="0" applyNumberFormat="1" applyFont="1" applyBorder="1" applyAlignment="1">
      <alignment horizontal="center" vertical="center"/>
    </xf>
    <xf numFmtId="0" fontId="6" fillId="18" borderId="31" xfId="0" applyFont="1" applyFill="1" applyBorder="1" applyAlignment="1">
      <alignment horizontal="center" vertical="center" wrapText="1"/>
    </xf>
    <xf numFmtId="165" fontId="6" fillId="18" borderId="1" xfId="0" applyNumberFormat="1" applyFont="1" applyFill="1" applyBorder="1" applyAlignment="1">
      <alignment horizontal="center"/>
    </xf>
    <xf numFmtId="17" fontId="5" fillId="18" borderId="1" xfId="0" applyNumberFormat="1" applyFont="1" applyFill="1" applyBorder="1" applyAlignment="1">
      <alignment horizontal="center" vertical="center"/>
    </xf>
    <xf numFmtId="0" fontId="5" fillId="18" borderId="4" xfId="0" applyFont="1" applyFill="1" applyBorder="1" applyAlignment="1">
      <alignment horizontal="center" vertical="center"/>
    </xf>
    <xf numFmtId="165" fontId="5" fillId="0" borderId="2" xfId="0" applyNumberFormat="1" applyFont="1" applyBorder="1" applyAlignment="1">
      <alignment horizontal="center" vertical="center"/>
    </xf>
    <xf numFmtId="17" fontId="5" fillId="18" borderId="1" xfId="0" applyNumberFormat="1" applyFont="1" applyFill="1" applyBorder="1" applyAlignment="1">
      <alignment horizontal="center" vertical="center" wrapText="1"/>
    </xf>
    <xf numFmtId="0" fontId="24" fillId="10" borderId="1" xfId="0" applyFont="1" applyFill="1" applyBorder="1" applyAlignment="1">
      <alignment horizontal="left" vertical="center"/>
    </xf>
    <xf numFmtId="165" fontId="5" fillId="18" borderId="4" xfId="0" applyNumberFormat="1" applyFont="1" applyFill="1" applyBorder="1" applyAlignment="1">
      <alignment horizontal="center" vertical="center" wrapText="1"/>
    </xf>
    <xf numFmtId="3" fontId="10" fillId="0" borderId="4" xfId="0" applyNumberFormat="1" applyFont="1" applyBorder="1" applyAlignment="1">
      <alignment vertical="center"/>
    </xf>
    <xf numFmtId="3" fontId="10" fillId="0" borderId="1" xfId="0" applyNumberFormat="1" applyFont="1" applyBorder="1" applyAlignment="1">
      <alignment vertical="center"/>
    </xf>
    <xf numFmtId="3" fontId="10" fillId="0" borderId="1" xfId="0" applyNumberFormat="1" applyFont="1" applyBorder="1" applyAlignment="1">
      <alignment horizontal="center" vertical="center"/>
    </xf>
    <xf numFmtId="0" fontId="5" fillId="10" borderId="1" xfId="0" applyFont="1" applyFill="1" applyBorder="1" applyAlignment="1">
      <alignment vertical="center"/>
    </xf>
    <xf numFmtId="0" fontId="10" fillId="24" borderId="13" xfId="0" applyFont="1" applyFill="1" applyBorder="1" applyAlignment="1">
      <alignment horizontal="left" vertical="top"/>
    </xf>
    <xf numFmtId="0" fontId="10" fillId="24" borderId="28" xfId="0" applyFont="1" applyFill="1" applyBorder="1" applyAlignment="1">
      <alignment horizontal="left" vertical="top"/>
    </xf>
    <xf numFmtId="0" fontId="10" fillId="0" borderId="0" xfId="0" applyFont="1" applyAlignment="1">
      <alignment horizontal="left" vertical="top"/>
    </xf>
    <xf numFmtId="0" fontId="5" fillId="24" borderId="17" xfId="0" applyFont="1" applyFill="1" applyBorder="1" applyAlignment="1">
      <alignment horizontal="center" vertical="top"/>
    </xf>
    <xf numFmtId="0" fontId="5" fillId="24" borderId="28" xfId="0" applyFont="1" applyFill="1" applyBorder="1" applyAlignment="1">
      <alignment horizontal="center" vertical="top"/>
    </xf>
    <xf numFmtId="0" fontId="5" fillId="0" borderId="0" xfId="0" applyFont="1" applyAlignment="1">
      <alignment horizontal="left" vertical="top"/>
    </xf>
    <xf numFmtId="0" fontId="10" fillId="24" borderId="1" xfId="0" applyFont="1" applyFill="1" applyBorder="1" applyAlignment="1">
      <alignment horizontal="center" vertical="top" wrapText="1"/>
    </xf>
    <xf numFmtId="0" fontId="24" fillId="10" borderId="18" xfId="0" applyFont="1" applyFill="1" applyBorder="1" applyAlignment="1">
      <alignment horizontal="center" vertical="top" wrapText="1"/>
    </xf>
    <xf numFmtId="0" fontId="24" fillId="10" borderId="1" xfId="0" applyFont="1" applyFill="1" applyBorder="1" applyAlignment="1">
      <alignment horizontal="center" vertical="top" wrapText="1"/>
    </xf>
    <xf numFmtId="0" fontId="5" fillId="24" borderId="19" xfId="0" applyFont="1" applyFill="1" applyBorder="1" applyAlignment="1">
      <alignment horizontal="center" vertical="top"/>
    </xf>
    <xf numFmtId="0" fontId="5" fillId="24" borderId="1" xfId="0" applyFont="1" applyFill="1" applyBorder="1" applyAlignment="1">
      <alignment horizontal="center" vertical="top"/>
    </xf>
    <xf numFmtId="0" fontId="5" fillId="24" borderId="1" xfId="0" applyFont="1" applyFill="1" applyBorder="1" applyAlignment="1">
      <alignment horizontal="center" vertical="top" wrapText="1"/>
    </xf>
    <xf numFmtId="0" fontId="25" fillId="10" borderId="1" xfId="0" applyFont="1" applyFill="1" applyBorder="1" applyAlignment="1">
      <alignment horizontal="center" vertical="top"/>
    </xf>
    <xf numFmtId="0" fontId="25" fillId="10" borderId="1"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Border="1" applyAlignment="1">
      <alignment horizontal="left" vertical="top"/>
    </xf>
    <xf numFmtId="165" fontId="5" fillId="18" borderId="1" xfId="0" applyNumberFormat="1" applyFont="1" applyFill="1" applyBorder="1" applyAlignment="1">
      <alignment vertical="top"/>
    </xf>
    <xf numFmtId="0" fontId="5" fillId="18" borderId="1" xfId="0" applyFont="1" applyFill="1" applyBorder="1" applyAlignment="1">
      <alignment horizontal="right" vertical="top"/>
    </xf>
    <xf numFmtId="0" fontId="5" fillId="18" borderId="1" xfId="0" applyFont="1" applyFill="1" applyBorder="1" applyAlignment="1">
      <alignment horizontal="left" vertical="top"/>
    </xf>
    <xf numFmtId="0" fontId="5" fillId="13" borderId="1" xfId="0" applyFont="1" applyFill="1" applyBorder="1" applyAlignment="1">
      <alignment horizontal="center" vertical="center" wrapText="1"/>
    </xf>
    <xf numFmtId="3" fontId="5" fillId="13" borderId="1" xfId="0" applyNumberFormat="1" applyFont="1" applyFill="1" applyBorder="1" applyAlignment="1">
      <alignment vertical="center" wrapText="1"/>
    </xf>
    <xf numFmtId="0" fontId="5" fillId="0" borderId="4" xfId="0" applyFont="1" applyBorder="1" applyAlignment="1">
      <alignment horizontal="left" vertical="top"/>
    </xf>
    <xf numFmtId="3" fontId="5" fillId="18" borderId="4" xfId="0" applyNumberFormat="1" applyFont="1" applyFill="1" applyBorder="1" applyAlignment="1">
      <alignment vertical="center" wrapText="1"/>
    </xf>
    <xf numFmtId="3" fontId="5" fillId="18" borderId="18" xfId="0" applyNumberFormat="1" applyFont="1" applyFill="1" applyBorder="1" applyAlignment="1">
      <alignment vertical="center" wrapText="1"/>
    </xf>
    <xf numFmtId="165" fontId="6" fillId="0" borderId="1" xfId="0" applyNumberFormat="1" applyFont="1" applyBorder="1"/>
    <xf numFmtId="0" fontId="5" fillId="0" borderId="1" xfId="0" applyFont="1" applyBorder="1" applyAlignment="1">
      <alignment horizontal="left" vertical="top" wrapText="1"/>
    </xf>
    <xf numFmtId="0" fontId="5" fillId="10" borderId="19" xfId="0" applyFont="1" applyFill="1" applyBorder="1" applyAlignment="1">
      <alignment vertical="center"/>
    </xf>
    <xf numFmtId="3" fontId="5" fillId="18" borderId="1" xfId="0" applyNumberFormat="1" applyFont="1" applyFill="1" applyBorder="1" applyAlignment="1">
      <alignment vertical="center" wrapText="1"/>
    </xf>
    <xf numFmtId="165" fontId="5" fillId="0" borderId="1" xfId="0" applyNumberFormat="1" applyFont="1" applyBorder="1" applyAlignment="1">
      <alignment vertical="top"/>
    </xf>
    <xf numFmtId="0" fontId="5" fillId="0" borderId="1" xfId="0" applyFont="1" applyBorder="1" applyAlignment="1">
      <alignment horizontal="center" vertical="top" wrapText="1"/>
    </xf>
    <xf numFmtId="0" fontId="5" fillId="0" borderId="1" xfId="0" applyFont="1" applyBorder="1" applyAlignment="1">
      <alignment wrapText="1"/>
    </xf>
    <xf numFmtId="0" fontId="5" fillId="13" borderId="1" xfId="0" applyFont="1" applyFill="1" applyBorder="1" applyAlignment="1">
      <alignment horizontal="center" vertical="top" wrapText="1"/>
    </xf>
    <xf numFmtId="0" fontId="5" fillId="13" borderId="4" xfId="0" applyFont="1" applyFill="1" applyBorder="1" applyAlignment="1">
      <alignment vertical="center"/>
    </xf>
    <xf numFmtId="0" fontId="5" fillId="0" borderId="3" xfId="0" applyFont="1" applyBorder="1" applyAlignment="1">
      <alignment horizontal="left" vertical="top" wrapText="1"/>
    </xf>
    <xf numFmtId="0" fontId="5" fillId="0" borderId="1" xfId="0" applyFont="1" applyBorder="1" applyAlignment="1">
      <alignment horizontal="right" vertical="top"/>
    </xf>
    <xf numFmtId="0" fontId="5" fillId="0" borderId="6" xfId="0" applyFont="1" applyBorder="1" applyAlignment="1">
      <alignment horizontal="left" vertical="top" wrapText="1"/>
    </xf>
    <xf numFmtId="0" fontId="5" fillId="10" borderId="21" xfId="0" applyFont="1" applyFill="1" applyBorder="1" applyAlignment="1">
      <alignment vertical="center"/>
    </xf>
    <xf numFmtId="0" fontId="5" fillId="10" borderId="6" xfId="0" applyFont="1" applyFill="1" applyBorder="1" applyAlignment="1">
      <alignment vertical="center"/>
    </xf>
    <xf numFmtId="3" fontId="5" fillId="13" borderId="3" xfId="0" applyNumberFormat="1" applyFont="1" applyFill="1" applyBorder="1" applyAlignment="1">
      <alignment vertical="center" wrapText="1"/>
    </xf>
    <xf numFmtId="0" fontId="5" fillId="10" borderId="22" xfId="0" applyFont="1" applyFill="1" applyBorder="1" applyAlignment="1">
      <alignment vertical="center"/>
    </xf>
    <xf numFmtId="0" fontId="5" fillId="10" borderId="23" xfId="0" applyFont="1" applyFill="1" applyBorder="1" applyAlignment="1">
      <alignment vertical="center"/>
    </xf>
    <xf numFmtId="165" fontId="5" fillId="18" borderId="18" xfId="0" applyNumberFormat="1" applyFont="1" applyFill="1" applyBorder="1" applyAlignment="1">
      <alignment vertical="center" wrapText="1"/>
    </xf>
    <xf numFmtId="3" fontId="5" fillId="18" borderId="18" xfId="0" applyNumberFormat="1" applyFont="1" applyFill="1" applyBorder="1" applyAlignment="1">
      <alignment horizontal="right" vertical="center" wrapText="1"/>
    </xf>
    <xf numFmtId="3" fontId="5" fillId="13" borderId="5" xfId="0" applyNumberFormat="1" applyFont="1" applyFill="1" applyBorder="1" applyAlignment="1">
      <alignment vertical="center" wrapText="1"/>
    </xf>
    <xf numFmtId="0" fontId="5" fillId="13" borderId="5" xfId="0" applyFont="1" applyFill="1" applyBorder="1" applyAlignment="1">
      <alignment vertical="center"/>
    </xf>
    <xf numFmtId="165" fontId="5" fillId="0" borderId="5" xfId="0" applyNumberFormat="1" applyFont="1" applyBorder="1" applyAlignment="1">
      <alignment vertical="center"/>
    </xf>
    <xf numFmtId="165" fontId="5" fillId="18" borderId="4" xfId="0" applyNumberFormat="1" applyFont="1" applyFill="1" applyBorder="1" applyAlignment="1">
      <alignment vertical="center" wrapText="1"/>
    </xf>
    <xf numFmtId="3" fontId="5" fillId="18" borderId="4" xfId="0" applyNumberFormat="1" applyFont="1" applyFill="1" applyBorder="1" applyAlignment="1">
      <alignment horizontal="right" vertical="center" wrapText="1"/>
    </xf>
    <xf numFmtId="0" fontId="10" fillId="0" borderId="1" xfId="0" applyFont="1" applyBorder="1" applyAlignment="1">
      <alignment horizontal="left" vertical="top"/>
    </xf>
    <xf numFmtId="3" fontId="10" fillId="0" borderId="1" xfId="0" applyNumberFormat="1" applyFont="1" applyBorder="1" applyAlignment="1">
      <alignment horizontal="right" vertical="center"/>
    </xf>
    <xf numFmtId="3" fontId="5" fillId="0" borderId="0" xfId="0" applyNumberFormat="1" applyFont="1" applyAlignment="1">
      <alignment horizontal="left" vertical="top"/>
    </xf>
    <xf numFmtId="164" fontId="6" fillId="3" borderId="0" xfId="0" applyNumberFormat="1" applyFont="1" applyFill="1" applyAlignment="1">
      <alignment horizontal="left" vertical="center"/>
    </xf>
    <xf numFmtId="169" fontId="6" fillId="3" borderId="0" xfId="0" applyNumberFormat="1" applyFont="1" applyFill="1" applyAlignment="1">
      <alignment horizontal="left" vertical="center"/>
    </xf>
    <xf numFmtId="0" fontId="4" fillId="0" borderId="0" xfId="0" applyFont="1" applyAlignment="1">
      <alignment vertical="center"/>
    </xf>
    <xf numFmtId="0" fontId="4" fillId="0" borderId="42" xfId="0" applyFont="1" applyBorder="1" applyAlignment="1">
      <alignment horizontal="center" vertical="center" wrapText="1"/>
    </xf>
    <xf numFmtId="0" fontId="4" fillId="6" borderId="41" xfId="0" applyFont="1" applyFill="1" applyBorder="1" applyAlignment="1">
      <alignment horizontal="center" vertical="center"/>
    </xf>
    <xf numFmtId="0" fontId="4" fillId="6" borderId="42" xfId="0" applyFont="1" applyFill="1" applyBorder="1" applyAlignment="1">
      <alignment horizontal="center" vertical="center"/>
    </xf>
    <xf numFmtId="0" fontId="11" fillId="0" borderId="41" xfId="0" applyFont="1" applyBorder="1" applyAlignment="1">
      <alignment horizontal="center" vertical="center"/>
    </xf>
    <xf numFmtId="0" fontId="11" fillId="0" borderId="42" xfId="0" applyFont="1" applyBorder="1" applyAlignment="1">
      <alignment horizontal="left" vertical="center"/>
    </xf>
    <xf numFmtId="0" fontId="3" fillId="0" borderId="42" xfId="0" applyFont="1" applyBorder="1" applyAlignment="1">
      <alignment horizontal="left" vertical="center"/>
    </xf>
    <xf numFmtId="0" fontId="3" fillId="0" borderId="42" xfId="0" applyFont="1" applyBorder="1" applyAlignment="1">
      <alignment horizontal="center" vertical="center"/>
    </xf>
    <xf numFmtId="0" fontId="11" fillId="7" borderId="41" xfId="0" applyFont="1" applyFill="1" applyBorder="1" applyAlignment="1">
      <alignment horizontal="center" vertical="center"/>
    </xf>
    <xf numFmtId="0" fontId="11" fillId="7" borderId="42" xfId="0" applyFont="1" applyFill="1" applyBorder="1" applyAlignment="1">
      <alignment horizontal="left" vertical="center"/>
    </xf>
    <xf numFmtId="0" fontId="3" fillId="7" borderId="42" xfId="0" applyFont="1" applyFill="1" applyBorder="1" applyAlignment="1">
      <alignment horizontal="center" vertical="center"/>
    </xf>
    <xf numFmtId="165" fontId="3" fillId="0" borderId="42" xfId="0" applyNumberFormat="1" applyFont="1" applyBorder="1" applyAlignment="1">
      <alignment horizontal="center" vertical="center"/>
    </xf>
    <xf numFmtId="0" fontId="4" fillId="7" borderId="42" xfId="0" applyFont="1" applyFill="1" applyBorder="1" applyAlignment="1">
      <alignment horizontal="center" vertical="center"/>
    </xf>
    <xf numFmtId="0" fontId="4" fillId="10" borderId="38" xfId="0" applyFont="1" applyFill="1" applyBorder="1" applyAlignment="1">
      <alignment vertical="center" wrapText="1"/>
    </xf>
    <xf numFmtId="0" fontId="4" fillId="0" borderId="38" xfId="0" applyFont="1" applyBorder="1" applyAlignment="1">
      <alignment horizontal="center" vertical="center" wrapText="1"/>
    </xf>
    <xf numFmtId="0" fontId="4" fillId="10" borderId="42" xfId="0" applyFont="1" applyFill="1" applyBorder="1" applyAlignment="1">
      <alignment vertical="center" wrapText="1"/>
    </xf>
    <xf numFmtId="0" fontId="4" fillId="10" borderId="42" xfId="0" applyFont="1" applyFill="1" applyBorder="1" applyAlignment="1">
      <alignment horizontal="center" vertical="center" wrapText="1"/>
    </xf>
    <xf numFmtId="0" fontId="3" fillId="10" borderId="42" xfId="0" applyFont="1" applyFill="1" applyBorder="1" applyAlignment="1">
      <alignment horizontal="center" vertical="center"/>
    </xf>
    <xf numFmtId="0" fontId="12" fillId="0" borderId="42" xfId="0" applyFont="1" applyBorder="1" applyAlignment="1">
      <alignment horizontal="left" vertical="center"/>
    </xf>
    <xf numFmtId="0" fontId="4" fillId="10" borderId="42" xfId="0" applyFont="1" applyFill="1" applyBorder="1" applyAlignment="1">
      <alignment horizontal="center" vertical="center"/>
    </xf>
    <xf numFmtId="0" fontId="11" fillId="7" borderId="41" xfId="0" applyFont="1" applyFill="1" applyBorder="1" applyAlignment="1">
      <alignment horizontal="left" vertical="center"/>
    </xf>
    <xf numFmtId="0" fontId="20" fillId="0" borderId="0" xfId="0" applyFont="1" applyAlignment="1">
      <alignment horizontal="center" vertical="center"/>
    </xf>
    <xf numFmtId="0" fontId="20" fillId="0" borderId="0" xfId="0" applyFont="1" applyAlignment="1">
      <alignment horizontal="left" vertical="center"/>
    </xf>
    <xf numFmtId="0" fontId="20" fillId="0" borderId="0" xfId="0" applyFont="1"/>
    <xf numFmtId="0" fontId="20" fillId="0" borderId="0" xfId="0" applyFont="1" applyAlignment="1">
      <alignment horizontal="center"/>
    </xf>
    <xf numFmtId="0" fontId="28" fillId="0" borderId="0" xfId="0" applyFont="1" applyAlignment="1">
      <alignment vertical="center"/>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18" borderId="1" xfId="0" applyFont="1" applyFill="1" applyBorder="1" applyAlignment="1">
      <alignment horizontal="center" vertical="center" wrapText="1"/>
    </xf>
    <xf numFmtId="0" fontId="30" fillId="13" borderId="1" xfId="0" applyFont="1" applyFill="1" applyBorder="1" applyAlignment="1">
      <alignment horizontal="center" vertical="center"/>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30" fillId="17" borderId="1" xfId="0" applyFont="1" applyFill="1" applyBorder="1" applyAlignment="1">
      <alignment horizontal="center"/>
    </xf>
    <xf numFmtId="0" fontId="30" fillId="29" borderId="1" xfId="0" applyFont="1" applyFill="1" applyBorder="1" applyAlignment="1">
      <alignment horizontal="center"/>
    </xf>
    <xf numFmtId="0" fontId="30" fillId="30" borderId="1" xfId="0" applyFont="1" applyFill="1" applyBorder="1" applyAlignment="1">
      <alignment horizontal="center"/>
    </xf>
    <xf numFmtId="0" fontId="30" fillId="31" borderId="1" xfId="0" applyFont="1" applyFill="1" applyBorder="1" applyAlignment="1">
      <alignment horizontal="center"/>
    </xf>
    <xf numFmtId="0" fontId="30" fillId="28" borderId="1" xfId="0" applyFont="1" applyFill="1" applyBorder="1" applyAlignment="1">
      <alignment horizontal="center" vertical="center"/>
    </xf>
    <xf numFmtId="0" fontId="30" fillId="32" borderId="1" xfId="0" applyFont="1" applyFill="1" applyBorder="1" applyAlignment="1">
      <alignment horizontal="center"/>
    </xf>
    <xf numFmtId="0" fontId="30" fillId="0" borderId="0" xfId="0" applyFont="1"/>
    <xf numFmtId="0" fontId="20" fillId="0" borderId="1" xfId="0" applyFont="1" applyBorder="1" applyAlignment="1">
      <alignment horizontal="center" vertical="center"/>
    </xf>
    <xf numFmtId="165" fontId="20" fillId="0" borderId="1" xfId="0" applyNumberFormat="1" applyFont="1" applyBorder="1" applyAlignment="1">
      <alignment horizontal="center" vertical="center"/>
    </xf>
    <xf numFmtId="165" fontId="20" fillId="17" borderId="1" xfId="0" applyNumberFormat="1" applyFont="1" applyFill="1" applyBorder="1" applyAlignment="1">
      <alignment horizontal="center" vertical="center"/>
    </xf>
    <xf numFmtId="165" fontId="20" fillId="18" borderId="1" xfId="0" applyNumberFormat="1" applyFont="1" applyFill="1" applyBorder="1" applyAlignment="1">
      <alignment horizontal="center" vertical="center"/>
    </xf>
    <xf numFmtId="165" fontId="20" fillId="13" borderId="1" xfId="0" applyNumberFormat="1" applyFont="1" applyFill="1" applyBorder="1" applyAlignment="1">
      <alignment horizontal="center" vertical="center"/>
    </xf>
    <xf numFmtId="3" fontId="20" fillId="0" borderId="1" xfId="0" applyNumberFormat="1" applyFont="1" applyBorder="1" applyAlignment="1">
      <alignment horizontal="center" vertical="center"/>
    </xf>
    <xf numFmtId="0" fontId="20" fillId="0" borderId="1" xfId="0" applyFont="1" applyBorder="1" applyAlignment="1">
      <alignment horizontal="left" vertical="center"/>
    </xf>
    <xf numFmtId="165" fontId="20" fillId="0" borderId="1" xfId="0" applyNumberFormat="1" applyFont="1" applyBorder="1"/>
    <xf numFmtId="165" fontId="20" fillId="17" borderId="1" xfId="0" applyNumberFormat="1" applyFont="1" applyFill="1" applyBorder="1" applyAlignment="1">
      <alignment horizontal="center"/>
    </xf>
    <xf numFmtId="165" fontId="20" fillId="29" borderId="1" xfId="0" applyNumberFormat="1" applyFont="1" applyFill="1" applyBorder="1" applyAlignment="1">
      <alignment horizontal="center"/>
    </xf>
    <xf numFmtId="165" fontId="20" fillId="30" borderId="1" xfId="0" applyNumberFormat="1" applyFont="1" applyFill="1" applyBorder="1" applyAlignment="1">
      <alignment horizontal="center"/>
    </xf>
    <xf numFmtId="165" fontId="20" fillId="31" borderId="1" xfId="0" applyNumberFormat="1" applyFont="1" applyFill="1" applyBorder="1" applyAlignment="1">
      <alignment horizontal="center"/>
    </xf>
    <xf numFmtId="165" fontId="20" fillId="0" borderId="1" xfId="0" applyNumberFormat="1" applyFont="1" applyBorder="1" applyAlignment="1">
      <alignment vertical="center"/>
    </xf>
    <xf numFmtId="165" fontId="20" fillId="32" borderId="1" xfId="0" applyNumberFormat="1" applyFont="1" applyFill="1" applyBorder="1" applyAlignment="1">
      <alignment horizontal="center"/>
    </xf>
    <xf numFmtId="0" fontId="20" fillId="0" borderId="1" xfId="0" applyFont="1" applyBorder="1" applyAlignment="1">
      <alignment horizontal="center"/>
    </xf>
    <xf numFmtId="165" fontId="20" fillId="0" borderId="1" xfId="0" applyNumberFormat="1" applyFont="1" applyBorder="1" applyAlignment="1">
      <alignment horizontal="center"/>
    </xf>
    <xf numFmtId="3" fontId="20" fillId="0" borderId="1" xfId="0" applyNumberFormat="1" applyFont="1" applyBorder="1" applyAlignment="1">
      <alignment horizontal="center"/>
    </xf>
    <xf numFmtId="0" fontId="22" fillId="0" borderId="1" xfId="0" applyFont="1" applyBorder="1" applyAlignment="1">
      <alignment vertical="center"/>
    </xf>
    <xf numFmtId="0" fontId="31" fillId="18" borderId="35" xfId="0" applyFont="1" applyFill="1" applyBorder="1" applyAlignment="1">
      <alignment vertical="center" wrapText="1"/>
    </xf>
    <xf numFmtId="165" fontId="20" fillId="29" borderId="1" xfId="0" applyNumberFormat="1" applyFont="1" applyFill="1" applyBorder="1" applyAlignment="1">
      <alignment horizontal="center" vertical="center"/>
    </xf>
    <xf numFmtId="165" fontId="20" fillId="30" borderId="1" xfId="0" applyNumberFormat="1" applyFont="1" applyFill="1" applyBorder="1" applyAlignment="1">
      <alignment horizontal="center" vertical="center"/>
    </xf>
    <xf numFmtId="165" fontId="20" fillId="31" borderId="1" xfId="0" applyNumberFormat="1" applyFont="1" applyFill="1" applyBorder="1" applyAlignment="1">
      <alignment horizontal="center" vertical="center"/>
    </xf>
    <xf numFmtId="165" fontId="20" fillId="32" borderId="1" xfId="0" applyNumberFormat="1" applyFont="1" applyFill="1" applyBorder="1" applyAlignment="1">
      <alignment horizontal="center" vertical="center"/>
    </xf>
    <xf numFmtId="0" fontId="22" fillId="0" borderId="1" xfId="0" applyFont="1" applyBorder="1" applyAlignment="1">
      <alignment horizontal="left" wrapText="1"/>
    </xf>
    <xf numFmtId="165" fontId="30" fillId="0" borderId="1" xfId="0" applyNumberFormat="1" applyFont="1" applyBorder="1" applyAlignment="1">
      <alignment horizontal="center" vertical="center"/>
    </xf>
    <xf numFmtId="0" fontId="22" fillId="0" borderId="6" xfId="0" applyFont="1" applyBorder="1" applyAlignment="1">
      <alignment horizontal="left" vertical="top" wrapText="1"/>
    </xf>
    <xf numFmtId="0" fontId="20" fillId="18" borderId="0" xfId="0" applyFont="1" applyFill="1" applyAlignment="1">
      <alignment horizontal="center"/>
    </xf>
    <xf numFmtId="0" fontId="20" fillId="13" borderId="0" xfId="0" applyFont="1" applyFill="1" applyAlignment="1">
      <alignment horizontal="center"/>
    </xf>
    <xf numFmtId="165" fontId="32" fillId="30" borderId="1" xfId="0" applyNumberFormat="1" applyFont="1" applyFill="1" applyBorder="1" applyAlignment="1">
      <alignment horizontal="center" vertical="center"/>
    </xf>
    <xf numFmtId="165" fontId="33" fillId="30" borderId="1" xfId="0" applyNumberFormat="1" applyFont="1" applyFill="1" applyBorder="1" applyAlignment="1">
      <alignment horizontal="center" vertical="center"/>
    </xf>
    <xf numFmtId="165" fontId="33" fillId="31" borderId="1" xfId="0" applyNumberFormat="1" applyFont="1" applyFill="1" applyBorder="1" applyAlignment="1">
      <alignment horizontal="center" vertical="center"/>
    </xf>
    <xf numFmtId="165" fontId="33" fillId="0" borderId="1" xfId="0" applyNumberFormat="1" applyFont="1" applyBorder="1" applyAlignment="1">
      <alignment vertical="center"/>
    </xf>
    <xf numFmtId="0" fontId="20" fillId="0" borderId="20" xfId="0" applyFont="1" applyBorder="1"/>
    <xf numFmtId="165" fontId="32" fillId="30" borderId="1" xfId="0" applyNumberFormat="1" applyFont="1" applyFill="1" applyBorder="1" applyAlignment="1">
      <alignment horizontal="center"/>
    </xf>
    <xf numFmtId="165" fontId="33" fillId="30" borderId="1" xfId="0" applyNumberFormat="1" applyFont="1" applyFill="1" applyBorder="1" applyAlignment="1">
      <alignment horizontal="center"/>
    </xf>
    <xf numFmtId="165" fontId="33" fillId="31" borderId="1" xfId="0" applyNumberFormat="1" applyFont="1" applyFill="1" applyBorder="1" applyAlignment="1">
      <alignment horizontal="center"/>
    </xf>
    <xf numFmtId="165" fontId="20" fillId="13" borderId="1" xfId="0" applyNumberFormat="1" applyFont="1" applyFill="1" applyBorder="1" applyAlignment="1">
      <alignment vertical="center"/>
    </xf>
    <xf numFmtId="165" fontId="20" fillId="13" borderId="1" xfId="0" applyNumberFormat="1" applyFont="1" applyFill="1" applyBorder="1" applyAlignment="1">
      <alignment horizontal="right" vertical="center"/>
    </xf>
    <xf numFmtId="0" fontId="20" fillId="18" borderId="1" xfId="0" applyFont="1" applyFill="1" applyBorder="1"/>
    <xf numFmtId="165" fontId="20" fillId="33" borderId="1" xfId="0" applyNumberFormat="1" applyFont="1" applyFill="1" applyBorder="1" applyAlignment="1">
      <alignment horizontal="center"/>
    </xf>
    <xf numFmtId="0" fontId="20" fillId="0" borderId="1" xfId="0" applyFont="1" applyBorder="1" applyAlignment="1">
      <alignment vertical="center" wrapText="1"/>
    </xf>
    <xf numFmtId="0" fontId="20" fillId="0" borderId="1" xfId="0" applyFont="1" applyBorder="1" applyAlignment="1">
      <alignment wrapText="1"/>
    </xf>
    <xf numFmtId="0" fontId="20" fillId="0" borderId="1" xfId="0" applyFont="1" applyBorder="1" applyAlignment="1">
      <alignment horizontal="right" vertical="center"/>
    </xf>
    <xf numFmtId="0" fontId="20" fillId="0" borderId="1" xfId="0" applyFont="1" applyBorder="1" applyAlignment="1">
      <alignment horizontal="center" vertical="center" wrapText="1"/>
    </xf>
    <xf numFmtId="165" fontId="20" fillId="0" borderId="1" xfId="0" applyNumberFormat="1" applyFont="1" applyBorder="1" applyAlignment="1">
      <alignment horizontal="right" vertical="center"/>
    </xf>
    <xf numFmtId="165" fontId="34" fillId="18" borderId="1" xfId="0" applyNumberFormat="1" applyFont="1" applyFill="1" applyBorder="1" applyAlignment="1">
      <alignment horizontal="center"/>
    </xf>
    <xf numFmtId="165" fontId="34" fillId="17" borderId="1" xfId="0" applyNumberFormat="1" applyFont="1" applyFill="1" applyBorder="1" applyAlignment="1">
      <alignment horizontal="center"/>
    </xf>
    <xf numFmtId="165" fontId="34" fillId="29" borderId="1" xfId="0" applyNumberFormat="1" applyFont="1" applyFill="1" applyBorder="1" applyAlignment="1">
      <alignment horizontal="center"/>
    </xf>
    <xf numFmtId="165" fontId="34" fillId="30" borderId="1" xfId="0" applyNumberFormat="1" applyFont="1" applyFill="1" applyBorder="1" applyAlignment="1">
      <alignment horizontal="center"/>
    </xf>
    <xf numFmtId="165" fontId="34" fillId="34" borderId="1" xfId="0" applyNumberFormat="1" applyFont="1" applyFill="1" applyBorder="1" applyAlignment="1">
      <alignment horizontal="center"/>
    </xf>
    <xf numFmtId="165" fontId="34" fillId="32" borderId="1" xfId="0" applyNumberFormat="1" applyFont="1" applyFill="1" applyBorder="1" applyAlignment="1">
      <alignment horizontal="center"/>
    </xf>
    <xf numFmtId="0" fontId="34" fillId="0" borderId="0" xfId="0" applyFont="1"/>
    <xf numFmtId="0" fontId="30" fillId="35" borderId="2" xfId="0" applyFont="1" applyFill="1" applyBorder="1" applyAlignment="1">
      <alignment horizontal="center"/>
    </xf>
    <xf numFmtId="0" fontId="30" fillId="35" borderId="1" xfId="0" applyFont="1" applyFill="1" applyBorder="1" applyAlignment="1">
      <alignment horizontal="center"/>
    </xf>
    <xf numFmtId="0" fontId="30" fillId="35" borderId="1" xfId="0" applyFont="1" applyFill="1" applyBorder="1" applyAlignment="1">
      <alignment horizontal="center" vertical="center"/>
    </xf>
    <xf numFmtId="0" fontId="20" fillId="35" borderId="1" xfId="0" applyFont="1" applyFill="1" applyBorder="1" applyAlignment="1">
      <alignment horizontal="center"/>
    </xf>
    <xf numFmtId="165" fontId="20" fillId="35" borderId="1" xfId="0" applyNumberFormat="1" applyFont="1" applyFill="1" applyBorder="1" applyAlignment="1">
      <alignment horizontal="center"/>
    </xf>
    <xf numFmtId="0" fontId="20" fillId="35" borderId="1" xfId="0" applyFont="1" applyFill="1" applyBorder="1"/>
    <xf numFmtId="165" fontId="20" fillId="35" borderId="1" xfId="0" applyNumberFormat="1" applyFont="1" applyFill="1" applyBorder="1"/>
    <xf numFmtId="165" fontId="30" fillId="35" borderId="1" xfId="0" applyNumberFormat="1" applyFont="1" applyFill="1" applyBorder="1" applyAlignment="1">
      <alignment horizontal="center"/>
    </xf>
    <xf numFmtId="0" fontId="30" fillId="35" borderId="2" xfId="0" applyFont="1" applyFill="1" applyBorder="1" applyAlignment="1">
      <alignment horizontal="center" vertical="center"/>
    </xf>
    <xf numFmtId="165" fontId="30" fillId="35" borderId="3" xfId="0" applyNumberFormat="1" applyFont="1" applyFill="1" applyBorder="1" applyAlignment="1">
      <alignment horizontal="center" vertical="center"/>
    </xf>
    <xf numFmtId="0" fontId="30" fillId="35" borderId="3" xfId="0" applyFont="1" applyFill="1" applyBorder="1" applyAlignment="1">
      <alignment horizontal="center" vertical="center"/>
    </xf>
    <xf numFmtId="0" fontId="30" fillId="35" borderId="4" xfId="0" applyFont="1" applyFill="1" applyBorder="1" applyAlignment="1">
      <alignment horizontal="center" vertical="center"/>
    </xf>
    <xf numFmtId="3" fontId="20" fillId="35" borderId="1" xfId="0" applyNumberFormat="1" applyFont="1" applyFill="1" applyBorder="1" applyAlignment="1">
      <alignment horizontal="center"/>
    </xf>
    <xf numFmtId="165" fontId="20" fillId="35" borderId="1" xfId="0" applyNumberFormat="1" applyFont="1" applyFill="1" applyBorder="1" applyAlignment="1">
      <alignment horizontal="center" vertical="center"/>
    </xf>
    <xf numFmtId="0" fontId="30" fillId="7" borderId="2" xfId="0" applyFont="1" applyFill="1" applyBorder="1" applyAlignment="1">
      <alignment horizont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center" vertical="center"/>
    </xf>
    <xf numFmtId="0" fontId="30" fillId="7" borderId="1" xfId="0" applyFont="1" applyFill="1" applyBorder="1" applyAlignment="1">
      <alignment vertical="center" wrapText="1"/>
    </xf>
    <xf numFmtId="0" fontId="20" fillId="7" borderId="1" xfId="0" applyFont="1" applyFill="1" applyBorder="1" applyAlignment="1">
      <alignment horizontal="center"/>
    </xf>
    <xf numFmtId="165" fontId="20" fillId="7" borderId="1" xfId="0" applyNumberFormat="1" applyFont="1" applyFill="1" applyBorder="1" applyAlignment="1">
      <alignment horizontal="center"/>
    </xf>
    <xf numFmtId="0" fontId="20" fillId="7" borderId="1" xfId="0" applyFont="1" applyFill="1" applyBorder="1"/>
    <xf numFmtId="0" fontId="30" fillId="7" borderId="3" xfId="0" applyFont="1" applyFill="1" applyBorder="1" applyAlignment="1">
      <alignment horizontal="center"/>
    </xf>
    <xf numFmtId="0" fontId="30" fillId="7" borderId="4" xfId="0" applyFont="1" applyFill="1" applyBorder="1" applyAlignment="1">
      <alignment horizontal="center"/>
    </xf>
    <xf numFmtId="0" fontId="30" fillId="7" borderId="1" xfId="0" applyFont="1" applyFill="1" applyBorder="1"/>
    <xf numFmtId="165" fontId="30" fillId="7" borderId="1" xfId="0" applyNumberFormat="1" applyFont="1" applyFill="1" applyBorder="1" applyAlignment="1">
      <alignment horizontal="center"/>
    </xf>
    <xf numFmtId="0" fontId="30" fillId="7" borderId="1" xfId="0" applyFont="1" applyFill="1" applyBorder="1" applyAlignment="1">
      <alignment horizontal="center"/>
    </xf>
    <xf numFmtId="0" fontId="30" fillId="35" borderId="3" xfId="0" applyFont="1" applyFill="1" applyBorder="1" applyAlignment="1">
      <alignment horizontal="center"/>
    </xf>
    <xf numFmtId="0" fontId="30" fillId="35" borderId="4" xfId="0" applyFont="1" applyFill="1" applyBorder="1" applyAlignment="1">
      <alignment horizontal="center"/>
    </xf>
    <xf numFmtId="0" fontId="30" fillId="35" borderId="2" xfId="0" applyFont="1" applyFill="1" applyBorder="1"/>
    <xf numFmtId="0" fontId="30" fillId="35" borderId="3" xfId="0" applyFont="1" applyFill="1" applyBorder="1"/>
    <xf numFmtId="0" fontId="20" fillId="35" borderId="1" xfId="0" applyFont="1" applyFill="1" applyBorder="1" applyAlignment="1">
      <alignment vertical="center"/>
    </xf>
    <xf numFmtId="165" fontId="20" fillId="35" borderId="1" xfId="0" applyNumberFormat="1" applyFont="1" applyFill="1" applyBorder="1" applyAlignment="1">
      <alignment vertical="center"/>
    </xf>
    <xf numFmtId="0" fontId="20" fillId="35" borderId="1" xfId="0" applyFont="1" applyFill="1" applyBorder="1" applyAlignment="1">
      <alignment horizontal="center" vertical="center"/>
    </xf>
    <xf numFmtId="165" fontId="20" fillId="7" borderId="1" xfId="0" applyNumberFormat="1" applyFont="1" applyFill="1" applyBorder="1"/>
    <xf numFmtId="165" fontId="30" fillId="35" borderId="3" xfId="0" applyNumberFormat="1" applyFont="1" applyFill="1" applyBorder="1"/>
    <xf numFmtId="3" fontId="20" fillId="7" borderId="1" xfId="0" applyNumberFormat="1" applyFont="1" applyFill="1" applyBorder="1" applyAlignment="1">
      <alignment horizontal="center"/>
    </xf>
    <xf numFmtId="0" fontId="30" fillId="7" borderId="1" xfId="0" applyFont="1" applyFill="1" applyBorder="1" applyAlignment="1">
      <alignment vertical="center"/>
    </xf>
    <xf numFmtId="0" fontId="30" fillId="35" borderId="1" xfId="0" applyFont="1" applyFill="1" applyBorder="1" applyAlignment="1">
      <alignment vertical="center" wrapText="1"/>
    </xf>
    <xf numFmtId="0" fontId="30" fillId="35" borderId="1" xfId="0" applyFont="1" applyFill="1" applyBorder="1" applyAlignment="1">
      <alignment vertical="center"/>
    </xf>
    <xf numFmtId="165" fontId="20" fillId="7" borderId="1" xfId="0" applyNumberFormat="1" applyFont="1" applyFill="1" applyBorder="1" applyAlignment="1">
      <alignment vertical="center"/>
    </xf>
    <xf numFmtId="165" fontId="30" fillId="7" borderId="1" xfId="0" applyNumberFormat="1" applyFont="1" applyFill="1" applyBorder="1"/>
    <xf numFmtId="165" fontId="20" fillId="7" borderId="1" xfId="0" applyNumberFormat="1" applyFont="1" applyFill="1" applyBorder="1" applyAlignment="1">
      <alignment horizontal="center" vertical="center"/>
    </xf>
    <xf numFmtId="0" fontId="30" fillId="11" borderId="1" xfId="0" applyFont="1" applyFill="1" applyBorder="1" applyAlignment="1">
      <alignment horizontal="center"/>
    </xf>
    <xf numFmtId="0" fontId="30" fillId="35" borderId="1" xfId="0" applyFont="1" applyFill="1" applyBorder="1"/>
    <xf numFmtId="0" fontId="20" fillId="7" borderId="20" xfId="0" applyFont="1" applyFill="1" applyBorder="1"/>
    <xf numFmtId="0" fontId="20" fillId="11" borderId="1" xfId="0" applyFont="1" applyFill="1" applyBorder="1"/>
    <xf numFmtId="0" fontId="20" fillId="11" borderId="1" xfId="0" applyFont="1" applyFill="1" applyBorder="1" applyAlignment="1">
      <alignment horizontal="right"/>
    </xf>
    <xf numFmtId="0" fontId="20" fillId="35" borderId="1" xfId="0" applyFont="1" applyFill="1" applyBorder="1" applyAlignment="1">
      <alignment horizontal="right"/>
    </xf>
    <xf numFmtId="0" fontId="30" fillId="35" borderId="4" xfId="0" applyFont="1" applyFill="1" applyBorder="1"/>
    <xf numFmtId="165" fontId="30" fillId="35" borderId="1" xfId="0" applyNumberFormat="1" applyFont="1" applyFill="1" applyBorder="1"/>
    <xf numFmtId="0" fontId="20" fillId="7" borderId="1" xfId="0" applyFont="1" applyFill="1" applyBorder="1" applyAlignment="1">
      <alignment horizontal="center" vertical="center"/>
    </xf>
    <xf numFmtId="3" fontId="20" fillId="7" borderId="1" xfId="0" applyNumberFormat="1" applyFont="1" applyFill="1" applyBorder="1"/>
    <xf numFmtId="0" fontId="30" fillId="35" borderId="1" xfId="0" applyFont="1" applyFill="1" applyBorder="1" applyAlignment="1">
      <alignment horizontal="center" wrapText="1"/>
    </xf>
    <xf numFmtId="0" fontId="20" fillId="7" borderId="1" xfId="0" applyFont="1" applyFill="1" applyBorder="1" applyAlignment="1">
      <alignment vertical="center"/>
    </xf>
    <xf numFmtId="3" fontId="20" fillId="35" borderId="1" xfId="0" applyNumberFormat="1" applyFont="1" applyFill="1" applyBorder="1"/>
    <xf numFmtId="165" fontId="30" fillId="7" borderId="1" xfId="0" applyNumberFormat="1" applyFont="1" applyFill="1" applyBorder="1" applyAlignment="1">
      <alignment horizontal="center" vertical="center"/>
    </xf>
    <xf numFmtId="165" fontId="30" fillId="7" borderId="1" xfId="0" applyNumberFormat="1" applyFont="1" applyFill="1" applyBorder="1" applyAlignment="1">
      <alignment vertical="center" wrapText="1"/>
    </xf>
    <xf numFmtId="0" fontId="8" fillId="0" borderId="0" xfId="0" applyFont="1" applyAlignment="1">
      <alignment vertical="center"/>
    </xf>
    <xf numFmtId="0" fontId="8" fillId="0" borderId="0" xfId="0" applyFont="1" applyAlignment="1">
      <alignment vertical="center" wrapText="1"/>
    </xf>
    <xf numFmtId="0" fontId="8" fillId="36" borderId="0" xfId="0" applyFont="1" applyFill="1" applyAlignment="1">
      <alignment vertical="center"/>
    </xf>
    <xf numFmtId="0" fontId="8" fillId="18" borderId="0" xfId="0" applyFont="1" applyFill="1" applyAlignment="1">
      <alignment vertical="center"/>
    </xf>
    <xf numFmtId="0" fontId="8" fillId="34" borderId="0" xfId="0" applyFont="1" applyFill="1" applyAlignment="1">
      <alignment vertical="center"/>
    </xf>
    <xf numFmtId="171" fontId="35" fillId="0" borderId="7" xfId="0" applyNumberFormat="1" applyFont="1" applyBorder="1" applyAlignment="1">
      <alignment horizontal="right" vertical="center" wrapText="1"/>
    </xf>
    <xf numFmtId="0" fontId="35" fillId="18" borderId="6" xfId="0" applyFont="1" applyFill="1" applyBorder="1" applyAlignment="1">
      <alignment horizontal="center" vertical="center"/>
    </xf>
    <xf numFmtId="0" fontId="35" fillId="18" borderId="7" xfId="0" applyFont="1" applyFill="1" applyBorder="1" applyAlignment="1">
      <alignment vertical="center" wrapText="1"/>
    </xf>
    <xf numFmtId="0" fontId="15" fillId="18" borderId="7" xfId="0" applyFont="1" applyFill="1" applyBorder="1" applyAlignment="1">
      <alignment vertical="center"/>
    </xf>
    <xf numFmtId="3" fontId="35" fillId="18" borderId="1" xfId="0" applyNumberFormat="1" applyFont="1" applyFill="1" applyBorder="1" applyAlignment="1">
      <alignment horizontal="right" vertical="center"/>
    </xf>
    <xf numFmtId="3" fontId="15" fillId="18" borderId="7" xfId="0" applyNumberFormat="1" applyFont="1" applyFill="1" applyBorder="1" applyAlignment="1">
      <alignment horizontal="right" vertical="center"/>
    </xf>
    <xf numFmtId="0" fontId="30" fillId="18" borderId="0" xfId="0" applyFont="1" applyFill="1" applyAlignment="1">
      <alignment vertical="center"/>
    </xf>
    <xf numFmtId="0" fontId="21" fillId="0" borderId="9" xfId="0" applyFont="1" applyBorder="1" applyAlignment="1">
      <alignment horizontal="center" vertical="center"/>
    </xf>
    <xf numFmtId="0" fontId="2" fillId="30" borderId="7" xfId="0" applyFont="1" applyFill="1" applyBorder="1" applyAlignment="1">
      <alignment vertical="center"/>
    </xf>
    <xf numFmtId="3" fontId="21" fillId="30" borderId="1" xfId="0" applyNumberFormat="1" applyFont="1" applyFill="1" applyBorder="1" applyAlignment="1">
      <alignment horizontal="right" vertical="center"/>
    </xf>
    <xf numFmtId="3" fontId="2" fillId="30" borderId="4" xfId="0" applyNumberFormat="1" applyFont="1" applyFill="1" applyBorder="1" applyAlignment="1">
      <alignment horizontal="right" vertical="center"/>
    </xf>
    <xf numFmtId="3" fontId="21" fillId="30" borderId="4" xfId="0" applyNumberFormat="1" applyFont="1" applyFill="1" applyBorder="1" applyAlignment="1">
      <alignment horizontal="right" vertical="center"/>
    </xf>
    <xf numFmtId="0" fontId="2" fillId="36" borderId="7" xfId="0" applyFont="1" applyFill="1" applyBorder="1" applyAlignment="1">
      <alignment vertical="center"/>
    </xf>
    <xf numFmtId="0" fontId="21" fillId="36" borderId="7" xfId="0" applyFont="1" applyFill="1" applyBorder="1" applyAlignment="1">
      <alignment vertical="center"/>
    </xf>
    <xf numFmtId="3" fontId="21" fillId="36" borderId="6" xfId="0" applyNumberFormat="1" applyFont="1" applyFill="1" applyBorder="1" applyAlignment="1">
      <alignment horizontal="right" vertical="center"/>
    </xf>
    <xf numFmtId="3" fontId="2" fillId="36" borderId="7" xfId="0" applyNumberFormat="1" applyFont="1" applyFill="1" applyBorder="1" applyAlignment="1">
      <alignment horizontal="right" vertical="center"/>
    </xf>
    <xf numFmtId="3" fontId="21" fillId="36" borderId="7" xfId="0" applyNumberFormat="1" applyFont="1" applyFill="1" applyBorder="1" applyAlignment="1">
      <alignment horizontal="right" vertical="center"/>
    </xf>
    <xf numFmtId="3" fontId="21" fillId="36" borderId="4" xfId="0" applyNumberFormat="1" applyFont="1" applyFill="1" applyBorder="1" applyAlignment="1">
      <alignment horizontal="right" vertical="center"/>
    </xf>
    <xf numFmtId="0" fontId="2" fillId="0" borderId="7" xfId="0" applyFont="1" applyBorder="1" applyAlignment="1">
      <alignment vertical="center"/>
    </xf>
    <xf numFmtId="0" fontId="21" fillId="0" borderId="7" xfId="0" applyFont="1" applyBorder="1" applyAlignment="1">
      <alignment vertical="center"/>
    </xf>
    <xf numFmtId="3" fontId="21" fillId="0" borderId="6" xfId="0" applyNumberFormat="1" applyFont="1" applyBorder="1" applyAlignment="1">
      <alignment horizontal="right" vertical="center"/>
    </xf>
    <xf numFmtId="3" fontId="21" fillId="0" borderId="7" xfId="0" applyNumberFormat="1" applyFont="1" applyBorder="1" applyAlignment="1">
      <alignment horizontal="right" vertical="center"/>
    </xf>
    <xf numFmtId="0" fontId="21" fillId="34" borderId="7" xfId="0" applyFont="1" applyFill="1" applyBorder="1" applyAlignment="1">
      <alignment vertical="center"/>
    </xf>
    <xf numFmtId="3" fontId="21" fillId="34" borderId="6" xfId="0" applyNumberFormat="1" applyFont="1" applyFill="1" applyBorder="1" applyAlignment="1">
      <alignment horizontal="right" vertical="center"/>
    </xf>
    <xf numFmtId="3" fontId="21" fillId="34" borderId="7" xfId="0" applyNumberFormat="1" applyFont="1" applyFill="1" applyBorder="1" applyAlignment="1">
      <alignment horizontal="right" vertical="center"/>
    </xf>
    <xf numFmtId="3" fontId="21" fillId="34" borderId="4" xfId="0" applyNumberFormat="1" applyFont="1" applyFill="1" applyBorder="1" applyAlignment="1">
      <alignment horizontal="right" vertical="center"/>
    </xf>
    <xf numFmtId="3" fontId="21" fillId="36" borderId="7" xfId="0" applyNumberFormat="1" applyFont="1" applyFill="1" applyBorder="1" applyAlignment="1">
      <alignment vertical="center"/>
    </xf>
    <xf numFmtId="0" fontId="21" fillId="0" borderId="6" xfId="0" applyFont="1" applyBorder="1" applyAlignment="1">
      <alignment horizontal="center" vertical="center"/>
    </xf>
    <xf numFmtId="0" fontId="21" fillId="0" borderId="7" xfId="0" applyFont="1" applyBorder="1" applyAlignment="1">
      <alignment vertical="center" wrapText="1"/>
    </xf>
    <xf numFmtId="0" fontId="21" fillId="37" borderId="7" xfId="0" applyFont="1" applyFill="1" applyBorder="1" applyAlignment="1">
      <alignment vertical="center"/>
    </xf>
    <xf numFmtId="3" fontId="21" fillId="37" borderId="6" xfId="0" applyNumberFormat="1" applyFont="1" applyFill="1" applyBorder="1" applyAlignment="1">
      <alignment horizontal="right" vertical="center"/>
    </xf>
    <xf numFmtId="3" fontId="21" fillId="37" borderId="7" xfId="0" applyNumberFormat="1" applyFont="1" applyFill="1" applyBorder="1" applyAlignment="1">
      <alignment horizontal="right" vertical="center"/>
    </xf>
    <xf numFmtId="3" fontId="21" fillId="37" borderId="4" xfId="0" applyNumberFormat="1" applyFont="1" applyFill="1" applyBorder="1" applyAlignment="1">
      <alignment horizontal="right" vertical="center"/>
    </xf>
    <xf numFmtId="3" fontId="21" fillId="37" borderId="7" xfId="0" applyNumberFormat="1" applyFont="1" applyFill="1" applyBorder="1" applyAlignment="1">
      <alignment vertical="center"/>
    </xf>
    <xf numFmtId="0" fontId="21" fillId="30" borderId="7" xfId="0" applyFont="1" applyFill="1" applyBorder="1" applyAlignment="1">
      <alignment vertical="center"/>
    </xf>
    <xf numFmtId="3" fontId="21" fillId="30" borderId="6" xfId="0" applyNumberFormat="1" applyFont="1" applyFill="1" applyBorder="1" applyAlignment="1">
      <alignment horizontal="right" vertical="center"/>
    </xf>
    <xf numFmtId="3" fontId="21" fillId="30" borderId="7" xfId="0" applyNumberFormat="1" applyFont="1" applyFill="1" applyBorder="1" applyAlignment="1">
      <alignment horizontal="right" vertical="center"/>
    </xf>
    <xf numFmtId="3" fontId="21" fillId="30" borderId="7" xfId="0" applyNumberFormat="1" applyFont="1" applyFill="1" applyBorder="1" applyAlignment="1">
      <alignment vertical="center"/>
    </xf>
    <xf numFmtId="3" fontId="21" fillId="34" borderId="7" xfId="0" applyNumberFormat="1" applyFont="1" applyFill="1" applyBorder="1" applyAlignment="1">
      <alignment vertical="center"/>
    </xf>
    <xf numFmtId="0" fontId="35" fillId="0" borderId="6" xfId="0" applyFont="1" applyBorder="1" applyAlignment="1">
      <alignment horizontal="center" vertical="center"/>
    </xf>
    <xf numFmtId="0" fontId="35" fillId="0" borderId="7" xfId="0" applyFont="1" applyBorder="1" applyAlignment="1">
      <alignment horizontal="center" vertical="center" wrapText="1"/>
    </xf>
    <xf numFmtId="0" fontId="35" fillId="0" borderId="7" xfId="0" applyFont="1" applyBorder="1" applyAlignment="1">
      <alignment horizontal="center" vertical="center"/>
    </xf>
    <xf numFmtId="3" fontId="35" fillId="0" borderId="7" xfId="0" applyNumberFormat="1" applyFont="1" applyBorder="1" applyAlignment="1">
      <alignment horizontal="right" vertical="center"/>
    </xf>
    <xf numFmtId="0" fontId="20" fillId="0" borderId="0" xfId="0" applyFont="1" applyAlignment="1">
      <alignment vertical="center" wrapText="1"/>
    </xf>
    <xf numFmtId="0" fontId="30" fillId="0" borderId="0" xfId="0" applyFont="1" applyAlignment="1">
      <alignment vertical="center"/>
    </xf>
    <xf numFmtId="0" fontId="30" fillId="0" borderId="0" xfId="0" applyFont="1" applyAlignment="1">
      <alignment vertical="center" wrapText="1"/>
    </xf>
    <xf numFmtId="171" fontId="35" fillId="0" borderId="4" xfId="0" applyNumberFormat="1" applyFont="1" applyBorder="1" applyAlignment="1">
      <alignment horizontal="center" vertical="center" wrapText="1"/>
    </xf>
    <xf numFmtId="0" fontId="20" fillId="0" borderId="9" xfId="0" applyFont="1" applyBorder="1" applyAlignment="1">
      <alignment vertical="center"/>
    </xf>
    <xf numFmtId="3" fontId="20" fillId="0" borderId="21" xfId="0" applyNumberFormat="1" applyFont="1" applyBorder="1"/>
    <xf numFmtId="3" fontId="20" fillId="0" borderId="0" xfId="0" applyNumberFormat="1" applyFont="1" applyAlignment="1">
      <alignment vertical="center"/>
    </xf>
    <xf numFmtId="3" fontId="20" fillId="0" borderId="21" xfId="0" applyNumberFormat="1" applyFont="1" applyBorder="1" applyAlignment="1">
      <alignment vertical="center"/>
    </xf>
    <xf numFmtId="165" fontId="20" fillId="0" borderId="21" xfId="0" applyNumberFormat="1" applyFont="1" applyBorder="1" applyAlignment="1">
      <alignment vertical="center"/>
    </xf>
    <xf numFmtId="3" fontId="20" fillId="0" borderId="0" xfId="0" applyNumberFormat="1" applyFont="1"/>
    <xf numFmtId="0" fontId="20" fillId="0" borderId="21" xfId="0" applyFont="1" applyBorder="1" applyAlignment="1">
      <alignment vertical="center"/>
    </xf>
    <xf numFmtId="0" fontId="20" fillId="0" borderId="6" xfId="0" applyFont="1" applyBorder="1" applyAlignment="1">
      <alignment vertical="center"/>
    </xf>
    <xf numFmtId="0" fontId="20" fillId="0" borderId="7" xfId="0" applyFont="1" applyBorder="1" applyAlignment="1">
      <alignment vertical="center"/>
    </xf>
    <xf numFmtId="3" fontId="20" fillId="0" borderId="35" xfId="0" applyNumberFormat="1" applyFont="1" applyBorder="1" applyAlignment="1">
      <alignment vertical="center"/>
    </xf>
    <xf numFmtId="3" fontId="20" fillId="0" borderId="7" xfId="0" applyNumberFormat="1" applyFont="1" applyBorder="1" applyAlignment="1">
      <alignment vertical="center"/>
    </xf>
    <xf numFmtId="0" fontId="20" fillId="0" borderId="2" xfId="0" applyFont="1" applyBorder="1" applyAlignment="1">
      <alignment vertical="center"/>
    </xf>
    <xf numFmtId="3" fontId="20" fillId="0" borderId="1" xfId="0" applyNumberFormat="1" applyFont="1" applyBorder="1"/>
    <xf numFmtId="3" fontId="20" fillId="0" borderId="3" xfId="0" applyNumberFormat="1" applyFont="1" applyBorder="1" applyAlignment="1">
      <alignment vertical="center"/>
    </xf>
    <xf numFmtId="3" fontId="20" fillId="0" borderId="4" xfId="0" applyNumberFormat="1" applyFont="1" applyBorder="1" applyAlignment="1">
      <alignment vertical="center"/>
    </xf>
    <xf numFmtId="0" fontId="35" fillId="38" borderId="35" xfId="0" applyFont="1" applyFill="1" applyBorder="1" applyAlignment="1">
      <alignment horizontal="center" vertical="center" wrapText="1"/>
    </xf>
    <xf numFmtId="0" fontId="36" fillId="10" borderId="1" xfId="0" applyFont="1" applyFill="1" applyBorder="1" applyAlignment="1">
      <alignment horizontal="center" vertical="center" wrapText="1"/>
    </xf>
    <xf numFmtId="0" fontId="35" fillId="38" borderId="3" xfId="0" applyFont="1" applyFill="1" applyBorder="1" applyAlignment="1">
      <alignment horizontal="center" vertical="center" wrapText="1"/>
    </xf>
    <xf numFmtId="0" fontId="35" fillId="38" borderId="1" xfId="0" applyFont="1" applyFill="1" applyBorder="1" applyAlignment="1">
      <alignment horizontal="center" vertical="center" wrapText="1"/>
    </xf>
    <xf numFmtId="0" fontId="35" fillId="38" borderId="4" xfId="0" applyFont="1" applyFill="1" applyBorder="1" applyAlignment="1">
      <alignment horizontal="center" vertical="center" wrapText="1"/>
    </xf>
    <xf numFmtId="0" fontId="35" fillId="38" borderId="7" xfId="0" applyFont="1" applyFill="1" applyBorder="1" applyAlignment="1">
      <alignment horizontal="center" vertical="center" wrapText="1"/>
    </xf>
    <xf numFmtId="0" fontId="35" fillId="38" borderId="21" xfId="0"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7" xfId="0" applyFont="1" applyBorder="1" applyAlignment="1">
      <alignment vertical="center" wrapText="1"/>
    </xf>
    <xf numFmtId="3" fontId="22" fillId="0" borderId="4" xfId="0" applyNumberFormat="1" applyFont="1" applyBorder="1" applyAlignment="1">
      <alignment horizontal="right" vertical="center" wrapText="1"/>
    </xf>
    <xf numFmtId="0" fontId="22" fillId="0" borderId="7" xfId="0" applyFont="1" applyBorder="1" applyAlignment="1">
      <alignment horizontal="right" vertical="center" wrapText="1"/>
    </xf>
    <xf numFmtId="3" fontId="22" fillId="0" borderId="7" xfId="0" applyNumberFormat="1" applyFont="1" applyBorder="1" applyAlignment="1">
      <alignment horizontal="right" vertical="center" wrapText="1"/>
    </xf>
    <xf numFmtId="0" fontId="22" fillId="0" borderId="7" xfId="0" applyFont="1" applyBorder="1" applyAlignment="1">
      <alignment horizontal="center" vertical="center" wrapText="1"/>
    </xf>
    <xf numFmtId="0" fontId="36" fillId="10" borderId="7" xfId="0" applyFont="1" applyFill="1" applyBorder="1" applyAlignment="1">
      <alignment horizontal="left" vertical="center" wrapText="1"/>
    </xf>
    <xf numFmtId="0" fontId="22" fillId="0" borderId="35" xfId="0" applyFont="1" applyBorder="1" applyAlignment="1">
      <alignment vertical="center" wrapText="1"/>
    </xf>
    <xf numFmtId="0" fontId="22" fillId="0" borderId="6" xfId="0" applyFont="1" applyBorder="1" applyAlignment="1">
      <alignment horizontal="right" vertical="center" wrapText="1"/>
    </xf>
    <xf numFmtId="3" fontId="22" fillId="0" borderId="6" xfId="0" applyNumberFormat="1" applyFont="1" applyBorder="1" applyAlignment="1">
      <alignment horizontal="right" vertical="center" wrapText="1"/>
    </xf>
    <xf numFmtId="3" fontId="22" fillId="0" borderId="7" xfId="0" applyNumberFormat="1" applyFont="1" applyBorder="1" applyAlignment="1">
      <alignment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6" xfId="0" applyFont="1" applyBorder="1" applyAlignment="1">
      <alignment vertical="center" wrapText="1"/>
    </xf>
    <xf numFmtId="0" fontId="37" fillId="10" borderId="7" xfId="0" applyFont="1" applyFill="1" applyBorder="1" applyAlignment="1">
      <alignment horizontal="left" vertical="center" wrapText="1"/>
    </xf>
    <xf numFmtId="0" fontId="22" fillId="0" borderId="6" xfId="0" applyFont="1" applyBorder="1" applyAlignment="1">
      <alignment horizontal="center" vertical="center" wrapText="1"/>
    </xf>
    <xf numFmtId="0" fontId="22" fillId="0" borderId="7" xfId="0" applyFont="1" applyBorder="1" applyAlignment="1">
      <alignment horizontal="left" vertical="center" wrapText="1"/>
    </xf>
    <xf numFmtId="0" fontId="21" fillId="0" borderId="4" xfId="0" applyFont="1" applyBorder="1" applyAlignment="1">
      <alignment horizontal="left" vertical="center" wrapText="1"/>
    </xf>
    <xf numFmtId="0" fontId="21" fillId="0" borderId="1" xfId="0" applyFont="1" applyBorder="1" applyAlignment="1">
      <alignment horizontal="right" vertical="center" wrapText="1"/>
    </xf>
    <xf numFmtId="0" fontId="22" fillId="0" borderId="31" xfId="0" applyFont="1" applyBorder="1" applyAlignment="1">
      <alignment horizontal="center" vertical="center" wrapText="1"/>
    </xf>
    <xf numFmtId="0" fontId="38" fillId="10" borderId="4" xfId="0" applyFont="1" applyFill="1" applyBorder="1" applyAlignment="1">
      <alignment horizontal="left" vertical="center" wrapText="1"/>
    </xf>
    <xf numFmtId="0" fontId="21" fillId="0" borderId="4" xfId="0" applyFont="1" applyBorder="1" applyAlignment="1">
      <alignment horizontal="right" vertical="center" wrapText="1"/>
    </xf>
    <xf numFmtId="0" fontId="22" fillId="0" borderId="4" xfId="0" applyFont="1" applyBorder="1" applyAlignment="1">
      <alignment vertical="center" wrapText="1"/>
    </xf>
    <xf numFmtId="0" fontId="36" fillId="10" borderId="4" xfId="0" applyFont="1" applyFill="1" applyBorder="1" applyAlignment="1">
      <alignment horizontal="left" vertical="center" wrapText="1"/>
    </xf>
    <xf numFmtId="0" fontId="21" fillId="0" borderId="7" xfId="0" applyFont="1" applyBorder="1" applyAlignment="1">
      <alignment horizontal="left" vertical="center" wrapText="1"/>
    </xf>
    <xf numFmtId="0" fontId="21" fillId="0" borderId="7" xfId="0" applyFont="1" applyBorder="1" applyAlignment="1">
      <alignment horizontal="right" vertical="center" wrapText="1"/>
    </xf>
    <xf numFmtId="0" fontId="7" fillId="0" borderId="7" xfId="0" applyFont="1" applyBorder="1" applyAlignment="1">
      <alignment horizontal="right" vertical="center" wrapText="1"/>
    </xf>
    <xf numFmtId="0" fontId="39" fillId="0" borderId="7" xfId="0" applyFont="1" applyBorder="1" applyAlignment="1">
      <alignment horizontal="left" vertical="center" wrapText="1"/>
    </xf>
    <xf numFmtId="0" fontId="39" fillId="0" borderId="7" xfId="0" applyFont="1" applyBorder="1" applyAlignment="1">
      <alignment vertical="center" wrapText="1"/>
    </xf>
    <xf numFmtId="0" fontId="40" fillId="10" borderId="7" xfId="0" applyFont="1" applyFill="1" applyBorder="1" applyAlignment="1">
      <alignment horizontal="left" vertical="center" wrapText="1"/>
    </xf>
    <xf numFmtId="166" fontId="19" fillId="16" borderId="0" xfId="0" applyNumberFormat="1" applyFont="1" applyFill="1"/>
    <xf numFmtId="0" fontId="5" fillId="0" borderId="0" xfId="0" applyFont="1"/>
    <xf numFmtId="0" fontId="4" fillId="18" borderId="0" xfId="0" applyFont="1" applyFill="1" applyAlignment="1">
      <alignment horizontal="center" wrapText="1"/>
    </xf>
    <xf numFmtId="0" fontId="5" fillId="0" borderId="0" xfId="0" applyFont="1" applyAlignment="1">
      <alignment wrapText="1"/>
    </xf>
    <xf numFmtId="0" fontId="10" fillId="0" borderId="0" xfId="0" applyFont="1"/>
    <xf numFmtId="0" fontId="5" fillId="0" borderId="0" xfId="0" applyFont="1" applyAlignment="1">
      <alignment horizontal="right" wrapText="1"/>
    </xf>
    <xf numFmtId="0" fontId="4" fillId="3" borderId="1" xfId="0" applyFont="1" applyFill="1" applyBorder="1" applyAlignment="1">
      <alignment horizontal="center" wrapText="1"/>
    </xf>
    <xf numFmtId="0" fontId="4" fillId="3" borderId="6" xfId="0" applyFont="1" applyFill="1" applyBorder="1" applyAlignment="1">
      <alignment horizontal="center" vertical="center" wrapText="1"/>
    </xf>
    <xf numFmtId="0" fontId="10" fillId="0" borderId="1" xfId="0" applyFont="1" applyBorder="1"/>
    <xf numFmtId="0" fontId="5" fillId="21" borderId="0" xfId="0" applyFont="1" applyFill="1" applyAlignment="1">
      <alignment wrapText="1"/>
    </xf>
    <xf numFmtId="0" fontId="5" fillId="22" borderId="0" xfId="0" applyFont="1" applyFill="1"/>
    <xf numFmtId="0" fontId="4" fillId="4" borderId="3" xfId="0" applyFont="1" applyFill="1" applyBorder="1" applyAlignment="1">
      <alignment horizontal="center" vertical="center" wrapText="1"/>
    </xf>
    <xf numFmtId="165" fontId="4" fillId="4" borderId="2" xfId="0" applyNumberFormat="1" applyFont="1" applyFill="1" applyBorder="1" applyAlignment="1">
      <alignment horizontal="right" vertical="center" wrapText="1"/>
    </xf>
    <xf numFmtId="165" fontId="4" fillId="4" borderId="2" xfId="0" applyNumberFormat="1" applyFont="1" applyFill="1" applyBorder="1" applyAlignment="1">
      <alignment horizontal="right" vertical="center"/>
    </xf>
    <xf numFmtId="0" fontId="5" fillId="0" borderId="1" xfId="0" applyFont="1" applyBorder="1"/>
    <xf numFmtId="165" fontId="10" fillId="0" borderId="1" xfId="0" applyNumberFormat="1" applyFont="1" applyBorder="1" applyAlignment="1">
      <alignment horizontal="right"/>
    </xf>
    <xf numFmtId="0" fontId="5" fillId="21" borderId="0" xfId="0" applyFont="1" applyFill="1"/>
    <xf numFmtId="165" fontId="6" fillId="0" borderId="5" xfId="0" applyNumberFormat="1" applyFont="1" applyBorder="1" applyAlignment="1">
      <alignment horizontal="left" vertical="center"/>
    </xf>
    <xf numFmtId="165" fontId="6" fillId="21" borderId="5" xfId="0" applyNumberFormat="1" applyFont="1" applyFill="1" applyBorder="1" applyAlignment="1">
      <alignment horizontal="right" vertical="center"/>
    </xf>
    <xf numFmtId="0" fontId="6" fillId="0" borderId="5" xfId="0" applyFont="1" applyBorder="1" applyAlignment="1">
      <alignment horizontal="left" vertical="center"/>
    </xf>
    <xf numFmtId="0" fontId="6" fillId="17" borderId="0" xfId="0" applyFont="1" applyFill="1"/>
    <xf numFmtId="165" fontId="6" fillId="17" borderId="5" xfId="0" applyNumberFormat="1" applyFont="1" applyFill="1" applyBorder="1" applyAlignment="1">
      <alignment horizontal="right" vertical="center"/>
    </xf>
    <xf numFmtId="0" fontId="5" fillId="18" borderId="35" xfId="0" applyFont="1" applyFill="1" applyBorder="1" applyAlignment="1">
      <alignment vertical="center" wrapText="1"/>
    </xf>
    <xf numFmtId="0" fontId="5" fillId="0" borderId="35" xfId="0" applyFont="1" applyBorder="1" applyAlignment="1">
      <alignment horizontal="left" vertical="center" wrapText="1"/>
    </xf>
    <xf numFmtId="0" fontId="22" fillId="0" borderId="1" xfId="0" applyFont="1" applyBorder="1" applyAlignment="1">
      <alignment horizontal="left" vertical="center" wrapText="1"/>
    </xf>
    <xf numFmtId="0" fontId="5" fillId="17" borderId="35" xfId="0" applyFont="1" applyFill="1" applyBorder="1" applyAlignment="1">
      <alignment vertical="center" wrapText="1"/>
    </xf>
    <xf numFmtId="165" fontId="6" fillId="14" borderId="4" xfId="0" applyNumberFormat="1" applyFont="1" applyFill="1" applyBorder="1" applyAlignment="1">
      <alignment horizontal="right" vertical="center"/>
    </xf>
    <xf numFmtId="165" fontId="6" fillId="14" borderId="6" xfId="0" applyNumberFormat="1" applyFont="1" applyFill="1" applyBorder="1" applyAlignment="1">
      <alignment horizontal="right" vertical="center"/>
    </xf>
    <xf numFmtId="165" fontId="6" fillId="14" borderId="7" xfId="0" applyNumberFormat="1" applyFont="1" applyFill="1" applyBorder="1" applyAlignment="1">
      <alignment horizontal="right" vertical="center"/>
    </xf>
    <xf numFmtId="0" fontId="6" fillId="0" borderId="1" xfId="0" applyFont="1" applyBorder="1" applyAlignment="1">
      <alignment horizontal="center" vertical="top" wrapText="1"/>
    </xf>
    <xf numFmtId="3" fontId="5" fillId="0" borderId="0" xfId="0" applyNumberFormat="1" applyFont="1"/>
    <xf numFmtId="172" fontId="6" fillId="18" borderId="1" xfId="0" applyNumberFormat="1" applyFont="1" applyFill="1" applyBorder="1" applyAlignment="1">
      <alignment horizontal="left" vertical="center" wrapText="1"/>
    </xf>
    <xf numFmtId="3" fontId="21" fillId="0" borderId="2" xfId="0" applyNumberFormat="1" applyFont="1" applyBorder="1" applyAlignment="1">
      <alignment horizontal="left" vertical="top"/>
    </xf>
    <xf numFmtId="172" fontId="6" fillId="0" borderId="1" xfId="0" applyNumberFormat="1" applyFont="1" applyBorder="1" applyAlignment="1">
      <alignment horizontal="left" vertical="center" wrapText="1"/>
    </xf>
    <xf numFmtId="0" fontId="5" fillId="17" borderId="3" xfId="0" applyFont="1" applyFill="1" applyBorder="1" applyAlignment="1">
      <alignment vertical="center" wrapText="1"/>
    </xf>
    <xf numFmtId="0" fontId="4" fillId="4" borderId="1" xfId="0" applyFont="1" applyFill="1" applyBorder="1" applyAlignment="1">
      <alignment horizontal="left" vertical="center" wrapText="1"/>
    </xf>
    <xf numFmtId="165" fontId="4" fillId="21" borderId="1" xfId="0" applyNumberFormat="1" applyFont="1" applyFill="1" applyBorder="1" applyAlignment="1">
      <alignment horizontal="right" vertical="center"/>
    </xf>
    <xf numFmtId="0" fontId="20" fillId="0" borderId="0" xfId="0" applyFont="1" applyAlignment="1">
      <alignment wrapText="1"/>
    </xf>
    <xf numFmtId="0" fontId="39" fillId="3" borderId="24" xfId="0" applyFont="1" applyFill="1" applyBorder="1" applyAlignment="1">
      <alignment horizontal="left" vertical="center" wrapText="1"/>
    </xf>
    <xf numFmtId="0" fontId="41" fillId="3" borderId="35"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36" fillId="10"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37" fillId="10" borderId="7"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37" fillId="10" borderId="21" xfId="0"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4" xfId="0" applyFont="1" applyBorder="1" applyAlignment="1">
      <alignment horizontal="right" vertical="center" wrapText="1"/>
    </xf>
    <xf numFmtId="0" fontId="37" fillId="10" borderId="4" xfId="0" applyFont="1" applyFill="1" applyBorder="1" applyAlignment="1">
      <alignment vertical="center" wrapText="1"/>
    </xf>
    <xf numFmtId="0" fontId="37" fillId="10" borderId="7" xfId="0" applyFont="1" applyFill="1" applyBorder="1" applyAlignment="1">
      <alignment vertical="center" wrapText="1"/>
    </xf>
    <xf numFmtId="0" fontId="42" fillId="0" borderId="7" xfId="0" applyFont="1" applyBorder="1" applyAlignment="1">
      <alignment horizontal="center" vertical="center" wrapText="1"/>
    </xf>
    <xf numFmtId="0" fontId="37" fillId="10" borderId="7" xfId="0" applyFont="1" applyFill="1" applyBorder="1" applyAlignment="1">
      <alignment horizontal="right" vertical="center" wrapText="1"/>
    </xf>
    <xf numFmtId="0" fontId="37" fillId="10" borderId="21" xfId="0" applyFont="1" applyFill="1" applyBorder="1" applyAlignment="1">
      <alignment vertical="center" wrapText="1"/>
    </xf>
    <xf numFmtId="0" fontId="37" fillId="10" borderId="31" xfId="0" applyFont="1" applyFill="1" applyBorder="1" applyAlignment="1">
      <alignment vertical="center" wrapText="1"/>
    </xf>
    <xf numFmtId="0" fontId="22" fillId="0" borderId="21" xfId="0" applyFont="1" applyBorder="1" applyAlignment="1">
      <alignment horizontal="left" vertical="center" wrapText="1"/>
    </xf>
    <xf numFmtId="0" fontId="22" fillId="18" borderId="7" xfId="0" applyFont="1" applyFill="1" applyBorder="1" applyAlignment="1">
      <alignment horizontal="center" vertical="center" wrapText="1"/>
    </xf>
    <xf numFmtId="0" fontId="22" fillId="18" borderId="7" xfId="0" applyFont="1" applyFill="1" applyBorder="1" applyAlignment="1">
      <alignment vertical="center" wrapText="1"/>
    </xf>
    <xf numFmtId="3" fontId="22" fillId="18" borderId="7" xfId="0" applyNumberFormat="1" applyFont="1" applyFill="1" applyBorder="1" applyAlignment="1">
      <alignment horizontal="right" vertical="center" wrapText="1"/>
    </xf>
    <xf numFmtId="0" fontId="22" fillId="18" borderId="7" xfId="0" applyFont="1" applyFill="1" applyBorder="1" applyAlignment="1">
      <alignment horizontal="right" vertical="center" wrapText="1"/>
    </xf>
    <xf numFmtId="0" fontId="22" fillId="18" borderId="6" xfId="0" applyFont="1" applyFill="1" applyBorder="1" applyAlignment="1">
      <alignment horizontal="center" vertical="center" wrapText="1"/>
    </xf>
    <xf numFmtId="0" fontId="22" fillId="18" borderId="7" xfId="0" applyFont="1" applyFill="1" applyBorder="1" applyAlignment="1">
      <alignment horizontal="left" vertical="center" wrapText="1"/>
    </xf>
    <xf numFmtId="0" fontId="21" fillId="0" borderId="7" xfId="0" applyFont="1" applyBorder="1" applyAlignment="1">
      <alignment horizontal="center" vertical="center" wrapText="1"/>
    </xf>
    <xf numFmtId="0" fontId="21" fillId="0" borderId="3"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5" xfId="0" applyFont="1" applyBorder="1" applyAlignment="1">
      <alignment horizontal="left" vertical="center" wrapText="1"/>
    </xf>
    <xf numFmtId="0" fontId="22" fillId="0" borderId="3" xfId="0" applyFont="1" applyBorder="1" applyAlignment="1">
      <alignment vertical="center" wrapText="1"/>
    </xf>
    <xf numFmtId="0" fontId="21" fillId="0" borderId="6" xfId="0" applyFont="1" applyBorder="1" applyAlignment="1">
      <alignment horizontal="left" vertical="center" wrapText="1"/>
    </xf>
    <xf numFmtId="0" fontId="22" fillId="0" borderId="24" xfId="0" applyFont="1" applyBorder="1" applyAlignment="1">
      <alignment vertical="center" wrapText="1"/>
    </xf>
    <xf numFmtId="0" fontId="22" fillId="0" borderId="21" xfId="0" applyFont="1" applyBorder="1" applyAlignment="1">
      <alignment vertical="center" wrapText="1"/>
    </xf>
    <xf numFmtId="3" fontId="22" fillId="0" borderId="21" xfId="0" applyNumberFormat="1" applyFont="1" applyBorder="1" applyAlignment="1">
      <alignment horizontal="right" vertical="center" wrapText="1"/>
    </xf>
    <xf numFmtId="0" fontId="22" fillId="0" borderId="21" xfId="0" applyFont="1" applyBorder="1" applyAlignment="1">
      <alignment horizontal="right" vertical="center" wrapText="1"/>
    </xf>
    <xf numFmtId="0" fontId="22" fillId="0" borderId="9" xfId="0" applyFont="1" applyBorder="1" applyAlignment="1">
      <alignment vertical="center" wrapText="1"/>
    </xf>
    <xf numFmtId="0" fontId="43" fillId="0" borderId="6" xfId="0" applyFont="1" applyBorder="1" applyAlignment="1">
      <alignment horizontal="center" vertical="center" wrapText="1"/>
    </xf>
    <xf numFmtId="0" fontId="43" fillId="0" borderId="7" xfId="0" applyFont="1" applyBorder="1" applyAlignment="1">
      <alignment horizontal="right" vertical="center" wrapText="1"/>
    </xf>
    <xf numFmtId="3" fontId="43" fillId="0" borderId="7" xfId="0" applyNumberFormat="1" applyFont="1" applyBorder="1" applyAlignment="1">
      <alignment horizontal="right" vertical="center" wrapText="1"/>
    </xf>
    <xf numFmtId="0" fontId="43" fillId="0" borderId="7" xfId="0" applyFont="1" applyBorder="1" applyAlignment="1">
      <alignment vertical="center" wrapText="1"/>
    </xf>
    <xf numFmtId="0" fontId="29" fillId="18" borderId="0" xfId="0" applyFont="1" applyFill="1" applyAlignment="1">
      <alignment horizontal="left" vertical="center" wrapText="1"/>
    </xf>
    <xf numFmtId="0" fontId="44" fillId="18" borderId="0" xfId="0" applyFont="1" applyFill="1" applyAlignment="1">
      <alignment vertical="center" wrapText="1"/>
    </xf>
    <xf numFmtId="0" fontId="44" fillId="18" borderId="0" xfId="0" applyFont="1" applyFill="1" applyAlignment="1">
      <alignment vertical="center"/>
    </xf>
    <xf numFmtId="0" fontId="44" fillId="0" borderId="0" xfId="0" applyFont="1" applyAlignment="1">
      <alignment vertical="center" wrapText="1"/>
    </xf>
    <xf numFmtId="0" fontId="44" fillId="0" borderId="0" xfId="0" applyFont="1" applyAlignment="1">
      <alignment vertical="center"/>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18" borderId="1" xfId="0" applyFont="1" applyFill="1" applyBorder="1" applyAlignment="1">
      <alignment vertical="center" wrapText="1"/>
    </xf>
    <xf numFmtId="165" fontId="44" fillId="18" borderId="1" xfId="0" applyNumberFormat="1" applyFont="1" applyFill="1" applyBorder="1" applyAlignment="1">
      <alignment vertical="center" wrapText="1"/>
    </xf>
    <xf numFmtId="165" fontId="29" fillId="18" borderId="1" xfId="0" applyNumberFormat="1" applyFont="1" applyFill="1" applyBorder="1" applyAlignment="1">
      <alignment vertical="center" wrapText="1"/>
    </xf>
    <xf numFmtId="0" fontId="44" fillId="17" borderId="1" xfId="0" applyFont="1" applyFill="1" applyBorder="1" applyAlignment="1">
      <alignment vertical="center" wrapText="1"/>
    </xf>
    <xf numFmtId="165" fontId="44" fillId="17" borderId="1" xfId="0" applyNumberFormat="1" applyFont="1" applyFill="1" applyBorder="1" applyAlignment="1">
      <alignment vertical="center" wrapText="1"/>
    </xf>
    <xf numFmtId="0" fontId="6" fillId="18" borderId="1" xfId="0" applyFont="1" applyFill="1" applyBorder="1" applyAlignment="1">
      <alignment vertical="center" wrapText="1"/>
    </xf>
    <xf numFmtId="0" fontId="29" fillId="18"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29" fillId="18" borderId="35" xfId="0" applyFont="1" applyFill="1" applyBorder="1" applyAlignment="1">
      <alignment horizontal="left" vertical="center" wrapText="1"/>
    </xf>
    <xf numFmtId="0" fontId="44" fillId="0" borderId="2" xfId="0" applyFont="1" applyBorder="1" applyAlignment="1">
      <alignment horizontal="center" vertical="center" wrapText="1"/>
    </xf>
    <xf numFmtId="0" fontId="44" fillId="0" borderId="3" xfId="0" applyFont="1" applyBorder="1" applyAlignment="1">
      <alignment vertical="center" wrapText="1"/>
    </xf>
    <xf numFmtId="0" fontId="44" fillId="0" borderId="24" xfId="0" applyFont="1" applyBorder="1" applyAlignment="1">
      <alignment vertical="center" wrapText="1"/>
    </xf>
    <xf numFmtId="165" fontId="44" fillId="0" borderId="3" xfId="0" applyNumberFormat="1" applyFont="1" applyBorder="1" applyAlignment="1">
      <alignment vertical="center" wrapText="1"/>
    </xf>
    <xf numFmtId="165" fontId="29" fillId="0" borderId="3" xfId="0" applyNumberFormat="1" applyFont="1" applyBorder="1" applyAlignment="1">
      <alignment vertical="center" wrapText="1"/>
    </xf>
    <xf numFmtId="0" fontId="44" fillId="0" borderId="35" xfId="0" applyFont="1" applyBorder="1" applyAlignment="1">
      <alignment horizontal="center" vertical="center" wrapText="1"/>
    </xf>
    <xf numFmtId="0" fontId="44" fillId="0" borderId="4" xfId="0" applyFont="1" applyBorder="1" applyAlignment="1">
      <alignment vertical="center" wrapText="1"/>
    </xf>
    <xf numFmtId="0" fontId="44" fillId="0" borderId="35" xfId="0" applyFont="1" applyBorder="1" applyAlignment="1">
      <alignment vertical="center" wrapText="1"/>
    </xf>
    <xf numFmtId="0" fontId="44" fillId="14" borderId="3" xfId="0" applyFont="1" applyFill="1" applyBorder="1" applyAlignment="1">
      <alignment vertical="center" wrapText="1"/>
    </xf>
    <xf numFmtId="0" fontId="44" fillId="0" borderId="31" xfId="0" applyFont="1" applyBorder="1" applyAlignment="1">
      <alignment vertical="center" wrapText="1"/>
    </xf>
    <xf numFmtId="0" fontId="44" fillId="0" borderId="45" xfId="0" applyFont="1" applyBorder="1" applyAlignment="1">
      <alignment horizontal="center" vertical="center" wrapText="1"/>
    </xf>
    <xf numFmtId="0" fontId="29" fillId="0" borderId="35" xfId="0" applyFont="1" applyBorder="1" applyAlignment="1">
      <alignment horizontal="center" vertical="center" wrapText="1"/>
    </xf>
    <xf numFmtId="0" fontId="20" fillId="0" borderId="3" xfId="0" applyFont="1" applyBorder="1"/>
    <xf numFmtId="165" fontId="29" fillId="0" borderId="35" xfId="0" applyNumberFormat="1" applyFont="1" applyBorder="1" applyAlignment="1">
      <alignment vertical="center" wrapText="1"/>
    </xf>
    <xf numFmtId="0" fontId="44" fillId="0" borderId="7" xfId="0" applyFont="1" applyBorder="1" applyAlignment="1">
      <alignment vertical="center" wrapText="1"/>
    </xf>
    <xf numFmtId="0" fontId="45" fillId="0" borderId="3" xfId="0" applyFont="1" applyBorder="1" applyAlignment="1">
      <alignment vertical="center" wrapText="1"/>
    </xf>
    <xf numFmtId="0" fontId="44" fillId="0" borderId="0" xfId="0" applyFont="1" applyAlignment="1">
      <alignment horizontal="center" vertical="center" wrapText="1"/>
    </xf>
    <xf numFmtId="0" fontId="22" fillId="0" borderId="1" xfId="0" applyFont="1" applyBorder="1"/>
    <xf numFmtId="172" fontId="20" fillId="0" borderId="1" xfId="0" applyNumberFormat="1" applyFont="1" applyBorder="1" applyAlignment="1">
      <alignment horizontal="center" vertical="center"/>
    </xf>
    <xf numFmtId="3" fontId="20" fillId="0" borderId="1" xfId="0" applyNumberFormat="1" applyFont="1" applyBorder="1" applyAlignment="1">
      <alignment vertical="center"/>
    </xf>
    <xf numFmtId="0" fontId="20" fillId="17" borderId="1" xfId="0" applyFont="1" applyFill="1" applyBorder="1" applyAlignment="1">
      <alignment horizontal="center" vertical="center"/>
    </xf>
    <xf numFmtId="165" fontId="20" fillId="17" borderId="1" xfId="0" applyNumberFormat="1" applyFont="1" applyFill="1" applyBorder="1" applyAlignment="1">
      <alignment vertical="center"/>
    </xf>
    <xf numFmtId="1" fontId="20" fillId="17" borderId="1" xfId="0" applyNumberFormat="1" applyFont="1" applyFill="1" applyBorder="1" applyAlignment="1">
      <alignment vertical="center"/>
    </xf>
    <xf numFmtId="0" fontId="20" fillId="17" borderId="1" xfId="0" applyFont="1" applyFill="1" applyBorder="1" applyAlignment="1">
      <alignment vertical="center"/>
    </xf>
    <xf numFmtId="0" fontId="22" fillId="17" borderId="1" xfId="0" applyFont="1" applyFill="1" applyBorder="1" applyAlignment="1">
      <alignment horizontal="center" vertical="top" wrapText="1"/>
    </xf>
    <xf numFmtId="2" fontId="20" fillId="0" borderId="0" xfId="0" applyNumberFormat="1" applyFont="1"/>
    <xf numFmtId="165" fontId="20" fillId="0" borderId="0" xfId="0" applyNumberFormat="1" applyFont="1"/>
    <xf numFmtId="0" fontId="0" fillId="0" borderId="46" xfId="0" applyBorder="1"/>
    <xf numFmtId="0" fontId="0" fillId="0" borderId="46" xfId="0" pivotButton="1"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3" xfId="0" applyBorder="1"/>
    <xf numFmtId="0" fontId="4" fillId="5" borderId="5" xfId="0" applyFont="1" applyFill="1" applyBorder="1" applyAlignment="1">
      <alignment horizontal="center" vertical="center" wrapText="1"/>
    </xf>
    <xf numFmtId="0" fontId="48" fillId="5" borderId="5"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9" fillId="0" borderId="6" xfId="0" applyFont="1" applyBorder="1"/>
    <xf numFmtId="0" fontId="8" fillId="4" borderId="2" xfId="0" applyFont="1" applyFill="1" applyBorder="1" applyAlignment="1">
      <alignment vertical="center"/>
    </xf>
    <xf numFmtId="0" fontId="9" fillId="0" borderId="3" xfId="0" applyFont="1" applyBorder="1"/>
    <xf numFmtId="0" fontId="9" fillId="0" borderId="4" xfId="0" applyFont="1" applyBorder="1"/>
    <xf numFmtId="0" fontId="1" fillId="2" borderId="0" xfId="0" applyFont="1" applyFill="1" applyAlignment="1">
      <alignment horizontal="center" vertical="center"/>
    </xf>
    <xf numFmtId="0" fontId="0" fillId="0" borderId="0" xfId="0"/>
    <xf numFmtId="0" fontId="6" fillId="5"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3" fillId="0" borderId="0" xfId="0" applyFont="1" applyAlignment="1">
      <alignment horizontal="left" vertical="center"/>
    </xf>
    <xf numFmtId="0" fontId="4" fillId="9" borderId="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2" fillId="0" borderId="5" xfId="0" applyFont="1" applyBorder="1"/>
    <xf numFmtId="0" fontId="15" fillId="15" borderId="2" xfId="0" applyFont="1" applyFill="1" applyBorder="1" applyAlignment="1">
      <alignment horizontal="center"/>
    </xf>
    <xf numFmtId="0" fontId="2" fillId="0" borderId="5" xfId="0" applyFont="1" applyBorder="1" applyAlignment="1">
      <alignment wrapText="1"/>
    </xf>
    <xf numFmtId="0" fontId="6" fillId="0" borderId="5" xfId="0" applyFont="1" applyBorder="1" applyAlignment="1">
      <alignment horizontal="center" vertical="center" wrapText="1"/>
    </xf>
    <xf numFmtId="0" fontId="9" fillId="0" borderId="9" xfId="0" applyFont="1" applyBorder="1"/>
    <xf numFmtId="0" fontId="6" fillId="18" borderId="5"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18" fillId="16"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0" fillId="27" borderId="5"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10" fillId="0" borderId="2" xfId="0" applyFont="1" applyBorder="1" applyAlignment="1">
      <alignment horizontal="center" vertical="center"/>
    </xf>
    <xf numFmtId="0" fontId="6" fillId="0" borderId="0" xfId="0" applyFont="1"/>
    <xf numFmtId="0" fontId="10" fillId="26" borderId="5" xfId="0" applyFont="1" applyFill="1" applyBorder="1" applyAlignment="1">
      <alignment horizontal="center" vertical="center" wrapText="1"/>
    </xf>
    <xf numFmtId="0" fontId="10" fillId="0" borderId="20" xfId="0" applyFont="1" applyBorder="1" applyAlignment="1">
      <alignment horizontal="center" vertical="center"/>
    </xf>
    <xf numFmtId="0" fontId="9" fillId="0" borderId="20" xfId="0" applyFont="1" applyBorder="1"/>
    <xf numFmtId="0" fontId="5" fillId="0" borderId="5" xfId="0" applyFont="1" applyBorder="1" applyAlignment="1">
      <alignment horizontal="center" vertical="center"/>
    </xf>
    <xf numFmtId="0" fontId="10" fillId="27" borderId="2" xfId="0" applyFont="1" applyFill="1" applyBorder="1" applyAlignment="1">
      <alignment horizontal="center" vertical="center" wrapText="1"/>
    </xf>
    <xf numFmtId="0" fontId="9" fillId="0" borderId="34" xfId="0" applyFont="1" applyBorder="1"/>
    <xf numFmtId="0" fontId="10" fillId="26" borderId="2" xfId="0" applyFont="1" applyFill="1" applyBorder="1" applyAlignment="1">
      <alignment horizontal="center" vertical="center" wrapText="1"/>
    </xf>
    <xf numFmtId="0" fontId="10" fillId="27" borderId="25" xfId="0" applyFont="1" applyFill="1" applyBorder="1" applyAlignment="1">
      <alignment horizontal="left" vertical="center" wrapText="1"/>
    </xf>
    <xf numFmtId="0" fontId="9" fillId="0" borderId="26" xfId="0" applyFont="1" applyBorder="1"/>
    <xf numFmtId="0" fontId="9" fillId="0" borderId="27" xfId="0" applyFont="1" applyBorder="1"/>
    <xf numFmtId="0" fontId="4" fillId="27" borderId="2" xfId="0" applyFont="1" applyFill="1" applyBorder="1" applyAlignment="1">
      <alignment horizontal="center"/>
    </xf>
    <xf numFmtId="0" fontId="10" fillId="27" borderId="29" xfId="0" applyFont="1" applyFill="1" applyBorder="1" applyAlignment="1">
      <alignment horizontal="center" vertical="center" wrapText="1"/>
    </xf>
    <xf numFmtId="0" fontId="9" fillId="0" borderId="15" xfId="0" applyFont="1" applyBorder="1"/>
    <xf numFmtId="0" fontId="9" fillId="0" borderId="30" xfId="0" applyFont="1" applyBorder="1"/>
    <xf numFmtId="0" fontId="5" fillId="0" borderId="0" xfId="0" applyFont="1" applyAlignment="1">
      <alignment horizontal="center" vertical="center"/>
    </xf>
    <xf numFmtId="165" fontId="5" fillId="18" borderId="5" xfId="0" applyNumberFormat="1" applyFont="1" applyFill="1" applyBorder="1" applyAlignment="1">
      <alignment horizontal="center" vertical="center"/>
    </xf>
    <xf numFmtId="0" fontId="5" fillId="18" borderId="5" xfId="0" applyFont="1" applyFill="1" applyBorder="1" applyAlignment="1">
      <alignment horizontal="center" vertical="center" wrapText="1"/>
    </xf>
    <xf numFmtId="0" fontId="5" fillId="18" borderId="5" xfId="0" applyFont="1" applyFill="1" applyBorder="1" applyAlignment="1">
      <alignment horizontal="center" vertical="center"/>
    </xf>
    <xf numFmtId="0" fontId="5" fillId="18" borderId="20" xfId="0" applyFont="1" applyFill="1" applyBorder="1" applyAlignment="1">
      <alignment horizontal="center" vertical="center" wrapText="1"/>
    </xf>
    <xf numFmtId="165" fontId="5" fillId="18" borderId="5" xfId="0" applyNumberFormat="1" applyFont="1" applyFill="1" applyBorder="1" applyAlignment="1">
      <alignment horizontal="center" vertical="center" wrapText="1"/>
    </xf>
    <xf numFmtId="165" fontId="5" fillId="0" borderId="5" xfId="0" applyNumberFormat="1" applyFont="1" applyBorder="1" applyAlignment="1">
      <alignment horizontal="center" vertical="center"/>
    </xf>
    <xf numFmtId="17" fontId="5" fillId="18" borderId="5" xfId="0"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horizontal="right" vertical="center" wrapText="1"/>
    </xf>
    <xf numFmtId="0" fontId="5" fillId="0" borderId="5" xfId="0" applyFont="1" applyBorder="1" applyAlignment="1">
      <alignment horizontal="left" vertical="center"/>
    </xf>
    <xf numFmtId="0" fontId="10" fillId="26" borderId="25" xfId="0" applyFont="1" applyFill="1" applyBorder="1" applyAlignment="1">
      <alignment horizontal="left" vertical="center" wrapText="1"/>
    </xf>
    <xf numFmtId="0" fontId="10" fillId="26" borderId="29"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20" xfId="0" applyFont="1" applyBorder="1" applyAlignment="1">
      <alignment horizontal="left" vertical="top" wrapText="1"/>
    </xf>
    <xf numFmtId="0" fontId="5" fillId="0" borderId="9" xfId="0" applyFont="1" applyBorder="1" applyAlignment="1">
      <alignment horizontal="left" vertical="center" wrapText="1"/>
    </xf>
    <xf numFmtId="0" fontId="5" fillId="0" borderId="9" xfId="0" applyFont="1" applyBorder="1" applyAlignment="1">
      <alignment horizontal="center" vertical="center" wrapText="1"/>
    </xf>
    <xf numFmtId="0" fontId="10" fillId="23" borderId="10" xfId="0" applyFont="1" applyFill="1" applyBorder="1" applyAlignment="1">
      <alignment horizontal="left" vertical="center"/>
    </xf>
    <xf numFmtId="0" fontId="9" fillId="0" borderId="11" xfId="0" applyFont="1" applyBorder="1"/>
    <xf numFmtId="0" fontId="9" fillId="0" borderId="12" xfId="0" applyFont="1" applyBorder="1"/>
    <xf numFmtId="0" fontId="10" fillId="25" borderId="14" xfId="0" applyFont="1" applyFill="1" applyBorder="1" applyAlignment="1">
      <alignment horizontal="left" vertical="center"/>
    </xf>
    <xf numFmtId="0" fontId="9" fillId="0" borderId="16" xfId="0" applyFont="1" applyBorder="1"/>
    <xf numFmtId="0" fontId="10" fillId="24" borderId="2"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5" xfId="0" applyFont="1" applyFill="1" applyBorder="1" applyAlignment="1">
      <alignment horizontal="center" vertical="center"/>
    </xf>
    <xf numFmtId="0" fontId="10" fillId="25" borderId="14" xfId="0" applyFont="1" applyFill="1" applyBorder="1" applyAlignment="1">
      <alignment horizontal="left" vertical="top"/>
    </xf>
    <xf numFmtId="0" fontId="10" fillId="24" borderId="2" xfId="0" applyFont="1" applyFill="1" applyBorder="1" applyAlignment="1">
      <alignment horizontal="center" vertical="top" wrapText="1"/>
    </xf>
    <xf numFmtId="165" fontId="11" fillId="0" borderId="37" xfId="0" applyNumberFormat="1" applyFont="1" applyBorder="1" applyAlignment="1">
      <alignment horizontal="center" vertical="center"/>
    </xf>
    <xf numFmtId="0" fontId="9" fillId="0" borderId="38" xfId="0" applyFont="1" applyBorder="1"/>
    <xf numFmtId="0" fontId="27" fillId="0" borderId="0" xfId="0" applyFont="1" applyAlignment="1">
      <alignment horizontal="center" vertical="center"/>
    </xf>
    <xf numFmtId="0" fontId="8" fillId="4" borderId="0" xfId="0" applyFont="1" applyFill="1" applyAlignment="1">
      <alignment vertical="center"/>
    </xf>
    <xf numFmtId="0" fontId="6" fillId="0" borderId="36" xfId="0" applyFont="1" applyBorder="1" applyAlignment="1">
      <alignment horizontal="center" vertical="center" wrapText="1"/>
    </xf>
    <xf numFmtId="0" fontId="9" fillId="0" borderId="41" xfId="0" applyFont="1" applyBorder="1"/>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9" fillId="0" borderId="37" xfId="0" applyFont="1" applyBorder="1"/>
    <xf numFmtId="0" fontId="10" fillId="0" borderId="39" xfId="0" applyFont="1" applyBorder="1" applyAlignment="1">
      <alignment horizontal="center" vertical="center" wrapText="1"/>
    </xf>
    <xf numFmtId="0" fontId="9" fillId="0" borderId="43" xfId="0" applyFont="1" applyBorder="1"/>
    <xf numFmtId="0" fontId="10" fillId="0" borderId="3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40" xfId="0" applyFont="1" applyBorder="1" applyAlignment="1">
      <alignment horizontal="center" vertical="center" wrapText="1"/>
    </xf>
    <xf numFmtId="0" fontId="9" fillId="0" borderId="42" xfId="0" applyFont="1" applyBorder="1"/>
    <xf numFmtId="0" fontId="11" fillId="0" borderId="37" xfId="0" applyFont="1" applyBorder="1" applyAlignment="1">
      <alignment horizontal="center" vertical="center"/>
    </xf>
    <xf numFmtId="0" fontId="8" fillId="11" borderId="0" xfId="0" applyFont="1" applyFill="1" applyAlignment="1">
      <alignment vertical="center"/>
    </xf>
    <xf numFmtId="0" fontId="3" fillId="7" borderId="37" xfId="0" applyFont="1" applyFill="1" applyBorder="1" applyAlignment="1">
      <alignment horizontal="center" vertical="center"/>
    </xf>
    <xf numFmtId="0" fontId="8" fillId="8" borderId="0" xfId="0" applyFont="1" applyFill="1" applyAlignment="1">
      <alignment vertical="center"/>
    </xf>
    <xf numFmtId="0" fontId="20" fillId="35" borderId="2" xfId="0" applyFont="1" applyFill="1" applyBorder="1" applyAlignment="1">
      <alignment horizontal="center"/>
    </xf>
    <xf numFmtId="0" fontId="20" fillId="35" borderId="2" xfId="0" applyFont="1" applyFill="1" applyBorder="1" applyAlignment="1">
      <alignment horizontal="center" vertical="center"/>
    </xf>
    <xf numFmtId="0" fontId="30" fillId="7" borderId="2" xfId="0" applyFont="1" applyFill="1" applyBorder="1" applyAlignment="1">
      <alignment horizontal="center"/>
    </xf>
    <xf numFmtId="0" fontId="30" fillId="7" borderId="2" xfId="0" applyFont="1" applyFill="1" applyBorder="1" applyAlignment="1">
      <alignment horizontal="center" vertical="center"/>
    </xf>
    <xf numFmtId="0" fontId="20" fillId="0" borderId="5" xfId="0" applyFont="1" applyBorder="1" applyAlignment="1">
      <alignment horizontal="left" vertical="center"/>
    </xf>
    <xf numFmtId="0" fontId="34" fillId="0" borderId="2" xfId="0" applyFont="1" applyBorder="1" applyAlignment="1">
      <alignment horizontal="center" vertical="center"/>
    </xf>
    <xf numFmtId="0" fontId="30" fillId="35" borderId="44" xfId="0" applyFont="1" applyFill="1" applyBorder="1" applyAlignment="1">
      <alignment horizontal="center"/>
    </xf>
    <xf numFmtId="0" fontId="9" fillId="0" borderId="24" xfId="0" applyFont="1" applyBorder="1"/>
    <xf numFmtId="0" fontId="9" fillId="0" borderId="31" xfId="0" applyFont="1" applyBorder="1"/>
    <xf numFmtId="0" fontId="30" fillId="35" borderId="2" xfId="0" applyFont="1" applyFill="1" applyBorder="1" applyAlignment="1">
      <alignment horizontal="center"/>
    </xf>
    <xf numFmtId="0" fontId="30" fillId="7" borderId="44" xfId="0" applyFont="1" applyFill="1" applyBorder="1" applyAlignment="1">
      <alignment horizontal="center"/>
    </xf>
    <xf numFmtId="0" fontId="20" fillId="7" borderId="2" xfId="0" applyFont="1" applyFill="1" applyBorder="1"/>
    <xf numFmtId="0" fontId="30" fillId="35" borderId="44" xfId="0" applyFont="1" applyFill="1" applyBorder="1" applyAlignment="1">
      <alignment horizontal="center" vertical="center"/>
    </xf>
    <xf numFmtId="0" fontId="20" fillId="35" borderId="2" xfId="0" applyFont="1" applyFill="1" applyBorder="1"/>
    <xf numFmtId="0" fontId="30" fillId="11" borderId="2" xfId="0" applyFont="1" applyFill="1" applyBorder="1" applyAlignment="1">
      <alignment horizontal="center"/>
    </xf>
    <xf numFmtId="0" fontId="20" fillId="0" borderId="5" xfId="0" applyFont="1" applyBorder="1" applyAlignment="1">
      <alignment horizontal="center" vertical="center"/>
    </xf>
    <xf numFmtId="0" fontId="20" fillId="11" borderId="2" xfId="0" applyFont="1" applyFill="1" applyBorder="1"/>
    <xf numFmtId="0" fontId="20" fillId="7" borderId="2" xfId="0" applyFont="1" applyFill="1" applyBorder="1" applyAlignment="1">
      <alignment horizontal="center"/>
    </xf>
    <xf numFmtId="0" fontId="20" fillId="7" borderId="2" xfId="0" applyFont="1" applyFill="1" applyBorder="1" applyAlignment="1">
      <alignment horizontal="center" vertical="center"/>
    </xf>
    <xf numFmtId="0" fontId="20" fillId="17" borderId="0" xfId="0" applyFont="1" applyFill="1"/>
    <xf numFmtId="165" fontId="33" fillId="30" borderId="5" xfId="0" applyNumberFormat="1" applyFont="1" applyFill="1" applyBorder="1" applyAlignment="1">
      <alignment horizontal="center" vertical="center"/>
    </xf>
    <xf numFmtId="0" fontId="28" fillId="28" borderId="5" xfId="0" applyFont="1" applyFill="1" applyBorder="1" applyAlignment="1">
      <alignment horizontal="center" vertical="center"/>
    </xf>
    <xf numFmtId="0" fontId="28" fillId="28" borderId="5" xfId="0" applyFont="1" applyFill="1" applyBorder="1" applyAlignment="1">
      <alignment horizontal="left" vertical="center"/>
    </xf>
    <xf numFmtId="0" fontId="28" fillId="28" borderId="5" xfId="0" applyFont="1" applyFill="1" applyBorder="1" applyAlignment="1">
      <alignment vertical="center"/>
    </xf>
    <xf numFmtId="0" fontId="28" fillId="28" borderId="5" xfId="0" applyFont="1" applyFill="1" applyBorder="1" applyAlignment="1">
      <alignment horizontal="center" vertical="center" wrapText="1"/>
    </xf>
    <xf numFmtId="0" fontId="29" fillId="17" borderId="2" xfId="0" applyFont="1" applyFill="1" applyBorder="1" applyAlignment="1">
      <alignment horizontal="center" vertical="center"/>
    </xf>
    <xf numFmtId="0" fontId="29" fillId="29" borderId="2" xfId="0" applyFont="1" applyFill="1" applyBorder="1" applyAlignment="1">
      <alignment horizontal="center" vertical="center"/>
    </xf>
    <xf numFmtId="165" fontId="20" fillId="32" borderId="5" xfId="0" applyNumberFormat="1" applyFont="1" applyFill="1" applyBorder="1" applyAlignment="1">
      <alignment horizontal="center" vertical="center"/>
    </xf>
    <xf numFmtId="0" fontId="29" fillId="30" borderId="2" xfId="0" applyFont="1" applyFill="1" applyBorder="1" applyAlignment="1">
      <alignment horizontal="center" vertical="center"/>
    </xf>
    <xf numFmtId="0" fontId="29" fillId="31" borderId="2" xfId="0" applyFont="1" applyFill="1" applyBorder="1" applyAlignment="1">
      <alignment horizontal="center" vertical="center"/>
    </xf>
    <xf numFmtId="0" fontId="29" fillId="28" borderId="2" xfId="0" applyFont="1" applyFill="1" applyBorder="1" applyAlignment="1">
      <alignment horizontal="center" vertical="center"/>
    </xf>
    <xf numFmtId="0" fontId="29" fillId="32" borderId="2" xfId="0" applyFont="1" applyFill="1" applyBorder="1" applyAlignment="1">
      <alignment horizontal="center" vertical="center"/>
    </xf>
    <xf numFmtId="0" fontId="20" fillId="0" borderId="0" xfId="0" applyFont="1" applyAlignment="1">
      <alignment horizontal="center" vertical="center" wrapText="1"/>
    </xf>
    <xf numFmtId="171" fontId="35" fillId="0" borderId="3" xfId="0" applyNumberFormat="1" applyFont="1" applyBorder="1" applyAlignment="1">
      <alignment horizontal="center" vertical="center" wrapText="1"/>
    </xf>
    <xf numFmtId="0" fontId="21" fillId="0" borderId="9" xfId="0" applyFont="1" applyBorder="1" applyAlignment="1">
      <alignment vertical="center" wrapText="1"/>
    </xf>
    <xf numFmtId="0" fontId="21" fillId="0" borderId="9" xfId="0" applyFont="1" applyBorder="1" applyAlignment="1">
      <alignment horizontal="center" vertical="center"/>
    </xf>
    <xf numFmtId="0" fontId="30" fillId="0" borderId="5" xfId="0" applyFont="1" applyBorder="1" applyAlignment="1">
      <alignment vertical="center"/>
    </xf>
    <xf numFmtId="0" fontId="30" fillId="0" borderId="31" xfId="0" applyFont="1" applyBorder="1" applyAlignment="1">
      <alignment vertical="center"/>
    </xf>
    <xf numFmtId="0" fontId="9" fillId="0" borderId="7" xfId="0" applyFont="1" applyBorder="1"/>
    <xf numFmtId="170" fontId="35" fillId="0" borderId="3" xfId="0" applyNumberFormat="1" applyFont="1" applyBorder="1" applyAlignment="1">
      <alignment horizontal="center" vertical="center" wrapText="1"/>
    </xf>
    <xf numFmtId="0" fontId="21" fillId="0" borderId="21" xfId="0" applyFont="1" applyBorder="1" applyAlignment="1">
      <alignment vertical="center" wrapText="1"/>
    </xf>
    <xf numFmtId="0" fontId="35" fillId="0" borderId="5" xfId="0" applyFont="1" applyBorder="1" applyAlignment="1">
      <alignment horizontal="center" vertical="center" wrapText="1"/>
    </xf>
    <xf numFmtId="0" fontId="8" fillId="30" borderId="0" xfId="0" applyFont="1" applyFill="1" applyAlignment="1">
      <alignment vertical="center"/>
    </xf>
    <xf numFmtId="170" fontId="35" fillId="0" borderId="35" xfId="0" applyNumberFormat="1" applyFont="1" applyBorder="1" applyAlignment="1">
      <alignment horizontal="center" vertical="center" wrapText="1"/>
    </xf>
    <xf numFmtId="0" fontId="9" fillId="0" borderId="35" xfId="0" applyFont="1" applyBorder="1"/>
    <xf numFmtId="171" fontId="35" fillId="0" borderId="35" xfId="0" applyNumberFormat="1" applyFont="1" applyBorder="1" applyAlignment="1">
      <alignment horizontal="center" vertical="center" wrapText="1"/>
    </xf>
    <xf numFmtId="0" fontId="8" fillId="37" borderId="0" xfId="0" applyFont="1" applyFill="1" applyAlignment="1">
      <alignment vertical="center"/>
    </xf>
    <xf numFmtId="0" fontId="7" fillId="0" borderId="2" xfId="0" applyFont="1" applyBorder="1" applyAlignment="1">
      <alignment horizontal="center" vertical="center" wrapText="1"/>
    </xf>
    <xf numFmtId="0" fontId="35" fillId="38" borderId="9" xfId="0" applyFont="1" applyFill="1" applyBorder="1" applyAlignment="1">
      <alignment horizontal="center" vertical="center" wrapText="1"/>
    </xf>
    <xf numFmtId="0" fontId="35" fillId="38" borderId="20" xfId="0" applyFont="1" applyFill="1" applyBorder="1" applyAlignment="1">
      <alignment horizontal="left" vertical="center" wrapText="1"/>
    </xf>
    <xf numFmtId="0" fontId="35" fillId="38" borderId="3" xfId="0" applyFont="1" applyFill="1" applyBorder="1" applyAlignment="1">
      <alignment horizontal="center" vertical="center" wrapText="1"/>
    </xf>
    <xf numFmtId="0" fontId="36" fillId="10" borderId="9" xfId="0" applyFont="1" applyFill="1" applyBorder="1" applyAlignment="1">
      <alignment horizontal="center" vertical="center" wrapText="1"/>
    </xf>
    <xf numFmtId="0" fontId="6" fillId="0" borderId="5" xfId="0" applyFont="1" applyBorder="1" applyAlignment="1">
      <alignment vertical="center" wrapText="1"/>
    </xf>
    <xf numFmtId="0" fontId="5" fillId="0" borderId="0" xfId="0" applyFont="1" applyAlignment="1">
      <alignment wrapText="1"/>
    </xf>
    <xf numFmtId="0" fontId="6" fillId="0" borderId="9" xfId="0" applyFont="1" applyBorder="1" applyAlignment="1">
      <alignment horizontal="center" vertical="top" wrapText="1"/>
    </xf>
    <xf numFmtId="0" fontId="43"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9" xfId="0" applyFont="1" applyBorder="1" applyAlignment="1">
      <alignment horizontal="left" vertical="center" wrapText="1"/>
    </xf>
    <xf numFmtId="0" fontId="22" fillId="0" borderId="5" xfId="0" applyFont="1" applyBorder="1" applyAlignment="1">
      <alignment horizontal="left" vertical="center" wrapText="1"/>
    </xf>
    <xf numFmtId="0" fontId="22" fillId="0" borderId="21" xfId="0" applyFont="1" applyBorder="1" applyAlignment="1">
      <alignment horizontal="left" vertical="center" wrapText="1"/>
    </xf>
    <xf numFmtId="0" fontId="22" fillId="3" borderId="3" xfId="0" applyFont="1" applyFill="1" applyBorder="1" applyAlignment="1">
      <alignment horizontal="center" vertical="center" wrapText="1"/>
    </xf>
    <xf numFmtId="0" fontId="39" fillId="39" borderId="35" xfId="0" applyFont="1" applyFill="1" applyBorder="1" applyAlignment="1">
      <alignment horizontal="center" vertical="center" wrapText="1"/>
    </xf>
    <xf numFmtId="0" fontId="39" fillId="3" borderId="24" xfId="0" applyFont="1" applyFill="1" applyBorder="1" applyAlignment="1">
      <alignment horizontal="center" vertical="center" wrapText="1"/>
    </xf>
    <xf numFmtId="0" fontId="39" fillId="40" borderId="24" xfId="0" applyFont="1" applyFill="1" applyBorder="1" applyAlignment="1">
      <alignment horizontal="left" vertical="center" wrapText="1"/>
    </xf>
    <xf numFmtId="0" fontId="35" fillId="3" borderId="3" xfId="0" applyFont="1" applyFill="1" applyBorder="1" applyAlignment="1">
      <alignment horizontal="center" vertical="center" wrapText="1"/>
    </xf>
    <xf numFmtId="0" fontId="44" fillId="0" borderId="44" xfId="0" applyFont="1" applyBorder="1" applyAlignment="1">
      <alignment horizontal="center" vertical="center" wrapText="1"/>
    </xf>
    <xf numFmtId="0" fontId="9" fillId="0" borderId="45" xfId="0" applyFont="1" applyBorder="1"/>
    <xf numFmtId="0" fontId="44" fillId="0" borderId="0" xfId="0" applyFont="1" applyAlignment="1">
      <alignment vertical="center" wrapText="1"/>
    </xf>
    <xf numFmtId="165" fontId="29" fillId="0" borderId="24" xfId="0" applyNumberFormat="1" applyFont="1" applyBorder="1" applyAlignment="1">
      <alignment vertical="center" wrapText="1"/>
    </xf>
    <xf numFmtId="0" fontId="44" fillId="0" borderId="5" xfId="0" applyFont="1" applyBorder="1" applyAlignment="1">
      <alignment horizontal="center" vertical="center" wrapText="1"/>
    </xf>
    <xf numFmtId="0" fontId="44" fillId="0" borderId="5" xfId="0" applyFont="1" applyBorder="1" applyAlignment="1">
      <alignment vertical="center" wrapText="1"/>
    </xf>
    <xf numFmtId="0" fontId="44" fillId="0" borderId="24" xfId="0" applyFont="1" applyBorder="1" applyAlignment="1">
      <alignment vertical="center" wrapText="1"/>
    </xf>
    <xf numFmtId="0" fontId="29" fillId="34" borderId="2" xfId="0" applyFont="1" applyFill="1" applyBorder="1" applyAlignment="1">
      <alignment horizontal="left" vertical="center" wrapText="1"/>
    </xf>
    <xf numFmtId="165" fontId="29" fillId="18" borderId="5" xfId="0" applyNumberFormat="1" applyFont="1" applyFill="1" applyBorder="1" applyAlignment="1">
      <alignment vertical="center" wrapText="1"/>
    </xf>
    <xf numFmtId="0" fontId="35" fillId="17" borderId="0" xfId="0" applyFont="1" applyFill="1" applyAlignment="1">
      <alignment horizontal="center" vertical="center" wrapText="1"/>
    </xf>
    <xf numFmtId="0" fontId="46" fillId="0" borderId="0" xfId="0" applyFont="1" applyAlignment="1">
      <alignment horizontal="center"/>
    </xf>
    <xf numFmtId="0" fontId="6" fillId="0" borderId="5" xfId="0" applyFont="1" applyBorder="1" applyAlignment="1">
      <alignment horizontal="left" vertical="center"/>
    </xf>
    <xf numFmtId="172" fontId="20" fillId="0" borderId="5" xfId="0" applyNumberFormat="1" applyFont="1" applyBorder="1" applyAlignment="1">
      <alignment horizontal="center" vertical="center"/>
    </xf>
    <xf numFmtId="3" fontId="20" fillId="0" borderId="0" xfId="0" applyNumberFormat="1" applyFont="1" applyAlignment="1">
      <alignment vertical="center"/>
    </xf>
    <xf numFmtId="0" fontId="6" fillId="0" borderId="5" xfId="0" applyFont="1" applyBorder="1" applyAlignment="1">
      <alignment horizontal="left" vertical="center" wrapText="1"/>
    </xf>
    <xf numFmtId="0" fontId="20" fillId="0" borderId="5" xfId="0" applyFont="1" applyBorder="1" applyAlignment="1">
      <alignment horizontal="center" vertical="center" wrapText="1"/>
    </xf>
    <xf numFmtId="3" fontId="20" fillId="0" borderId="5" xfId="0" applyNumberFormat="1" applyFont="1" applyBorder="1" applyAlignment="1">
      <alignment vertical="center"/>
    </xf>
    <xf numFmtId="0" fontId="20" fillId="0" borderId="5" xfId="0" applyFont="1" applyBorder="1" applyAlignment="1">
      <alignment vertical="center"/>
    </xf>
    <xf numFmtId="0" fontId="22" fillId="0" borderId="5" xfId="0" applyFont="1" applyBorder="1" applyAlignment="1">
      <alignment horizontal="left" wrapText="1"/>
    </xf>
    <xf numFmtId="172" fontId="6" fillId="0" borderId="5" xfId="0" applyNumberFormat="1" applyFont="1" applyBorder="1" applyAlignment="1">
      <alignment horizontal="center" vertical="center" wrapText="1"/>
    </xf>
    <xf numFmtId="0" fontId="20" fillId="0" borderId="5" xfId="0" applyFont="1" applyBorder="1" applyAlignment="1">
      <alignment wrapText="1"/>
    </xf>
    <xf numFmtId="0" fontId="0" fillId="0" borderId="46" xfId="0" applyNumberFormat="1" applyBorder="1"/>
    <xf numFmtId="0" fontId="0" fillId="0" borderId="49" xfId="0" applyNumberFormat="1" applyBorder="1"/>
    <xf numFmtId="0" fontId="0" fillId="0" borderId="50" xfId="0" applyNumberFormat="1" applyBorder="1"/>
    <xf numFmtId="0" fontId="0" fillId="0" borderId="51" xfId="0" applyNumberFormat="1" applyBorder="1"/>
    <xf numFmtId="0" fontId="0" fillId="0" borderId="28" xfId="0" applyNumberFormat="1" applyBorder="1"/>
    <xf numFmtId="0" fontId="0" fillId="0" borderId="52" xfId="0" applyNumberFormat="1" applyBorder="1"/>
    <xf numFmtId="0" fontId="0" fillId="0" borderId="53" xfId="0" applyNumberFormat="1" applyBorder="1"/>
    <xf numFmtId="0" fontId="0" fillId="0" borderId="54" xfId="0" applyNumberFormat="1" applyBorder="1"/>
    <xf numFmtId="0" fontId="0" fillId="0" borderId="55" xfId="0" applyNumberFormat="1" applyBorder="1"/>
    <xf numFmtId="0" fontId="49" fillId="0" borderId="1" xfId="0" applyFont="1" applyBorder="1" applyAlignment="1">
      <alignment horizontal="left" vertical="center"/>
    </xf>
    <xf numFmtId="0" fontId="49" fillId="0" borderId="4" xfId="0" applyFont="1" applyBorder="1"/>
    <xf numFmtId="0" fontId="49" fillId="0" borderId="7" xfId="0" applyFont="1" applyBorder="1"/>
    <xf numFmtId="0" fontId="50" fillId="7" borderId="1" xfId="0" applyFont="1" applyFill="1" applyBorder="1" applyAlignment="1">
      <alignment horizontal="left" vertical="center"/>
    </xf>
    <xf numFmtId="0" fontId="51" fillId="5" borderId="5" xfId="0" applyFont="1" applyFill="1" applyBorder="1" applyAlignment="1">
      <alignment horizontal="center" vertical="center" wrapText="1"/>
    </xf>
    <xf numFmtId="0" fontId="48" fillId="5" borderId="32" xfId="0" applyFont="1" applyFill="1" applyBorder="1" applyAlignment="1">
      <alignment horizontal="center" vertical="center" wrapText="1"/>
    </xf>
  </cellXfs>
  <cellStyles count="1">
    <cellStyle name="Normal" xfId="0" builtinId="0"/>
  </cellStyles>
  <dxfs count="8">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solid">
          <fgColor rgb="FFFBF4F7"/>
          <bgColor rgb="FFFBF4F7"/>
        </patternFill>
      </fill>
    </dxf>
    <dxf>
      <fill>
        <patternFill patternType="solid">
          <fgColor rgb="FFFFF8F1"/>
          <bgColor rgb="FFFFF8F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undeep Kumar Reddy V {संदीप रेड्डी}" refreshedDate="45195.432322106484" refreshedVersion="8" recordCount="113" xr:uid="{00000000-000A-0000-FFFF-FFFF00000000}">
  <cacheSource type="worksheet">
    <worksheetSource ref="A1:S114" sheet="PivotTable"/>
  </cacheSource>
  <cacheFields count="19">
    <cacheField name="State" numFmtId="0">
      <sharedItems containsBlank="1"/>
    </cacheField>
    <cacheField name="Utility" numFmtId="0">
      <sharedItems containsBlank="1"/>
    </cacheField>
    <cacheField name="Area" numFmtId="0">
      <sharedItems containsBlank="1"/>
    </cacheField>
    <cacheField name="Completion Status" numFmtId="0">
      <sharedItems containsBlank="1"/>
    </cacheField>
    <cacheField name="Sanctioned Meters" numFmtId="0">
      <sharedItems containsString="0" containsBlank="1" containsNumber="1" containsInteger="1" minValue="10" maxValue="30000000"/>
    </cacheField>
    <cacheField name="Sanctioned Prepaid" numFmtId="0">
      <sharedItems containsString="0" containsBlank="1" containsNumber="1" containsInteger="1" minValue="0" maxValue="30000000"/>
    </cacheField>
    <cacheField name="Awarded Meters" numFmtId="0">
      <sharedItems containsBlank="1" containsMixedTypes="1" containsNumber="1" containsInteger="1" minValue="0" maxValue="1320000"/>
    </cacheField>
    <cacheField name="Awarded Prepaid" numFmtId="0">
      <sharedItems containsBlank="1" containsMixedTypes="1" containsNumber="1" containsInteger="1" minValue="0" maxValue="1320000"/>
    </cacheField>
    <cacheField name="Model" numFmtId="0">
      <sharedItems containsBlank="1"/>
    </cacheField>
    <cacheField name="Scheme" numFmtId="0">
      <sharedItems containsBlank="1" count="8">
        <s v="IPDS"/>
        <s v="Utility Owned"/>
        <s v="DDUGJY"/>
        <s v="SG Pilot"/>
        <s v="RDSS"/>
        <s v="NSGM"/>
        <s v="PMDP"/>
        <m/>
      </sharedItems>
    </cacheField>
    <cacheField name="Implementor" numFmtId="0">
      <sharedItems containsBlank="1"/>
    </cacheField>
    <cacheField name="Agency" numFmtId="0">
      <sharedItems containsBlank="1" count="7">
        <s v="EESL"/>
        <s v="Utility"/>
        <s v="REC"/>
        <s v="PFC"/>
        <s v="RECPDCL"/>
        <s v="PFCCL"/>
        <m/>
      </sharedItems>
    </cacheField>
    <cacheField name="Stock" numFmtId="0">
      <sharedItems containsString="0" containsBlank="1" containsNumber="1" minValue="0" maxValue="139747"/>
    </cacheField>
    <cacheField name="Installed Meters" numFmtId="0">
      <sharedItems containsString="0" containsBlank="1" containsNumber="1" containsInteger="1" minValue="0" maxValue="753819"/>
    </cacheField>
    <cacheField name="Installed Prepaid" numFmtId="0">
      <sharedItems containsString="0" containsBlank="1" containsNumber="1" containsInteger="1" minValue="0" maxValue="753015"/>
    </cacheField>
    <cacheField name="Target Month" numFmtId="0">
      <sharedItems containsString="0" containsBlank="1" containsNumber="1" containsInteger="1" minValue="0" maxValue="30000"/>
    </cacheField>
    <cacheField name="Achievement" numFmtId="0">
      <sharedItems containsString="0" containsBlank="1" containsNumber="1" containsInteger="1" minValue="0" maxValue="11844"/>
    </cacheField>
    <cacheField name="Till 1st of This Month" numFmtId="0">
      <sharedItems containsString="0" containsBlank="1" containsNumber="1" containsInteger="1" minValue="0" maxValue="753819"/>
    </cacheField>
    <cacheField name="Previous Month Achievement" numFmtId="0">
      <sharedItems containsString="0" containsBlank="1" containsNumber="1" containsInteger="1" minValue="-1920" maxValue="2146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
  <r>
    <s v="Andaman and Nicobar"/>
    <s v="EDANI"/>
    <s v="Andman "/>
    <s v="Completed"/>
    <n v="36800"/>
    <n v="0"/>
    <n v="36800"/>
    <n v="0"/>
    <s v="Opex"/>
    <x v="0"/>
    <s v="BOSCH"/>
    <x v="0"/>
    <n v="0"/>
    <n v="36800"/>
    <n v="0"/>
    <n v="0"/>
    <n v="0"/>
    <n v="36800"/>
    <n v="0"/>
  </r>
  <r>
    <s v="Andaman and Nicobar"/>
    <s v="EDANI"/>
    <s v="Andman "/>
    <s v="Ongoing"/>
    <n v="28102"/>
    <n v="0"/>
    <n v="0"/>
    <n v="0"/>
    <s v="-"/>
    <x v="1"/>
    <s v="-"/>
    <x v="1"/>
    <n v="0"/>
    <n v="0"/>
    <n v="0"/>
    <n v="0"/>
    <n v="0"/>
    <n v="0"/>
    <n v="0"/>
  </r>
  <r>
    <s v="Andaman and Nicobar"/>
    <s v="EDANI"/>
    <s v="Andman "/>
    <s v="Completed"/>
    <n v="38400"/>
    <n v="0"/>
    <n v="38400"/>
    <n v="0"/>
    <s v="Opex"/>
    <x v="2"/>
    <s v="BOSCH"/>
    <x v="0"/>
    <n v="0"/>
    <n v="38400"/>
    <n v="0"/>
    <n v="0"/>
    <n v="0"/>
    <n v="38400"/>
    <n v="0"/>
  </r>
  <r>
    <s v="Assam"/>
    <s v="APDCL"/>
    <s v="Guwahati, Dibrugarh"/>
    <s v="Completed"/>
    <n v="70000"/>
    <n v="0"/>
    <n v="70000"/>
    <n v="0"/>
    <s v="Capex"/>
    <x v="1"/>
    <s v="Anvil Cables, Sinhal Udyog"/>
    <x v="1"/>
    <n v="0"/>
    <n v="70000"/>
    <n v="2720"/>
    <n v="0"/>
    <n v="0"/>
    <n v="70000"/>
    <n v="0"/>
  </r>
  <r>
    <s v="Assam"/>
    <s v="APDCL"/>
    <s v="3 Towns"/>
    <s v="Completed"/>
    <n v="134000"/>
    <n v="0"/>
    <n v="134000"/>
    <n v="0"/>
    <s v="Capex"/>
    <x v="1"/>
    <s v="Anvil Cables, Sinhal Udyog"/>
    <x v="1"/>
    <n v="0"/>
    <n v="134000"/>
    <n v="7926"/>
    <n v="0"/>
    <n v="0"/>
    <n v="134000"/>
    <n v="0"/>
  </r>
  <r>
    <s v="Assam"/>
    <s v="APDCL"/>
    <s v="4 Towns"/>
    <s v="Completed"/>
    <n v="134000"/>
    <n v="0"/>
    <n v="134000"/>
    <n v="0"/>
    <s v="Capex"/>
    <x v="1"/>
    <s v="Purbanchal Enterprise"/>
    <x v="1"/>
    <n v="0"/>
    <n v="134000"/>
    <n v="9187"/>
    <n v="0"/>
    <n v="0"/>
    <n v="134000"/>
    <n v="0"/>
  </r>
  <r>
    <s v="Assam"/>
    <s v="APDCL"/>
    <s v="Guwahati"/>
    <s v="Completed"/>
    <n v="14519"/>
    <n v="0"/>
    <n v="14519"/>
    <n v="0"/>
    <s v="Capex"/>
    <x v="3"/>
    <s v="Fluent Grid"/>
    <x v="1"/>
    <n v="0"/>
    <n v="14519"/>
    <n v="0"/>
    <n v="0"/>
    <n v="0"/>
    <n v="14519"/>
    <n v="0"/>
  </r>
  <r>
    <s v="Assam"/>
    <s v="APDCL"/>
    <s v="11 Towns"/>
    <s v="Ongoing"/>
    <n v="363500"/>
    <n v="363500"/>
    <n v="363500"/>
    <n v="363500"/>
    <s v="DBFOOT"/>
    <x v="1"/>
    <s v="Intellismart"/>
    <x v="2"/>
    <n v="139747"/>
    <n v="120666"/>
    <n v="102320"/>
    <n v="10000"/>
    <n v="838"/>
    <n v="119828"/>
    <n v="5110"/>
  </r>
  <r>
    <s v="Assam"/>
    <s v="APDCL"/>
    <s v="8 Towns"/>
    <s v="Ongoing"/>
    <n v="256600"/>
    <n v="256600"/>
    <n v="256600"/>
    <n v="256600"/>
    <s v="DBFOOT"/>
    <x v="1"/>
    <s v="Intellismart"/>
    <x v="2"/>
    <n v="122351"/>
    <n v="106422"/>
    <n v="55334"/>
    <n v="10000"/>
    <n v="3162"/>
    <n v="103260"/>
    <n v="14958"/>
  </r>
  <r>
    <s v="Assam"/>
    <s v="APDCL"/>
    <s v="Bongaigaon, Kokrajhar"/>
    <s v="Awarded"/>
    <n v="681303"/>
    <n v="680400"/>
    <n v="681303"/>
    <n v="680400"/>
    <s v="TOTEX"/>
    <x v="4"/>
    <s v="Apraava"/>
    <x v="2"/>
    <n v="0"/>
    <n v="0"/>
    <n v="0"/>
    <n v="0"/>
    <n v="0"/>
    <n v="0"/>
    <n v="0"/>
  </r>
  <r>
    <s v="Assam"/>
    <s v="APDCL"/>
    <s v="Badarpur, Cachar"/>
    <s v="Awarded"/>
    <n v="692022"/>
    <n v="691000"/>
    <n v="692022"/>
    <n v="691000"/>
    <s v="TOTEX"/>
    <x v="4"/>
    <s v="Genus Power"/>
    <x v="2"/>
    <n v="0"/>
    <n v="0"/>
    <n v="0"/>
    <n v="0"/>
    <n v="0"/>
    <n v="0"/>
    <n v="0"/>
  </r>
  <r>
    <s v="Assam"/>
    <s v="APDCL"/>
    <s v="Nagaon, Golaghat"/>
    <s v="Awarded"/>
    <n v="712328"/>
    <n v="711200"/>
    <n v="712328"/>
    <n v="711200"/>
    <s v="TOTEX"/>
    <x v="4"/>
    <s v="Hi-Print"/>
    <x v="2"/>
    <n v="0"/>
    <n v="0"/>
    <n v="0"/>
    <n v="0"/>
    <n v="0"/>
    <n v="0"/>
    <n v="0"/>
  </r>
  <r>
    <s v="Assam"/>
    <s v="APDCL"/>
    <s v="Jorhat, Tinsukia, Sivasagar"/>
    <s v="Awarded"/>
    <n v="735964"/>
    <n v="733800"/>
    <n v="735964"/>
    <n v="733800"/>
    <s v="TOTEX"/>
    <x v="4"/>
    <s v="Genus Power"/>
    <x v="2"/>
    <n v="0"/>
    <n v="0"/>
    <n v="0"/>
    <n v="0"/>
    <n v="0"/>
    <n v="0"/>
    <n v="0"/>
  </r>
  <r>
    <s v="Assam"/>
    <s v="APDCL"/>
    <s v="Barpeta, Rangia"/>
    <s v="Awarded"/>
    <n v="753613"/>
    <n v="749300"/>
    <n v="753613"/>
    <n v="749300"/>
    <s v="TOTEX"/>
    <x v="4"/>
    <s v="Hi-Print"/>
    <x v="2"/>
    <n v="0"/>
    <n v="0"/>
    <n v="0"/>
    <n v="0"/>
    <n v="0"/>
    <n v="0"/>
    <n v="0"/>
  </r>
  <r>
    <s v="Assam"/>
    <s v="APDCL"/>
    <s v="N.Lakhimpur, Tezpur, Mangaldoi"/>
    <s v="Awarded"/>
    <n v="758986"/>
    <n v="757700"/>
    <n v="758986"/>
    <n v="757700"/>
    <s v="TOTEX"/>
    <x v="4"/>
    <s v="Adani Transmission"/>
    <x v="2"/>
    <n v="0"/>
    <n v="0"/>
    <n v="0"/>
    <n v="0"/>
    <n v="0"/>
    <n v="0"/>
    <n v="0"/>
  </r>
  <r>
    <s v="Assam"/>
    <s v="APDCL"/>
    <s v="-"/>
    <s v="Proposed"/>
    <n v="790382"/>
    <n v="790382"/>
    <n v="0"/>
    <n v="0"/>
    <s v="TOTEX"/>
    <x v="4"/>
    <s v="-"/>
    <x v="2"/>
    <n v="0"/>
    <n v="0"/>
    <n v="0"/>
    <n v="0"/>
    <n v="0"/>
    <n v="0"/>
    <n v="0"/>
  </r>
  <r>
    <s v="Arunachal Pradesh"/>
    <s v="Arunachal PD"/>
    <s v="-"/>
    <s v="Proposed"/>
    <n v="287445"/>
    <n v="287445"/>
    <n v="0"/>
    <n v="0"/>
    <s v="TOTEX"/>
    <x v="4"/>
    <s v="-"/>
    <x v="2"/>
    <n v="0"/>
    <n v="0"/>
    <n v="0"/>
    <n v="0"/>
    <n v="0"/>
    <n v="0"/>
    <n v="0"/>
  </r>
  <r>
    <s v="Andhra Pradesh"/>
    <s v="APEPDCL"/>
    <s v="Vizag"/>
    <s v="Completed"/>
    <n v="2000"/>
    <n v="0"/>
    <n v="2000"/>
    <n v="0"/>
    <s v="Capex"/>
    <x v="1"/>
    <s v="Gram Power"/>
    <x v="1"/>
    <n v="0"/>
    <n v="2000"/>
    <n v="0"/>
    <n v="0"/>
    <n v="0"/>
    <n v="2000"/>
    <n v="0"/>
  </r>
  <r>
    <s v="Andhra Pradesh"/>
    <s v="APSPDCL"/>
    <s v="All Districts"/>
    <s v="Tendering"/>
    <n v="2302644"/>
    <n v="2302644"/>
    <n v="0"/>
    <n v="0"/>
    <s v="TOTEX"/>
    <x v="4"/>
    <s v="-"/>
    <x v="3"/>
    <n v="0"/>
    <n v="0"/>
    <n v="0"/>
    <n v="0"/>
    <n v="0"/>
    <n v="0"/>
    <n v="0"/>
  </r>
  <r>
    <s v="Andhra Pradesh"/>
    <s v="APCPDCL"/>
    <s v="All Districts"/>
    <s v="Tendering"/>
    <n v="2050962"/>
    <n v="2050962"/>
    <n v="0"/>
    <n v="0"/>
    <s v="TOTEX"/>
    <x v="4"/>
    <s v="-"/>
    <x v="3"/>
    <n v="0"/>
    <n v="0"/>
    <n v="0"/>
    <n v="0"/>
    <n v="0"/>
    <n v="0"/>
    <n v="0"/>
  </r>
  <r>
    <s v="Andhra Pradesh"/>
    <s v="APEPDCL"/>
    <s v="All Districts"/>
    <s v="Tendering"/>
    <n v="1255240"/>
    <n v="1255240"/>
    <n v="0"/>
    <n v="0"/>
    <s v="TOTEX"/>
    <x v="4"/>
    <s v="-"/>
    <x v="3"/>
    <n v="0"/>
    <n v="0"/>
    <n v="0"/>
    <n v="0"/>
    <n v="0"/>
    <n v="0"/>
    <n v="0"/>
  </r>
  <r>
    <s v="Bihar"/>
    <s v="NBPDCL"/>
    <s v="Across Bihar"/>
    <s v="Ongoing"/>
    <n v="1030000"/>
    <n v="1030000"/>
    <n v="1030000"/>
    <n v="1030000"/>
    <s v="Opex"/>
    <x v="4"/>
    <s v="EDF, Genus"/>
    <x v="2"/>
    <n v="94618"/>
    <n v="582514"/>
    <n v="581728"/>
    <n v="30000"/>
    <n v="0"/>
    <n v="582514"/>
    <n v="15833"/>
  </r>
  <r>
    <s v="Bihar"/>
    <s v="SBPDCL"/>
    <s v="Across Bihar"/>
    <s v="Ongoing"/>
    <n v="1320000"/>
    <n v="1320000"/>
    <n v="1320000"/>
    <n v="1320000"/>
    <s v="Opex"/>
    <x v="4"/>
    <s v="EDF, Genus"/>
    <x v="2"/>
    <n v="94618"/>
    <n v="753819"/>
    <n v="753015"/>
    <n v="30000"/>
    <n v="0"/>
    <n v="753819"/>
    <n v="21467"/>
  </r>
  <r>
    <s v="Bihar"/>
    <s v="SBPDCL"/>
    <s v="Gaya, Manpur"/>
    <s v="Completed"/>
    <n v="40500"/>
    <n v="40500"/>
    <n v="40500"/>
    <n v="40500"/>
    <s v="Opex"/>
    <x v="1"/>
    <s v="Gram Power"/>
    <x v="1"/>
    <n v="0"/>
    <n v="30500"/>
    <n v="30500"/>
    <n v="0"/>
    <n v="0"/>
    <n v="30500"/>
    <n v="0"/>
  </r>
  <r>
    <s v="Bihar"/>
    <s v="IPCL"/>
    <s v="Bodhgaya"/>
    <s v="Completed"/>
    <n v="17100"/>
    <n v="17100"/>
    <n v="17100"/>
    <n v="17100"/>
    <s v="Capex"/>
    <x v="1"/>
    <s v="Gram Power"/>
    <x v="1"/>
    <n v="0"/>
    <n v="17100"/>
    <n v="17100"/>
    <n v="0"/>
    <n v="0"/>
    <n v="17100"/>
    <n v="0"/>
  </r>
  <r>
    <s v="Bihar"/>
    <s v="BEDCPL"/>
    <s v="Bhagalpur"/>
    <s v="Completed"/>
    <n v="1000"/>
    <n v="1000"/>
    <n v="1000"/>
    <n v="1000"/>
    <s v="Capex"/>
    <x v="1"/>
    <s v="Gram Power"/>
    <x v="1"/>
    <n v="0"/>
    <n v="1000"/>
    <n v="1000"/>
    <n v="0"/>
    <n v="0"/>
    <n v="1000"/>
    <n v="0"/>
  </r>
  <r>
    <s v="Chandigarh"/>
    <s v="CED"/>
    <s v="Sub Div 5"/>
    <s v="Ongoing"/>
    <n v="29433"/>
    <n v="0"/>
    <n v="29433"/>
    <n v="0"/>
    <s v="Capex"/>
    <x v="5"/>
    <s v="Genus, Synergy"/>
    <x v="4"/>
    <n v="0"/>
    <n v="24214"/>
    <n v="0"/>
    <n v="0"/>
    <n v="0"/>
    <n v="24214"/>
    <n v="0"/>
  </r>
  <r>
    <s v="Chhattisgarh"/>
    <s v="CSPDCL"/>
    <s v="-"/>
    <s v="Proposed"/>
    <n v="5962115"/>
    <n v="5962115"/>
    <n v="0"/>
    <n v="0"/>
    <s v="TOTEX"/>
    <x v="4"/>
    <s v="-"/>
    <x v="2"/>
    <n v="0"/>
    <n v="0"/>
    <n v="0"/>
    <n v="0"/>
    <n v="0"/>
    <n v="0"/>
    <n v="0"/>
  </r>
  <r>
    <s v="Delhi"/>
    <s v="NDMC"/>
    <s v="NDMC Area "/>
    <s v="Ongoing"/>
    <n v="64713"/>
    <n v="0"/>
    <n v="64713"/>
    <n v="0"/>
    <s v="Opex"/>
    <x v="1"/>
    <s v="Larsen Toubro"/>
    <x v="0"/>
    <n v="355"/>
    <n v="65059"/>
    <n v="0"/>
    <n v="0"/>
    <n v="0"/>
    <n v="65059"/>
    <n v="0"/>
  </r>
  <r>
    <s v="Delhi"/>
    <s v="TPDDL"/>
    <s v="North Delhi"/>
    <s v="Completed"/>
    <n v="195000"/>
    <n v="0"/>
    <n v="195000"/>
    <n v="0"/>
    <s v="Capex"/>
    <x v="1"/>
    <s v="Landis Gyr"/>
    <x v="1"/>
    <n v="0"/>
    <n v="195000"/>
    <n v="0"/>
    <n v="0"/>
    <n v="0"/>
    <n v="195000"/>
    <n v="0"/>
  </r>
  <r>
    <s v="Goa"/>
    <s v="Goa PD"/>
    <s v="-"/>
    <s v="Proposed"/>
    <n v="741160"/>
    <n v="741160"/>
    <n v="0"/>
    <n v="0"/>
    <s v="TOTEX"/>
    <x v="4"/>
    <s v="-"/>
    <x v="2"/>
    <n v="0"/>
    <n v="0"/>
    <n v="0"/>
    <n v="0"/>
    <n v="0"/>
    <n v="0"/>
    <n v="0"/>
  </r>
  <r>
    <s v="Gujarat"/>
    <s v="UGVCL"/>
    <s v="Naroda"/>
    <s v="Completed"/>
    <n v="23760"/>
    <n v="0"/>
    <n v="23760"/>
    <n v="0"/>
    <s v="Capex"/>
    <x v="3"/>
    <s v="Genus"/>
    <x v="1"/>
    <n v="0"/>
    <n v="23760"/>
    <n v="0"/>
    <n v="0"/>
    <n v="0"/>
    <n v="23760"/>
    <n v="0"/>
  </r>
  <r>
    <s v="Gujarat"/>
    <s v="DGVCL"/>
    <s v="All Districts"/>
    <s v="Tendering"/>
    <n v="4078120"/>
    <n v="4078120"/>
    <e v="#REF!"/>
    <n v="0"/>
    <s v="TOTEX"/>
    <x v="4"/>
    <s v="-"/>
    <x v="3"/>
    <n v="0"/>
    <n v="0"/>
    <n v="0"/>
    <n v="0"/>
    <n v="0"/>
    <n v="0"/>
    <n v="0"/>
  </r>
  <r>
    <s v="Gujarat"/>
    <s v="MGVCL"/>
    <s v="All Districts"/>
    <s v="Tendering"/>
    <n v="3299991"/>
    <n v="3299991"/>
    <e v="#REF!"/>
    <n v="0"/>
    <s v="TOTEX"/>
    <x v="4"/>
    <s v="-"/>
    <x v="3"/>
    <n v="0"/>
    <n v="0"/>
    <n v="0"/>
    <n v="0"/>
    <n v="0"/>
    <n v="0"/>
    <n v="0"/>
  </r>
  <r>
    <s v="Gujarat"/>
    <s v="PGVCL"/>
    <s v="All Districts"/>
    <s v="Tendering"/>
    <n v="5583509"/>
    <n v="5583509"/>
    <e v="#REF!"/>
    <e v="#REF!"/>
    <s v="TOTEX"/>
    <x v="4"/>
    <s v="-"/>
    <x v="3"/>
    <n v="0"/>
    <n v="0"/>
    <n v="0"/>
    <n v="0"/>
    <n v="0"/>
    <n v="0"/>
    <n v="0"/>
  </r>
  <r>
    <s v="Gujarat"/>
    <s v="UGVCL"/>
    <s v="All Districts"/>
    <s v="Tendering"/>
    <n v="3520251"/>
    <n v="3520251"/>
    <e v="#REF!"/>
    <n v="0"/>
    <s v="TOTEX"/>
    <x v="4"/>
    <s v="-"/>
    <x v="3"/>
    <n v="0"/>
    <n v="0"/>
    <n v="0"/>
    <n v="0"/>
    <n v="0"/>
    <n v="0"/>
    <n v="0"/>
  </r>
  <r>
    <s v="Haryana"/>
    <s v="UHBVNL"/>
    <s v="Panipat"/>
    <s v="Completed"/>
    <n v="10188"/>
    <n v="0"/>
    <n v="10188"/>
    <n v="0"/>
    <s v="Capex"/>
    <x v="3"/>
    <s v="NEDO"/>
    <x v="1"/>
    <n v="0"/>
    <n v="10188"/>
    <n v="0"/>
    <n v="0"/>
    <n v="0"/>
    <n v="10188"/>
    <n v="0"/>
  </r>
  <r>
    <s v="Haryana"/>
    <s v="DHBVNL"/>
    <s v="Across Haryana"/>
    <s v="Ongoing"/>
    <n v="500000"/>
    <n v="0"/>
    <n v="500000"/>
    <n v="0"/>
    <s v="Opex"/>
    <x v="1"/>
    <s v="Larsen Toubro"/>
    <x v="0"/>
    <n v="59776.5"/>
    <n v="242521"/>
    <n v="501"/>
    <n v="15500"/>
    <n v="0"/>
    <n v="242521"/>
    <n v="8095"/>
  </r>
  <r>
    <s v="Haryana"/>
    <s v="UHBVNL"/>
    <s v="Across Haryana"/>
    <s v="Ongoing"/>
    <n v="500000"/>
    <n v="0"/>
    <n v="500000"/>
    <n v="0"/>
    <s v="Opex"/>
    <x v="1"/>
    <s v="Larsen Toubro"/>
    <x v="0"/>
    <n v="59776.5"/>
    <n v="405171"/>
    <n v="958"/>
    <n v="15500"/>
    <n v="0"/>
    <n v="405171"/>
    <n v="13735"/>
  </r>
  <r>
    <s v="Haryana"/>
    <s v="DHBVNL"/>
    <s v="All Districts"/>
    <s v="Proposed"/>
    <n v="4165618"/>
    <n v="4165618"/>
    <n v="0"/>
    <n v="0"/>
    <s v="TOTEX"/>
    <x v="4"/>
    <s v="-"/>
    <x v="3"/>
    <n v="0"/>
    <n v="0"/>
    <n v="0"/>
    <n v="0"/>
    <n v="0"/>
    <n v="0"/>
    <n v="0"/>
  </r>
  <r>
    <s v="Haryana"/>
    <s v="UHBVNL"/>
    <s v="All Districts"/>
    <s v="Proposed"/>
    <n v="3240000"/>
    <n v="3240000"/>
    <n v="0"/>
    <n v="0"/>
    <s v="TOTEX"/>
    <x v="4"/>
    <s v="-"/>
    <x v="3"/>
    <n v="0"/>
    <n v="0"/>
    <n v="0"/>
    <n v="0"/>
    <n v="0"/>
    <n v="0"/>
    <n v="0"/>
  </r>
  <r>
    <s v="Haryana"/>
    <s v="POWERGRID"/>
    <s v="Manesar"/>
    <s v="Completed"/>
    <n v="10"/>
    <n v="0"/>
    <n v="10"/>
    <n v="0"/>
    <s v="Capex"/>
    <x v="3"/>
    <s v="Genus"/>
    <x v="1"/>
    <n v="0"/>
    <n v="10"/>
    <n v="0"/>
    <n v="0"/>
    <n v="0"/>
    <n v="10"/>
    <n v="0"/>
  </r>
  <r>
    <s v="Himachal Pradesh"/>
    <s v="HPSEBL"/>
    <s v="Kala Amb"/>
    <s v="Completed"/>
    <n v="1335"/>
    <n v="0"/>
    <n v="1335"/>
    <n v="0"/>
    <s v="Capex"/>
    <x v="3"/>
    <s v="General Electric"/>
    <x v="1"/>
    <n v="0"/>
    <n v="1335"/>
    <n v="0"/>
    <n v="0"/>
    <n v="0"/>
    <n v="1335"/>
    <n v="0"/>
  </r>
  <r>
    <s v="Himachal Pradesh"/>
    <s v="HPSEBL"/>
    <s v="Shimla, Dharamshala"/>
    <s v="Completed"/>
    <n v="75712"/>
    <n v="0"/>
    <n v="75712"/>
    <n v="0"/>
    <s v="Capex"/>
    <x v="0"/>
    <s v="Schneider Electric"/>
    <x v="5"/>
    <n v="0"/>
    <n v="75712"/>
    <n v="0"/>
    <n v="0"/>
    <n v="0"/>
    <n v="75712"/>
    <n v="0"/>
  </r>
  <r>
    <s v="Himachal Pradesh"/>
    <s v="HPSEBL"/>
    <s v="Shimla, Dharamshala"/>
    <s v="Ongoing"/>
    <n v="76028"/>
    <n v="0"/>
    <n v="76028"/>
    <n v="0"/>
    <s v="Capex"/>
    <x v="1"/>
    <s v="Schneider Electric"/>
    <x v="5"/>
    <n v="1994"/>
    <n v="75303"/>
    <n v="0"/>
    <n v="0"/>
    <n v="0"/>
    <n v="75303"/>
    <n v="0"/>
  </r>
  <r>
    <s v="Himachal Pradesh"/>
    <s v="HPSEBL"/>
    <s v="All Districts"/>
    <s v="Tendering"/>
    <n v="2800945"/>
    <n v="2800945"/>
    <n v="0"/>
    <n v="0"/>
    <s v="TOTEX"/>
    <x v="4"/>
    <s v="-"/>
    <x v="3"/>
    <n v="0"/>
    <n v="0"/>
    <n v="0"/>
    <n v="0"/>
    <n v="0"/>
    <n v="0"/>
    <n v="0"/>
  </r>
  <r>
    <s v="Jammu and Kashmir"/>
    <s v="JPDCL &amp; KPDCL"/>
    <s v="Jammu and Srinagar"/>
    <s v="Ongoing"/>
    <n v="127050"/>
    <n v="0"/>
    <n v="127050"/>
    <n v="0"/>
    <s v="Capex"/>
    <x v="6"/>
    <s v="Techno Electric"/>
    <x v="4"/>
    <n v="2384"/>
    <n v="124666"/>
    <n v="0"/>
    <n v="0"/>
    <n v="0"/>
    <n v="124666"/>
    <n v="0"/>
  </r>
  <r>
    <s v="Jammu and Kashmir"/>
    <s v="JPDCL &amp; KPDCL"/>
    <s v="Jammu and Kashmir (Lot A)"/>
    <s v="Ongoing"/>
    <n v="307766"/>
    <n v="0"/>
    <n v="307766"/>
    <n v="0"/>
    <s v="DBFOOT"/>
    <x v="6"/>
    <s v="Anvil Cables"/>
    <x v="4"/>
    <n v="14372"/>
    <n v="84954"/>
    <n v="0"/>
    <n v="30000"/>
    <n v="6170"/>
    <n v="78784"/>
    <n v="11164"/>
  </r>
  <r>
    <s v="Jammu and Kashmir"/>
    <s v="JPDCL &amp; KPDCL"/>
    <s v="Jammu and Kashmir (Lot B)"/>
    <s v="Ongoing"/>
    <n v="250672"/>
    <n v="0"/>
    <n v="250672"/>
    <n v="0"/>
    <s v="DBFOOT"/>
    <x v="6"/>
    <s v="Techno Electric"/>
    <x v="4"/>
    <n v="41420"/>
    <n v="17364"/>
    <n v="0"/>
    <n v="20000"/>
    <n v="11844"/>
    <n v="5520"/>
    <n v="5520"/>
  </r>
  <r>
    <s v="Jammu and Kashmir"/>
    <s v="JPDCL"/>
    <s v="-"/>
    <s v="Proposed"/>
    <n v="721346"/>
    <n v="721346"/>
    <n v="0"/>
    <n v="0"/>
    <s v="TOTEX"/>
    <x v="4"/>
    <s v="-"/>
    <x v="2"/>
    <n v="0"/>
    <n v="0"/>
    <n v="0"/>
    <n v="0"/>
    <n v="0"/>
    <n v="0"/>
    <n v="0"/>
  </r>
  <r>
    <s v="Jammu and Kashmir"/>
    <s v="KPDCL"/>
    <s v="-"/>
    <s v="Proposed"/>
    <n v="685699"/>
    <n v="685699"/>
    <n v="0"/>
    <n v="0"/>
    <s v="TOTEX"/>
    <x v="4"/>
    <s v="-"/>
    <x v="2"/>
    <n v="0"/>
    <n v="0"/>
    <n v="0"/>
    <n v="0"/>
    <n v="0"/>
    <n v="0"/>
    <n v="0"/>
  </r>
  <r>
    <s v="Jharkhand"/>
    <s v="JBVNL"/>
    <s v="All Districts"/>
    <s v="Proposed"/>
    <n v="1341306"/>
    <n v="1341306"/>
    <n v="0"/>
    <n v="0"/>
    <s v="TOTEX"/>
    <x v="4"/>
    <s v="-"/>
    <x v="3"/>
    <n v="0"/>
    <n v="0"/>
    <n v="0"/>
    <n v="0"/>
    <n v="0"/>
    <n v="0"/>
    <n v="0"/>
  </r>
  <r>
    <s v="Karnataka"/>
    <s v="CESCOM"/>
    <s v="Mysuru"/>
    <s v="Completed"/>
    <n v="20916"/>
    <n v="0"/>
    <n v="20916"/>
    <n v="0"/>
    <s v="Capex"/>
    <x v="3"/>
    <s v="Enzen Global"/>
    <x v="1"/>
    <n v="0"/>
    <n v="20916"/>
    <n v="0"/>
    <n v="0"/>
    <n v="0"/>
    <n v="20916"/>
    <n v="0"/>
  </r>
  <r>
    <s v="Kerala"/>
    <s v="Cochin Port"/>
    <s v="Cochin Port"/>
    <s v="Completed"/>
    <n v="805"/>
    <n v="0"/>
    <n v="805"/>
    <n v="0"/>
    <s v="Capex"/>
    <x v="0"/>
    <s v="Nsoft India"/>
    <x v="1"/>
    <n v="0"/>
    <n v="805"/>
    <n v="0"/>
    <n v="0"/>
    <n v="0"/>
    <n v="805"/>
    <n v="0"/>
  </r>
  <r>
    <s v="Kerala"/>
    <s v="KSEBL"/>
    <s v="All Districts"/>
    <s v="Proposed"/>
    <n v="13248923"/>
    <n v="13248923"/>
    <n v="0"/>
    <n v="0"/>
    <s v="TOTEX"/>
    <x v="4"/>
    <s v="-"/>
    <x v="3"/>
    <n v="0"/>
    <n v="0"/>
    <n v="0"/>
    <n v="0"/>
    <n v="0"/>
    <n v="0"/>
    <n v="0"/>
  </r>
  <r>
    <s v="Kerala"/>
    <s v="TCED"/>
    <s v="Thrissur"/>
    <s v="Proposed"/>
    <n v="40438"/>
    <n v="40438"/>
    <n v="0"/>
    <n v="0"/>
    <s v="TOTEX"/>
    <x v="4"/>
    <s v="-"/>
    <x v="3"/>
    <n v="0"/>
    <n v="0"/>
    <n v="0"/>
    <n v="0"/>
    <n v="0"/>
    <n v="0"/>
    <n v="0"/>
  </r>
  <r>
    <s v="Madhya Pradesh"/>
    <s v="MP-West"/>
    <s v="5 Towns"/>
    <s v="Completed"/>
    <n v="124477"/>
    <n v="0"/>
    <n v="124477"/>
    <n v="0"/>
    <s v="Capex+Opex"/>
    <x v="0"/>
    <s v="MP Smart Grid"/>
    <x v="1"/>
    <n v="0"/>
    <n v="124477"/>
    <n v="0"/>
    <n v="0"/>
    <n v="0"/>
    <n v="124477"/>
    <n v="0"/>
  </r>
  <r>
    <s v="Madhya Pradesh"/>
    <s v="MP-West"/>
    <s v="Included above"/>
    <s v="Ongoing"/>
    <n v="225523"/>
    <n v="0"/>
    <n v="225523"/>
    <n v="0"/>
    <s v="Capex+Opex"/>
    <x v="1"/>
    <s v="MP Smart Grid"/>
    <x v="1"/>
    <n v="0"/>
    <n v="0"/>
    <n v="0"/>
    <n v="0"/>
    <n v="0"/>
    <n v="0"/>
    <n v="0"/>
  </r>
  <r>
    <s v="Madhya Pradesh"/>
    <s v="MP-East​"/>
    <s v="All Districts"/>
    <s v="Partially Awarded"/>
    <n v="5144451"/>
    <n v="5144451"/>
    <e v="#REF!"/>
    <e v="#REF!"/>
    <s v="TOTEX"/>
    <x v="4"/>
    <s v="-"/>
    <x v="3"/>
    <n v="0"/>
    <n v="0"/>
    <n v="0"/>
    <n v="0"/>
    <n v="0"/>
    <n v="0"/>
    <n v="0"/>
  </r>
  <r>
    <s v="Madhya Pradesh"/>
    <s v="MP-Central​"/>
    <s v="All Districts"/>
    <s v="Tendering"/>
    <n v="3955918"/>
    <n v="3955918"/>
    <e v="#REF!"/>
    <e v="#REF!"/>
    <s v="TOTEX"/>
    <x v="4"/>
    <s v="-"/>
    <x v="3"/>
    <n v="0"/>
    <n v="0"/>
    <n v="0"/>
    <n v="0"/>
    <n v="0"/>
    <n v="0"/>
    <n v="0"/>
  </r>
  <r>
    <s v="Madhya Pradesh"/>
    <s v="MP-West​"/>
    <s v="All Districts"/>
    <s v="Partially Awarded"/>
    <n v="3879733"/>
    <n v="3879733"/>
    <e v="#REF!"/>
    <e v="#REF!"/>
    <s v="TOTEX"/>
    <x v="4"/>
    <s v="-"/>
    <x v="3"/>
    <n v="1945"/>
    <n v="26800"/>
    <n v="0"/>
    <n v="12000"/>
    <n v="1358"/>
    <n v="25442"/>
    <n v="10471"/>
  </r>
  <r>
    <s v="Madhya Pradesh"/>
    <s v="MP-West"/>
    <s v="Indore"/>
    <s v="Completed"/>
    <n v="118836"/>
    <n v="0"/>
    <n v="118836"/>
    <n v="0"/>
    <s v="Capex"/>
    <x v="0"/>
    <s v="Larsen Toubro"/>
    <x v="1"/>
    <n v="0"/>
    <n v="118836"/>
    <n v="0"/>
    <n v="0"/>
    <n v="0"/>
    <n v="118836"/>
    <n v="0"/>
  </r>
  <r>
    <s v="Maharashtra"/>
    <s v="MSEDCL"/>
    <s v="All Districts"/>
    <s v="Tendering"/>
    <n v="22488866"/>
    <n v="22488866"/>
    <n v="0"/>
    <n v="0"/>
    <s v="TOTEX"/>
    <x v="4"/>
    <s v="-"/>
    <x v="3"/>
    <n v="0"/>
    <n v="0"/>
    <n v="0"/>
    <n v="0"/>
    <n v="0"/>
    <n v="0"/>
    <n v="0"/>
  </r>
  <r>
    <s v="Maharashtra"/>
    <s v="BEST"/>
    <s v="Mumbai City"/>
    <s v="Awarded"/>
    <n v="1075881"/>
    <n v="1075881"/>
    <n v="1075881"/>
    <n v="1075881"/>
    <s v="TOTEX"/>
    <x v="4"/>
    <s v="-"/>
    <x v="3"/>
    <n v="0"/>
    <n v="0"/>
    <n v="0"/>
    <n v="0"/>
    <n v="0"/>
    <n v="0"/>
    <n v="0"/>
  </r>
  <r>
    <s v="Manipur"/>
    <s v="MSPDCL"/>
    <s v="-"/>
    <s v="Proposed"/>
    <n v="154400"/>
    <n v="154400"/>
    <n v="0"/>
    <n v="0"/>
    <s v="TOTEX"/>
    <x v="4"/>
    <s v="-"/>
    <x v="3"/>
    <n v="0"/>
    <n v="0"/>
    <n v="0"/>
    <n v="0"/>
    <n v="0"/>
    <n v="0"/>
    <n v="0"/>
  </r>
  <r>
    <s v="Meghalaya"/>
    <s v="MePDCL"/>
    <s v="-"/>
    <s v="Proposed"/>
    <n v="460000"/>
    <n v="460000"/>
    <n v="0"/>
    <n v="0"/>
    <s v="TOTEX"/>
    <x v="4"/>
    <s v="-"/>
    <x v="3"/>
    <n v="0"/>
    <n v="0"/>
    <n v="0"/>
    <n v="0"/>
    <n v="0"/>
    <n v="0"/>
    <n v="0"/>
  </r>
  <r>
    <s v="Mizoram"/>
    <s v="Mizoram PD"/>
    <s v="-"/>
    <s v="Proposed"/>
    <n v="289383"/>
    <n v="289383"/>
    <n v="0"/>
    <n v="0"/>
    <s v="TOTEX"/>
    <x v="4"/>
    <s v="-"/>
    <x v="3"/>
    <n v="0"/>
    <n v="0"/>
    <n v="0"/>
    <n v="0"/>
    <n v="0"/>
    <n v="0"/>
    <n v="0"/>
  </r>
  <r>
    <s v="Nagaland"/>
    <s v="Nagaland PD"/>
    <s v="-"/>
    <s v="Proposed"/>
    <n v="317210"/>
    <n v="317210"/>
    <n v="0"/>
    <n v="0"/>
    <s v="TOTEX"/>
    <x v="4"/>
    <s v="-"/>
    <x v="3"/>
    <n v="0"/>
    <n v="0"/>
    <n v="0"/>
    <n v="0"/>
    <n v="0"/>
    <n v="0"/>
    <n v="0"/>
  </r>
  <r>
    <s v="Odisha"/>
    <s v="OPTCL"/>
    <s v="Across Odisha"/>
    <s v="Completed"/>
    <n v="4000"/>
    <n v="0"/>
    <n v="4000"/>
    <n v="0"/>
    <s v="BOOT"/>
    <x v="1"/>
    <s v="JnJ"/>
    <x v="1"/>
    <n v="0"/>
    <n v="4000"/>
    <n v="0"/>
    <n v="0"/>
    <n v="0"/>
    <n v="4000"/>
    <n v="0"/>
  </r>
  <r>
    <s v="Odisha"/>
    <s v="Paradip Port"/>
    <s v="Paradip"/>
    <s v="Completed"/>
    <n v="500"/>
    <n v="0"/>
    <n v="500"/>
    <n v="0"/>
    <s v="Capex"/>
    <x v="1"/>
    <s v="Gram Power"/>
    <x v="1"/>
    <n v="0"/>
    <n v="500"/>
    <n v="0"/>
    <n v="0"/>
    <n v="0"/>
    <n v="500"/>
    <n v="0"/>
  </r>
  <r>
    <s v="Puducherry"/>
    <s v="PED"/>
    <s v="Puducherry"/>
    <s v="Completed"/>
    <n v="28910"/>
    <n v="0"/>
    <n v="28910"/>
    <n v="0"/>
    <s v="Capex"/>
    <x v="3"/>
    <s v="Dongfang Electronics"/>
    <x v="1"/>
    <n v="0"/>
    <n v="28910"/>
    <n v="0"/>
    <n v="0"/>
    <n v="0"/>
    <n v="28910"/>
    <n v="0"/>
  </r>
  <r>
    <s v="Puducherry"/>
    <s v="PED"/>
    <s v="Puducherry"/>
    <s v="Completed"/>
    <n v="1658"/>
    <n v="0"/>
    <n v="1658"/>
    <n v="0"/>
    <s v="Capex"/>
    <x v="1"/>
    <s v="Multiple Vendors"/>
    <x v="1"/>
    <n v="0"/>
    <n v="1658"/>
    <n v="0"/>
    <n v="0"/>
    <n v="0"/>
    <n v="1658"/>
    <n v="0"/>
  </r>
  <r>
    <s v="Puducherry"/>
    <s v="PED"/>
    <s v="All districts"/>
    <s v="Tendering"/>
    <n v="403767"/>
    <n v="403767"/>
    <n v="0"/>
    <n v="0"/>
    <s v="TOTEX"/>
    <x v="4"/>
    <s v="-"/>
    <x v="3"/>
    <n v="0"/>
    <n v="0"/>
    <n v="0"/>
    <n v="0"/>
    <n v="0"/>
    <n v="0"/>
    <n v="0"/>
  </r>
  <r>
    <s v="Punjab"/>
    <s v="PSPCL"/>
    <s v="Ludhiana"/>
    <s v="Completed"/>
    <n v="88107"/>
    <n v="0"/>
    <n v="88107"/>
    <n v="0"/>
    <s v="Capex"/>
    <x v="0"/>
    <s v="PSPCL, HPL"/>
    <x v="1"/>
    <n v="0"/>
    <n v="88107"/>
    <n v="0"/>
    <n v="0"/>
    <n v="0"/>
    <n v="88107"/>
    <n v="0"/>
  </r>
  <r>
    <s v="Punjab"/>
    <s v="PSPCL"/>
    <s v="Ludhiana"/>
    <s v="Ongoing"/>
    <n v="7893"/>
    <n v="0"/>
    <n v="7893"/>
    <n v="0"/>
    <s v="Capex"/>
    <x v="1"/>
    <s v="PSPCL, HPL"/>
    <x v="1"/>
    <n v="0"/>
    <n v="0"/>
    <n v="0"/>
    <n v="0"/>
    <n v="0"/>
    <n v="0"/>
    <n v="0"/>
  </r>
  <r>
    <s v="Punjab"/>
    <s v="PSPCL"/>
    <s v="All districts"/>
    <s v="Proposed"/>
    <n v="8784807"/>
    <n v="8784807"/>
    <n v="0"/>
    <n v="0"/>
    <s v="TOTEX"/>
    <x v="4"/>
    <s v="-"/>
    <x v="3"/>
    <n v="0"/>
    <n v="0"/>
    <n v="0"/>
    <n v="0"/>
    <n v="0"/>
    <n v="0"/>
    <n v="0"/>
  </r>
  <r>
    <s v="Rajasthan"/>
    <s v="JaVVNL"/>
    <s v="Jaipur and Tonk"/>
    <s v="Completed"/>
    <n v="240820"/>
    <n v="0"/>
    <n v="240820"/>
    <n v="0"/>
    <s v="Capex"/>
    <x v="0"/>
    <s v="Genus"/>
    <x v="1"/>
    <n v="0"/>
    <n v="240820"/>
    <n v="0"/>
    <n v="0"/>
    <n v="0"/>
    <n v="240820"/>
    <n v="0"/>
  </r>
  <r>
    <s v="Rajasthan"/>
    <s v="JaVVNL"/>
    <s v="Jaipur and Tonk"/>
    <s v="Ongoing"/>
    <n v="40980"/>
    <n v="0"/>
    <n v="40980"/>
    <n v="0"/>
    <s v="Capex"/>
    <x v="1"/>
    <s v="Genus"/>
    <x v="1"/>
    <n v="0"/>
    <n v="0"/>
    <n v="0"/>
    <n v="0"/>
    <n v="0"/>
    <n v="0"/>
    <n v="0"/>
  </r>
  <r>
    <s v="Rajasthan"/>
    <s v="AVVNL"/>
    <s v="66 Towns (Part)"/>
    <s v="Completed"/>
    <n v="68673"/>
    <n v="0"/>
    <n v="68673"/>
    <n v="0"/>
    <s v="Opex"/>
    <x v="0"/>
    <s v="BOSCH"/>
    <x v="0"/>
    <n v="0"/>
    <n v="68673"/>
    <n v="0"/>
    <n v="0"/>
    <n v="0"/>
    <n v="68673"/>
    <n v="0"/>
  </r>
  <r>
    <s v="Rajasthan"/>
    <s v="AVVNL"/>
    <s v="66 Towns (Part)"/>
    <s v="MI on Hold"/>
    <n v="122149"/>
    <n v="0"/>
    <n v="122149"/>
    <n v="0"/>
    <s v="Opex"/>
    <x v="1"/>
    <s v="BOSCH"/>
    <x v="0"/>
    <n v="0"/>
    <n v="0"/>
    <n v="0"/>
    <n v="0"/>
    <n v="0"/>
    <n v="0"/>
    <n v="0"/>
  </r>
  <r>
    <s v="Rajasthan"/>
    <s v="JdVVNL"/>
    <s v="Jodhpur"/>
    <s v="Completed"/>
    <n v="56027"/>
    <n v="0"/>
    <n v="56027"/>
    <n v="0"/>
    <s v="Opex"/>
    <x v="0"/>
    <s v="BOSCH"/>
    <x v="0"/>
    <n v="0"/>
    <n v="56027"/>
    <n v="0"/>
    <n v="0"/>
    <n v="0"/>
    <n v="56027"/>
    <n v="0"/>
  </r>
  <r>
    <s v="Rajasthan"/>
    <s v="JdVVNL"/>
    <s v="Jodhpur"/>
    <s v="MI on Hold"/>
    <n v="46155"/>
    <n v="0"/>
    <n v="46155"/>
    <n v="0"/>
    <s v="Opex"/>
    <x v="1"/>
    <s v="BOSCH"/>
    <x v="0"/>
    <n v="0"/>
    <n v="0"/>
    <n v="0"/>
    <n v="0"/>
    <n v="0"/>
    <n v="0"/>
    <n v="0"/>
  </r>
  <r>
    <s v="Rajasthan"/>
    <s v="AVVNL"/>
    <s v="Ajmer "/>
    <s v="Completed"/>
    <n v="1000"/>
    <n v="0"/>
    <n v="1000"/>
    <n v="0"/>
    <s v="Capex"/>
    <x v="1"/>
    <s v="Radius, JnJ"/>
    <x v="1"/>
    <n v="0"/>
    <n v="1000"/>
    <n v="0"/>
    <n v="0"/>
    <n v="0"/>
    <n v="1000"/>
    <n v="0"/>
  </r>
  <r>
    <s v="Rajasthan"/>
    <s v="JaVVNL"/>
    <s v="6 Towns"/>
    <s v="Ongoing"/>
    <n v="150000"/>
    <n v="0"/>
    <n v="150000"/>
    <n v="0"/>
    <s v="Hybrid"/>
    <x v="5"/>
    <s v="Genus"/>
    <x v="1"/>
    <n v="13300"/>
    <n v="135944"/>
    <n v="0"/>
    <n v="2000"/>
    <n v="908"/>
    <n v="135036"/>
    <n v="866"/>
  </r>
  <r>
    <s v="Rajasthan"/>
    <s v="JaVVNL"/>
    <s v="Kota"/>
    <s v="Completed"/>
    <n v="70000"/>
    <n v="0"/>
    <n v="70000"/>
    <n v="0"/>
    <s v="Capex"/>
    <x v="1"/>
    <s v="Genus"/>
    <x v="1"/>
    <n v="0"/>
    <n v="70000"/>
    <n v="0"/>
    <n v="0"/>
    <n v="0"/>
    <n v="70000"/>
    <n v="0"/>
  </r>
  <r>
    <s v="Rajasthan"/>
    <s v="AVVNL"/>
    <s v="-"/>
    <s v="Proposed"/>
    <n v="5432231"/>
    <n v="5432231"/>
    <n v="0"/>
    <n v="0"/>
    <s v="TOTEX"/>
    <x v="4"/>
    <s v="-"/>
    <x v="2"/>
    <n v="0"/>
    <n v="0"/>
    <n v="0"/>
    <n v="0"/>
    <n v="0"/>
    <n v="0"/>
    <n v="0"/>
  </r>
  <r>
    <s v="Rajasthan"/>
    <s v="JdVVNL"/>
    <s v="-"/>
    <s v="Proposed"/>
    <n v="4080082"/>
    <n v="4080082"/>
    <n v="0"/>
    <n v="0"/>
    <s v="TOTEX"/>
    <x v="4"/>
    <s v="-"/>
    <x v="2"/>
    <n v="0"/>
    <n v="0"/>
    <n v="0"/>
    <n v="0"/>
    <n v="0"/>
    <n v="0"/>
    <n v="0"/>
  </r>
  <r>
    <s v="Rajasthan"/>
    <s v="JVVNL"/>
    <s v="-"/>
    <s v="Proposed"/>
    <n v="4762643"/>
    <n v="4762643"/>
    <n v="0"/>
    <n v="0"/>
    <s v="TOTEX"/>
    <x v="4"/>
    <s v="-"/>
    <x v="2"/>
    <n v="0"/>
    <n v="0"/>
    <n v="0"/>
    <n v="0"/>
    <n v="0"/>
    <n v="0"/>
    <n v="0"/>
  </r>
  <r>
    <s v="Sikkim"/>
    <s v="Sikkim PD"/>
    <s v="-"/>
    <s v="Proposed"/>
    <n v="144680"/>
    <n v="144680"/>
    <n v="0"/>
    <n v="0"/>
    <s v="TOTEX"/>
    <x v="4"/>
    <s v="-"/>
    <x v="2"/>
    <n v="0"/>
    <n v="0"/>
    <n v="0"/>
    <n v="0"/>
    <n v="0"/>
    <n v="0"/>
    <n v="0"/>
  </r>
  <r>
    <s v="Tamil Nadu"/>
    <s v="TANGEDCO"/>
    <s v="Chennai"/>
    <s v="Ongoing"/>
    <n v="141000"/>
    <n v="0"/>
    <n v="141000"/>
    <n v="0"/>
    <s v="Capex"/>
    <x v="1"/>
    <s v="Genus"/>
    <x v="1"/>
    <n v="13187"/>
    <n v="126510"/>
    <n v="0"/>
    <n v="0"/>
    <n v="0"/>
    <n v="126510"/>
    <n v="-1920"/>
  </r>
  <r>
    <s v="Tamil Nadu"/>
    <s v="TANGEDCO"/>
    <s v="-"/>
    <s v="Proposed"/>
    <n v="30000000"/>
    <n v="30000000"/>
    <n v="0"/>
    <n v="0"/>
    <s v="TOTEX"/>
    <x v="4"/>
    <s v="-"/>
    <x v="2"/>
    <n v="0"/>
    <n v="0"/>
    <n v="0"/>
    <n v="0"/>
    <n v="0"/>
    <n v="0"/>
    <n v="0"/>
  </r>
  <r>
    <s v="Tripura"/>
    <s v="TSECL"/>
    <s v="-"/>
    <s v="Proposed"/>
    <n v="547489"/>
    <n v="547489"/>
    <n v="0"/>
    <n v="0"/>
    <s v="TOTEX"/>
    <x v="4"/>
    <s v="-"/>
    <x v="2"/>
    <n v="0"/>
    <n v="0"/>
    <n v="0"/>
    <n v="0"/>
    <n v="0"/>
    <n v="0"/>
    <n v="0"/>
  </r>
  <r>
    <s v="Tripura"/>
    <s v="TSECL"/>
    <s v="Agartala"/>
    <s v="Completed"/>
    <n v="43081"/>
    <n v="0"/>
    <n v="43081"/>
    <n v="0"/>
    <s v="Capex"/>
    <x v="3"/>
    <s v="Wipro"/>
    <x v="1"/>
    <n v="0"/>
    <n v="43081"/>
    <n v="0"/>
    <n v="0"/>
    <n v="0"/>
    <n v="43081"/>
    <n v="0"/>
  </r>
  <r>
    <s v="Telangana"/>
    <s v="TSSPDCL"/>
    <s v="Jeedimetla"/>
    <s v="Completed"/>
    <n v="8882"/>
    <n v="0"/>
    <n v="8882"/>
    <n v="0"/>
    <s v="Capex"/>
    <x v="3"/>
    <s v="ECIL"/>
    <x v="1"/>
    <n v="0"/>
    <n v="8882"/>
    <n v="0"/>
    <n v="0"/>
    <n v="0"/>
    <n v="8882"/>
    <n v="0"/>
  </r>
  <r>
    <s v="Uttar Pradesh"/>
    <s v="IITK"/>
    <s v="Kanpur"/>
    <s v="Completed"/>
    <n v="28"/>
    <n v="0"/>
    <n v="28"/>
    <n v="0"/>
    <s v="Capex"/>
    <x v="3"/>
    <s v="Synergy"/>
    <x v="1"/>
    <n v="0"/>
    <n v="28"/>
    <n v="0"/>
    <n v="0"/>
    <n v="0"/>
    <n v="28"/>
    <n v="0"/>
  </r>
  <r>
    <s v="Uttar Pradesh"/>
    <s v="MVVNL"/>
    <s v="Lucknow"/>
    <s v="Ongoing"/>
    <n v="905769"/>
    <n v="0"/>
    <n v="905769"/>
    <n v="0"/>
    <s v="Opex"/>
    <x v="1"/>
    <s v="Larsen Toubro"/>
    <x v="0"/>
    <n v="17163"/>
    <n v="380731"/>
    <n v="3337"/>
    <n v="0"/>
    <n v="0"/>
    <n v="380731"/>
    <n v="0"/>
  </r>
  <r>
    <s v="Uttar Pradesh"/>
    <s v="PVVNL"/>
    <s v="Meerut "/>
    <s v="MI on Hold"/>
    <n v="1164138"/>
    <n v="0"/>
    <n v="1164138"/>
    <n v="0"/>
    <s v="Opex"/>
    <x v="1"/>
    <s v="Larsen Toubro"/>
    <x v="0"/>
    <n v="17163"/>
    <n v="198726"/>
    <n v="20"/>
    <n v="0"/>
    <n v="0"/>
    <n v="198726"/>
    <n v="0"/>
  </r>
  <r>
    <s v="Uttar Pradesh"/>
    <s v="DVVNL"/>
    <s v="Agra"/>
    <s v="MI on Hold"/>
    <n v="628686"/>
    <n v="0"/>
    <n v="628686"/>
    <n v="0"/>
    <s v="Opex"/>
    <x v="1"/>
    <s v="Larsen Toubro"/>
    <x v="0"/>
    <n v="17163"/>
    <n v="147991"/>
    <n v="127"/>
    <n v="0"/>
    <n v="0"/>
    <n v="147991"/>
    <n v="0"/>
  </r>
  <r>
    <s v="Uttar Pradesh"/>
    <s v="PuVVNL"/>
    <s v="Varanasi"/>
    <s v="MI on Hold"/>
    <n v="1147102"/>
    <n v="0"/>
    <n v="1147102"/>
    <n v="0"/>
    <s v="Opex"/>
    <x v="1"/>
    <s v="Larsen Toubro"/>
    <x v="0"/>
    <n v="17163"/>
    <n v="321433"/>
    <n v="1135"/>
    <n v="0"/>
    <n v="0"/>
    <n v="321433"/>
    <n v="0"/>
  </r>
  <r>
    <s v="Uttar Pradesh"/>
    <s v="KESCO"/>
    <s v="Kanpur"/>
    <s v="Ongoing"/>
    <n v="156532"/>
    <n v="0"/>
    <n v="156532"/>
    <n v="0"/>
    <s v="Opex"/>
    <x v="1"/>
    <s v="Larsen Toubro"/>
    <x v="0"/>
    <n v="17163"/>
    <n v="134727"/>
    <n v="98577"/>
    <n v="6000"/>
    <n v="0"/>
    <n v="134727"/>
    <n v="5575"/>
  </r>
  <r>
    <s v="Uttar Pradesh"/>
    <s v="DVVNL"/>
    <s v="-"/>
    <s v="Proposed"/>
    <n v="5354069"/>
    <n v="5354069"/>
    <n v="0"/>
    <n v="0"/>
    <s v="TOTEX"/>
    <x v="4"/>
    <s v="-"/>
    <x v="2"/>
    <n v="0"/>
    <n v="0"/>
    <n v="0"/>
    <n v="0"/>
    <n v="0"/>
    <n v="0"/>
    <n v="0"/>
  </r>
  <r>
    <s v="Uttar Pradesh"/>
    <s v="KESCO"/>
    <s v="-"/>
    <s v="Proposed"/>
    <n v="625000"/>
    <n v="625000"/>
    <n v="0"/>
    <n v="0"/>
    <s v="TOTEX"/>
    <x v="4"/>
    <s v="-"/>
    <x v="2"/>
    <n v="0"/>
    <n v="0"/>
    <n v="0"/>
    <n v="0"/>
    <n v="0"/>
    <n v="0"/>
    <n v="0"/>
  </r>
  <r>
    <s v="Uttar Pradesh"/>
    <s v="MVVNL"/>
    <s v="-"/>
    <s v="Proposed"/>
    <n v="7528737"/>
    <n v="7528737"/>
    <n v="0"/>
    <n v="0"/>
    <s v="TOTEX"/>
    <x v="4"/>
    <s v="-"/>
    <x v="2"/>
    <n v="0"/>
    <n v="0"/>
    <n v="0"/>
    <n v="0"/>
    <n v="0"/>
    <n v="0"/>
    <n v="0"/>
  </r>
  <r>
    <s v="Uttar Pradesh"/>
    <s v="PVVNL"/>
    <s v="-"/>
    <s v="Proposed"/>
    <n v="6143261"/>
    <n v="6143261"/>
    <n v="0"/>
    <n v="0"/>
    <s v="TOTEX"/>
    <x v="4"/>
    <s v="-"/>
    <x v="2"/>
    <n v="0"/>
    <n v="0"/>
    <n v="0"/>
    <n v="0"/>
    <n v="0"/>
    <n v="0"/>
    <n v="0"/>
  </r>
  <r>
    <s v="Uttar Pradesh"/>
    <s v="PuVVNL"/>
    <s v="-"/>
    <s v="Proposed"/>
    <n v="7327988"/>
    <n v="7327988"/>
    <n v="0"/>
    <n v="0"/>
    <s v="TOTEX"/>
    <x v="4"/>
    <s v="-"/>
    <x v="2"/>
    <n v="0"/>
    <n v="0"/>
    <n v="0"/>
    <n v="0"/>
    <n v="0"/>
    <n v="0"/>
    <n v="0"/>
  </r>
  <r>
    <s v="Uttarakhand"/>
    <s v="UPCL"/>
    <s v="All districts"/>
    <s v="Proposed"/>
    <n v="1584205"/>
    <n v="1584205"/>
    <n v="0"/>
    <n v="0"/>
    <s v="TOTEX"/>
    <x v="4"/>
    <s v="-"/>
    <x v="3"/>
    <n v="0"/>
    <n v="0"/>
    <n v="0"/>
    <n v="0"/>
    <n v="0"/>
    <n v="0"/>
    <n v="0"/>
  </r>
  <r>
    <s v="West Bengal"/>
    <s v="WBSEDCL"/>
    <s v="Siliguri"/>
    <s v="Completed"/>
    <n v="5164"/>
    <n v="0"/>
    <n v="5164"/>
    <n v="0"/>
    <s v="Capex"/>
    <x v="3"/>
    <s v="Chemtrols"/>
    <x v="1"/>
    <n v="0"/>
    <n v="5164"/>
    <n v="0"/>
    <n v="0"/>
    <n v="0"/>
    <n v="5164"/>
    <n v="0"/>
  </r>
  <r>
    <s v="West Bengal"/>
    <s v="CESC"/>
    <s v="Kolkata"/>
    <s v="Completed"/>
    <n v="10000"/>
    <n v="0"/>
    <n v="10000"/>
    <n v="0"/>
    <s v="Capex"/>
    <x v="1"/>
    <s v="Genus, Secure"/>
    <x v="1"/>
    <n v="0"/>
    <n v="10000"/>
    <n v="0"/>
    <n v="0"/>
    <n v="0"/>
    <n v="10000"/>
    <n v="0"/>
  </r>
  <r>
    <s v="West Bengal"/>
    <s v="WBSEDCL"/>
    <s v="-"/>
    <s v="Proposed"/>
    <n v="20717969"/>
    <n v="20717969"/>
    <n v="0"/>
    <n v="0"/>
    <s v="TOTEX"/>
    <x v="4"/>
    <s v="-"/>
    <x v="2"/>
    <n v="0"/>
    <n v="0"/>
    <n v="0"/>
    <n v="0"/>
    <n v="0"/>
    <n v="0"/>
    <n v="0"/>
  </r>
  <r>
    <m/>
    <m/>
    <m/>
    <m/>
    <m/>
    <m/>
    <m/>
    <m/>
    <m/>
    <x v="7"/>
    <m/>
    <x v="6"/>
    <m/>
    <m/>
    <m/>
    <m/>
    <m/>
    <m/>
    <m/>
  </r>
  <r>
    <m/>
    <m/>
    <m/>
    <m/>
    <m/>
    <m/>
    <m/>
    <m/>
    <m/>
    <x v="7"/>
    <m/>
    <x v="6"/>
    <m/>
    <m/>
    <m/>
    <m/>
    <m/>
    <m/>
    <m/>
  </r>
  <r>
    <m/>
    <m/>
    <m/>
    <m/>
    <m/>
    <m/>
    <m/>
    <m/>
    <m/>
    <x v="7"/>
    <m/>
    <x v="6"/>
    <m/>
    <m/>
    <m/>
    <m/>
    <m/>
    <m/>
    <m/>
  </r>
  <r>
    <m/>
    <m/>
    <m/>
    <m/>
    <m/>
    <m/>
    <m/>
    <m/>
    <m/>
    <x v="7"/>
    <m/>
    <x v="6"/>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 2" cacheId="4" applyNumberFormats="0" applyBorderFormats="0" applyFontFormats="0" applyPatternFormats="0" applyAlignmentFormats="0" applyWidthHeightFormats="0" dataCaption="" updatedVersion="8" compact="0" compactData="0">
  <location ref="W18:AE27" firstHeaderRow="1" firstDataRow="2" firstDataCol="1"/>
  <pivotFields count="19">
    <pivotField name="State" compact="0" outline="0" multipleItemSelectionAllowed="1" showAll="0"/>
    <pivotField name="Utility" compact="0" outline="0" multipleItemSelectionAllowed="1" showAll="0"/>
    <pivotField name="Area" compact="0" outline="0" multipleItemSelectionAllowed="1" showAll="0"/>
    <pivotField name="Completion Status" compact="0" outline="0" multipleItemSelectionAllowed="1" showAll="0"/>
    <pivotField name="Sanctioned Meters" dataField="1" compact="0" numFmtId="165" outline="0" multipleItemSelectionAllowed="1" showAll="0"/>
    <pivotField name="Sanctioned Prepaid" compact="0" numFmtId="165" outline="0" multipleItemSelectionAllowed="1" showAll="0"/>
    <pivotField name="Awarded Meters" dataField="1" compact="0" numFmtId="165" outline="0" multipleItemSelectionAllowed="1" showAll="0"/>
    <pivotField name="Awarded Prepaid" compact="0" numFmtId="165" outline="0" multipleItemSelectionAllowed="1" showAll="0"/>
    <pivotField name="Model" compact="0" outline="0" multipleItemSelectionAllowed="1" showAll="0"/>
    <pivotField name="Scheme" compact="0" outline="0" multipleItemSelectionAllowed="1" showAll="0"/>
    <pivotField name="Implementor" compact="0" outline="0" multipleItemSelectionAllowed="1" showAll="0"/>
    <pivotField name="Agency" axis="axisRow" compact="0" outline="0" multipleItemSelectionAllowed="1" showAll="0" sortType="ascending">
      <items count="8">
        <item x="0"/>
        <item x="3"/>
        <item x="5"/>
        <item x="2"/>
        <item x="4"/>
        <item x="1"/>
        <item x="6"/>
        <item t="default"/>
      </items>
    </pivotField>
    <pivotField name="Stock" dataField="1" compact="0" numFmtId="165" outline="0" multipleItemSelectionAllowed="1" showAll="0"/>
    <pivotField name="Installed Meters" dataField="1" compact="0" numFmtId="165" outline="0" multipleItemSelectionAllowed="1" showAll="0"/>
    <pivotField name="Installed Prepaid" dataField="1" compact="0" numFmtId="165" outline="0" multipleItemSelectionAllowed="1" showAll="0"/>
    <pivotField name="Target Month" dataField="1" compact="0" numFmtId="165" outline="0" multipleItemSelectionAllowed="1" showAll="0"/>
    <pivotField name="Achievement" dataField="1" compact="0" numFmtId="165" outline="0" multipleItemSelectionAllowed="1" showAll="0"/>
    <pivotField name="Till 1st of This Month" compact="0" numFmtId="165" outline="0" multipleItemSelectionAllowed="1" showAll="0"/>
    <pivotField name="Previous Month Achievement" dataField="1" compact="0" numFmtId="165" outline="0" multipleItemSelectionAllowed="1" showAll="0"/>
  </pivotFields>
  <rowFields count="1">
    <field x="11"/>
  </rowFields>
  <rowItems count="8">
    <i>
      <x/>
    </i>
    <i>
      <x v="1"/>
    </i>
    <i>
      <x v="2"/>
    </i>
    <i>
      <x v="3"/>
    </i>
    <i>
      <x v="4"/>
    </i>
    <i>
      <x v="5"/>
    </i>
    <i>
      <x v="6"/>
    </i>
    <i t="grand">
      <x/>
    </i>
  </rowItems>
  <colFields count="1">
    <field x="-2"/>
  </colFields>
  <colItems count="8">
    <i>
      <x/>
    </i>
    <i i="1">
      <x v="1"/>
    </i>
    <i i="2">
      <x v="2"/>
    </i>
    <i i="3">
      <x v="3"/>
    </i>
    <i i="4">
      <x v="4"/>
    </i>
    <i i="5">
      <x v="5"/>
    </i>
    <i i="6">
      <x v="6"/>
    </i>
    <i i="7">
      <x v="7"/>
    </i>
  </colItems>
  <dataFields count="8">
    <dataField name="Sanctioned" fld="4" baseField="0"/>
    <dataField name="Awarded" fld="6" baseField="0"/>
    <dataField name="Installed Till Date" fld="13" baseField="0"/>
    <dataField name="Prepaid Till Date" fld="14" baseField="0"/>
    <dataField name="In Stock" fld="12" baseField="0"/>
    <dataField name="Current Month Target" fld="15" baseField="0"/>
    <dataField name="Current Month Achievement" fld="16" baseField="0"/>
    <dataField name="Prev Month Achievement" fld="18"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 cacheId="4" applyNumberFormats="0" applyBorderFormats="0" applyFontFormats="0" applyPatternFormats="0" applyAlignmentFormats="0" applyWidthHeightFormats="0" dataCaption="" updatedVersion="8" compact="0" compactData="0">
  <location ref="W3:AE13" firstHeaderRow="1" firstDataRow="2" firstDataCol="1"/>
  <pivotFields count="19">
    <pivotField name="State" compact="0" outline="0" multipleItemSelectionAllowed="1" showAll="0"/>
    <pivotField name="Utility" compact="0" outline="0" multipleItemSelectionAllowed="1" showAll="0"/>
    <pivotField name="Area" compact="0" outline="0" multipleItemSelectionAllowed="1" showAll="0"/>
    <pivotField name="Completion Status" compact="0" outline="0" multipleItemSelectionAllowed="1" showAll="0"/>
    <pivotField name="Sanctioned Meters" dataField="1" compact="0" numFmtId="165" outline="0" multipleItemSelectionAllowed="1" showAll="0"/>
    <pivotField name="Sanctioned Prepaid" compact="0" numFmtId="165" outline="0" multipleItemSelectionAllowed="1" showAll="0"/>
    <pivotField name="Awarded Meters" dataField="1" compact="0" numFmtId="165" outline="0" multipleItemSelectionAllowed="1" showAll="0"/>
    <pivotField name="Awarded Prepaid" compact="0" numFmtId="165" outline="0" multipleItemSelectionAllowed="1" showAll="0"/>
    <pivotField name="Model" compact="0" outline="0" multipleItemSelectionAllowed="1" showAll="0"/>
    <pivotField name="Scheme" axis="axisRow" compact="0" outline="0" multipleItemSelectionAllowed="1" showAll="0" sortType="ascending">
      <items count="9">
        <item x="2"/>
        <item x="0"/>
        <item x="5"/>
        <item x="6"/>
        <item x="4"/>
        <item x="3"/>
        <item x="1"/>
        <item x="7"/>
        <item t="default"/>
      </items>
    </pivotField>
    <pivotField name="Implementor" compact="0" outline="0" multipleItemSelectionAllowed="1" showAll="0"/>
    <pivotField name="Agency" compact="0" outline="0" multipleItemSelectionAllowed="1" showAll="0"/>
    <pivotField name="Stock" dataField="1" compact="0" numFmtId="165" outline="0" multipleItemSelectionAllowed="1" showAll="0"/>
    <pivotField name="Installed Meters" dataField="1" compact="0" numFmtId="165" outline="0" multipleItemSelectionAllowed="1" showAll="0"/>
    <pivotField name="Installed Prepaid" dataField="1" compact="0" numFmtId="165" outline="0" multipleItemSelectionAllowed="1" showAll="0"/>
    <pivotField name="Target Month" dataField="1" compact="0" numFmtId="165" outline="0" multipleItemSelectionAllowed="1" showAll="0"/>
    <pivotField name="Achievement" dataField="1" compact="0" numFmtId="165" outline="0" multipleItemSelectionAllowed="1" showAll="0"/>
    <pivotField name="Till 1st of This Month" compact="0" numFmtId="165" outline="0" multipleItemSelectionAllowed="1" showAll="0"/>
    <pivotField name="Previous Month Achievement" dataField="1" compact="0" numFmtId="165" outline="0" multipleItemSelectionAllowed="1" showAll="0"/>
  </pivotFields>
  <rowFields count="1">
    <field x="9"/>
  </rowFields>
  <rowItems count="9">
    <i>
      <x/>
    </i>
    <i>
      <x v="1"/>
    </i>
    <i>
      <x v="2"/>
    </i>
    <i>
      <x v="3"/>
    </i>
    <i>
      <x v="4"/>
    </i>
    <i>
      <x v="5"/>
    </i>
    <i>
      <x v="6"/>
    </i>
    <i>
      <x v="7"/>
    </i>
    <i t="grand">
      <x/>
    </i>
  </rowItems>
  <colFields count="1">
    <field x="-2"/>
  </colFields>
  <colItems count="8">
    <i>
      <x/>
    </i>
    <i i="1">
      <x v="1"/>
    </i>
    <i i="2">
      <x v="2"/>
    </i>
    <i i="3">
      <x v="3"/>
    </i>
    <i i="4">
      <x v="4"/>
    </i>
    <i i="5">
      <x v="5"/>
    </i>
    <i i="6">
      <x v="6"/>
    </i>
    <i i="7">
      <x v="7"/>
    </i>
  </colItems>
  <dataFields count="8">
    <dataField name="Sanctioned" fld="4" baseField="0"/>
    <dataField name="Awarded" fld="6" baseField="0"/>
    <dataField name="Installed Till Date" fld="13" baseField="0"/>
    <dataField name="Prepaid Till Date" fld="14" baseField="0"/>
    <dataField name="In Stock" fld="12" baseField="0"/>
    <dataField name="Current Month Target" fld="15" baseField="0"/>
    <dataField name="Current Month Achievement" fld="16" baseField="0"/>
    <dataField name="Prev Month Achievement" fld="18"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7CE5-2521-4210-92B2-243E00C8687D}">
  <dimension ref="A1:I15"/>
  <sheetViews>
    <sheetView showGridLines="0" tabSelected="1" zoomScaleNormal="100" zoomScaleSheetLayoutView="100" workbookViewId="0">
      <selection sqref="A1:I1"/>
    </sheetView>
  </sheetViews>
  <sheetFormatPr defaultRowHeight="12.75" x14ac:dyDescent="0.2"/>
  <cols>
    <col min="2" max="2" width="13.140625" customWidth="1"/>
    <col min="3" max="3" width="18.28515625" bestFit="1" customWidth="1"/>
    <col min="4" max="4" width="16.7109375" bestFit="1" customWidth="1"/>
    <col min="5" max="5" width="22.42578125" bestFit="1" customWidth="1"/>
    <col min="6" max="6" width="16.5703125" customWidth="1"/>
    <col min="7" max="7" width="16.85546875" customWidth="1"/>
    <col min="8" max="8" width="17.28515625" customWidth="1"/>
    <col min="9" max="9" width="18" customWidth="1"/>
  </cols>
  <sheetData>
    <row r="1" spans="1:9" ht="29.25" customHeight="1" x14ac:dyDescent="0.2">
      <c r="A1" s="774" t="s">
        <v>856</v>
      </c>
      <c r="B1" s="775"/>
      <c r="C1" s="775"/>
      <c r="D1" s="775"/>
      <c r="E1" s="775"/>
      <c r="F1" s="775"/>
      <c r="G1" s="775"/>
      <c r="H1" s="775"/>
      <c r="I1" s="776"/>
    </row>
    <row r="2" spans="1:9" ht="38.25" x14ac:dyDescent="0.2">
      <c r="A2" s="770" t="s">
        <v>854</v>
      </c>
      <c r="B2" s="770" t="s">
        <v>855</v>
      </c>
      <c r="C2" s="769" t="s">
        <v>5</v>
      </c>
      <c r="D2" s="769" t="s">
        <v>6</v>
      </c>
      <c r="E2" s="769" t="s">
        <v>7</v>
      </c>
      <c r="F2" s="959" t="s">
        <v>859</v>
      </c>
      <c r="G2" s="958" t="s">
        <v>857</v>
      </c>
      <c r="H2" s="771" t="s">
        <v>10</v>
      </c>
      <c r="I2" s="770" t="s">
        <v>858</v>
      </c>
    </row>
    <row r="3" spans="1:9" x14ac:dyDescent="0.2">
      <c r="A3" s="15">
        <v>1</v>
      </c>
      <c r="B3" s="15">
        <v>2</v>
      </c>
      <c r="C3" s="15">
        <v>3</v>
      </c>
      <c r="D3" s="15">
        <v>4</v>
      </c>
      <c r="E3" s="15">
        <v>5</v>
      </c>
      <c r="F3" s="15">
        <v>6</v>
      </c>
      <c r="G3" s="15">
        <v>7</v>
      </c>
      <c r="H3" s="15">
        <v>8</v>
      </c>
      <c r="I3" s="15">
        <v>9</v>
      </c>
    </row>
    <row r="4" spans="1:9" x14ac:dyDescent="0.2">
      <c r="A4" s="16">
        <v>1</v>
      </c>
      <c r="B4" s="17" t="s">
        <v>101</v>
      </c>
      <c r="C4" s="17" t="s">
        <v>54</v>
      </c>
      <c r="D4" s="17" t="s">
        <v>55</v>
      </c>
      <c r="E4" s="954" t="s">
        <v>108</v>
      </c>
      <c r="F4" s="18">
        <v>14519</v>
      </c>
      <c r="G4" s="18">
        <v>14519</v>
      </c>
      <c r="H4" s="19" t="s">
        <v>126</v>
      </c>
      <c r="I4" s="18">
        <v>14519</v>
      </c>
    </row>
    <row r="5" spans="1:9" x14ac:dyDescent="0.2">
      <c r="A5" s="16">
        <v>2</v>
      </c>
      <c r="B5" s="17" t="s">
        <v>101</v>
      </c>
      <c r="C5" s="17" t="s">
        <v>28</v>
      </c>
      <c r="D5" s="17" t="s">
        <v>30</v>
      </c>
      <c r="E5" s="954" t="s">
        <v>108</v>
      </c>
      <c r="F5" s="18">
        <v>10188</v>
      </c>
      <c r="G5" s="18">
        <v>10188</v>
      </c>
      <c r="H5" s="19" t="s">
        <v>127</v>
      </c>
      <c r="I5" s="18">
        <v>10188</v>
      </c>
    </row>
    <row r="6" spans="1:9" x14ac:dyDescent="0.2">
      <c r="A6" s="16">
        <v>3</v>
      </c>
      <c r="B6" s="17" t="s">
        <v>101</v>
      </c>
      <c r="C6" s="17" t="s">
        <v>28</v>
      </c>
      <c r="D6" s="17" t="s">
        <v>128</v>
      </c>
      <c r="E6" s="954" t="s">
        <v>108</v>
      </c>
      <c r="F6" s="18">
        <v>10</v>
      </c>
      <c r="G6" s="18">
        <v>10</v>
      </c>
      <c r="H6" s="19" t="s">
        <v>109</v>
      </c>
      <c r="I6" s="18">
        <v>10</v>
      </c>
    </row>
    <row r="7" spans="1:9" x14ac:dyDescent="0.2">
      <c r="A7" s="16">
        <v>4</v>
      </c>
      <c r="B7" s="17" t="s">
        <v>101</v>
      </c>
      <c r="C7" s="17" t="s">
        <v>31</v>
      </c>
      <c r="D7" s="17" t="s">
        <v>32</v>
      </c>
      <c r="E7" s="954" t="s">
        <v>108</v>
      </c>
      <c r="F7" s="18">
        <v>1335</v>
      </c>
      <c r="G7" s="18">
        <v>1335</v>
      </c>
      <c r="H7" s="19" t="s">
        <v>129</v>
      </c>
      <c r="I7" s="18">
        <v>1335</v>
      </c>
    </row>
    <row r="8" spans="1:9" x14ac:dyDescent="0.2">
      <c r="A8" s="16">
        <v>5</v>
      </c>
      <c r="B8" s="17" t="s">
        <v>101</v>
      </c>
      <c r="C8" s="17" t="s">
        <v>130</v>
      </c>
      <c r="D8" s="17" t="s">
        <v>123</v>
      </c>
      <c r="E8" s="954" t="s">
        <v>108</v>
      </c>
      <c r="F8" s="18">
        <v>21874</v>
      </c>
      <c r="G8" s="20">
        <v>21874</v>
      </c>
      <c r="H8" s="19" t="s">
        <v>131</v>
      </c>
      <c r="I8" s="20">
        <v>21874</v>
      </c>
    </row>
    <row r="9" spans="1:9" x14ac:dyDescent="0.2">
      <c r="A9" s="16">
        <v>6</v>
      </c>
      <c r="B9" s="17" t="s">
        <v>101</v>
      </c>
      <c r="C9" s="17" t="s">
        <v>45</v>
      </c>
      <c r="D9" s="17" t="s">
        <v>46</v>
      </c>
      <c r="E9" s="954" t="s">
        <v>108</v>
      </c>
      <c r="F9" s="18">
        <v>28910</v>
      </c>
      <c r="G9" s="18">
        <v>28910</v>
      </c>
      <c r="H9" s="19" t="s">
        <v>132</v>
      </c>
      <c r="I9" s="18">
        <v>28910</v>
      </c>
    </row>
    <row r="10" spans="1:9" x14ac:dyDescent="0.2">
      <c r="A10" s="16">
        <v>7</v>
      </c>
      <c r="B10" s="17" t="s">
        <v>96</v>
      </c>
      <c r="C10" s="17" t="s">
        <v>45</v>
      </c>
      <c r="D10" s="17" t="s">
        <v>46</v>
      </c>
      <c r="E10" s="954" t="s">
        <v>133</v>
      </c>
      <c r="F10" s="18">
        <v>1658</v>
      </c>
      <c r="G10" s="18">
        <v>1658</v>
      </c>
      <c r="H10" s="19" t="s">
        <v>134</v>
      </c>
      <c r="I10" s="18">
        <v>1658</v>
      </c>
    </row>
    <row r="11" spans="1:9" x14ac:dyDescent="0.2">
      <c r="A11" s="16">
        <v>8</v>
      </c>
      <c r="B11" s="17" t="s">
        <v>96</v>
      </c>
      <c r="C11" s="17" t="s">
        <v>74</v>
      </c>
      <c r="D11" s="17" t="s">
        <v>75</v>
      </c>
      <c r="E11" s="954" t="s">
        <v>133</v>
      </c>
      <c r="F11" s="18">
        <v>1000</v>
      </c>
      <c r="G11" s="18">
        <v>1000</v>
      </c>
      <c r="H11" s="19" t="s">
        <v>135</v>
      </c>
      <c r="I11" s="18">
        <v>1000</v>
      </c>
    </row>
    <row r="12" spans="1:9" x14ac:dyDescent="0.2">
      <c r="A12" s="16">
        <v>9</v>
      </c>
      <c r="B12" s="25" t="s">
        <v>101</v>
      </c>
      <c r="C12" s="25" t="s">
        <v>82</v>
      </c>
      <c r="D12" s="25" t="s">
        <v>83</v>
      </c>
      <c r="E12" s="955" t="s">
        <v>108</v>
      </c>
      <c r="F12" s="26">
        <v>43081</v>
      </c>
      <c r="G12" s="26">
        <v>43081</v>
      </c>
      <c r="H12" s="27" t="s">
        <v>136</v>
      </c>
      <c r="I12" s="26">
        <v>43081</v>
      </c>
    </row>
    <row r="13" spans="1:9" x14ac:dyDescent="0.2">
      <c r="A13" s="16">
        <v>10</v>
      </c>
      <c r="B13" s="28" t="s">
        <v>101</v>
      </c>
      <c r="C13" s="28" t="s">
        <v>84</v>
      </c>
      <c r="D13" s="28" t="s">
        <v>137</v>
      </c>
      <c r="E13" s="956" t="s">
        <v>108</v>
      </c>
      <c r="F13" s="29">
        <v>28</v>
      </c>
      <c r="G13" s="29">
        <v>28</v>
      </c>
      <c r="H13" s="30" t="s">
        <v>138</v>
      </c>
      <c r="I13" s="29">
        <v>28</v>
      </c>
    </row>
    <row r="14" spans="1:9" x14ac:dyDescent="0.2">
      <c r="A14" s="16">
        <v>11</v>
      </c>
      <c r="B14" s="17" t="s">
        <v>101</v>
      </c>
      <c r="C14" s="17" t="s">
        <v>90</v>
      </c>
      <c r="D14" s="17" t="s">
        <v>91</v>
      </c>
      <c r="E14" s="954" t="s">
        <v>108</v>
      </c>
      <c r="F14" s="18">
        <v>5164</v>
      </c>
      <c r="G14" s="18">
        <v>5164</v>
      </c>
      <c r="H14" s="19" t="s">
        <v>98</v>
      </c>
      <c r="I14" s="18">
        <v>5164</v>
      </c>
    </row>
    <row r="15" spans="1:9" x14ac:dyDescent="0.2">
      <c r="A15" s="21" t="s">
        <v>92</v>
      </c>
      <c r="B15" s="22" t="s">
        <v>92</v>
      </c>
      <c r="C15" s="22" t="s">
        <v>92</v>
      </c>
      <c r="D15" s="22" t="s">
        <v>92</v>
      </c>
      <c r="E15" s="957" t="s">
        <v>531</v>
      </c>
      <c r="F15" s="23">
        <f>SUM(F4:F14)</f>
        <v>127767</v>
      </c>
      <c r="G15" s="23">
        <f t="shared" ref="G15" si="0">SUM(G4:G14)</f>
        <v>127767</v>
      </c>
      <c r="H15" s="24"/>
      <c r="I15" s="23">
        <f t="shared" ref="I15" si="1">SUM(I4:I14)</f>
        <v>127767</v>
      </c>
    </row>
  </sheetData>
  <mergeCells count="1">
    <mergeCell ref="A1:I1"/>
  </mergeCells>
  <conditionalFormatting sqref="A4:I15">
    <cfRule type="expression" dxfId="7" priority="1">
      <formula>$B4="REC"</formula>
    </cfRule>
    <cfRule type="expression" dxfId="6" priority="2">
      <formula>$B4="PFC"</formula>
    </cfRule>
  </conditionalFormatting>
  <pageMargins left="0.7" right="0.7" top="0.75" bottom="0.75" header="0.3" footer="0.3"/>
  <pageSetup paperSize="9" orientation="portrait" r:id="rId1"/>
  <ignoredErrors>
    <ignoredError sqref="F15 G15:I1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I1005"/>
  <sheetViews>
    <sheetView workbookViewId="0"/>
  </sheetViews>
  <sheetFormatPr defaultColWidth="14.42578125" defaultRowHeight="15.75" customHeight="1" x14ac:dyDescent="0.2"/>
  <cols>
    <col min="1" max="1" width="5.28515625" customWidth="1"/>
    <col min="2" max="2" width="15.85546875" customWidth="1"/>
    <col min="3" max="3" width="21.42578125" customWidth="1"/>
  </cols>
  <sheetData>
    <row r="1" spans="1:35" ht="15" x14ac:dyDescent="0.2">
      <c r="A1" s="533"/>
      <c r="B1" s="534"/>
      <c r="C1" s="535" t="s">
        <v>711</v>
      </c>
      <c r="D1" s="533"/>
      <c r="E1" s="533"/>
      <c r="F1" s="901" t="s">
        <v>712</v>
      </c>
      <c r="G1" s="778"/>
      <c r="H1" s="778"/>
      <c r="I1" s="778"/>
      <c r="J1" s="778"/>
      <c r="K1" s="778"/>
      <c r="L1" s="536"/>
      <c r="M1" s="905" t="s">
        <v>713</v>
      </c>
      <c r="N1" s="778"/>
      <c r="O1" s="778"/>
      <c r="Q1" s="537" t="s">
        <v>714</v>
      </c>
      <c r="R1" s="537"/>
      <c r="S1" s="533"/>
      <c r="U1" s="536"/>
      <c r="V1" s="134"/>
      <c r="W1" s="134"/>
      <c r="X1" s="134"/>
      <c r="Y1" s="134"/>
      <c r="Z1" s="134"/>
      <c r="AA1" s="134"/>
      <c r="AB1" s="134"/>
      <c r="AC1" s="134"/>
      <c r="AD1" s="134"/>
      <c r="AE1" s="134"/>
      <c r="AF1" s="134"/>
      <c r="AG1" s="134"/>
      <c r="AH1" s="134"/>
      <c r="AI1" s="134"/>
    </row>
    <row r="2" spans="1:35" ht="21.75" customHeight="1" x14ac:dyDescent="0.2">
      <c r="A2" s="900" t="s">
        <v>176</v>
      </c>
      <c r="B2" s="900" t="s">
        <v>177</v>
      </c>
      <c r="C2" s="900" t="s">
        <v>96</v>
      </c>
      <c r="D2" s="900" t="s">
        <v>354</v>
      </c>
      <c r="E2" s="900" t="s">
        <v>184</v>
      </c>
      <c r="F2" s="900" t="s">
        <v>180</v>
      </c>
      <c r="G2" s="902" t="s">
        <v>715</v>
      </c>
      <c r="H2" s="903"/>
      <c r="I2" s="903"/>
      <c r="J2" s="903"/>
      <c r="K2" s="903"/>
      <c r="L2" s="903"/>
      <c r="M2" s="903"/>
      <c r="N2" s="903"/>
      <c r="O2" s="903"/>
      <c r="P2" s="903"/>
      <c r="Q2" s="903"/>
      <c r="R2" s="903"/>
      <c r="S2" s="903"/>
      <c r="T2" s="903"/>
      <c r="U2" s="897"/>
      <c r="V2" s="134"/>
      <c r="W2" s="134"/>
      <c r="X2" s="134"/>
      <c r="Y2" s="134"/>
      <c r="Z2" s="134"/>
      <c r="AA2" s="134"/>
      <c r="AB2" s="134"/>
      <c r="AC2" s="134"/>
      <c r="AD2" s="134"/>
      <c r="AE2" s="134"/>
      <c r="AF2" s="134"/>
      <c r="AG2" s="134"/>
      <c r="AH2" s="134"/>
      <c r="AI2" s="134"/>
    </row>
    <row r="3" spans="1:35" ht="21" customHeight="1" x14ac:dyDescent="0.2">
      <c r="A3" s="773"/>
      <c r="B3" s="773"/>
      <c r="C3" s="773"/>
      <c r="D3" s="773"/>
      <c r="E3" s="773"/>
      <c r="F3" s="773"/>
      <c r="G3" s="902">
        <v>44429</v>
      </c>
      <c r="H3" s="897"/>
      <c r="I3" s="902">
        <v>44398</v>
      </c>
      <c r="J3" s="897"/>
      <c r="K3" s="902">
        <v>44368</v>
      </c>
      <c r="L3" s="897"/>
      <c r="M3" s="902">
        <v>44337</v>
      </c>
      <c r="N3" s="897"/>
      <c r="O3" s="904">
        <v>44307</v>
      </c>
      <c r="P3" s="897"/>
      <c r="Q3" s="904">
        <v>44276</v>
      </c>
      <c r="R3" s="897"/>
      <c r="S3" s="904">
        <v>44248</v>
      </c>
      <c r="T3" s="897"/>
      <c r="U3" s="538">
        <v>44217</v>
      </c>
      <c r="V3" s="134"/>
      <c r="W3" s="134"/>
      <c r="X3" s="134"/>
      <c r="Y3" s="134"/>
      <c r="Z3" s="134"/>
      <c r="AA3" s="134"/>
      <c r="AB3" s="134"/>
      <c r="AC3" s="134"/>
      <c r="AD3" s="134"/>
      <c r="AE3" s="134"/>
      <c r="AF3" s="134"/>
      <c r="AG3" s="134"/>
      <c r="AH3" s="134"/>
      <c r="AI3" s="134"/>
    </row>
    <row r="4" spans="1:35" ht="12.75" x14ac:dyDescent="0.2">
      <c r="A4" s="539"/>
      <c r="B4" s="540"/>
      <c r="C4" s="541"/>
      <c r="D4" s="541"/>
      <c r="E4" s="541"/>
      <c r="F4" s="542"/>
      <c r="G4" s="543" t="s">
        <v>716</v>
      </c>
      <c r="H4" s="543" t="s">
        <v>717</v>
      </c>
      <c r="I4" s="543" t="s">
        <v>716</v>
      </c>
      <c r="J4" s="543" t="s">
        <v>717</v>
      </c>
      <c r="K4" s="543" t="s">
        <v>716</v>
      </c>
      <c r="L4" s="543" t="s">
        <v>717</v>
      </c>
      <c r="M4" s="543" t="s">
        <v>716</v>
      </c>
      <c r="N4" s="543" t="s">
        <v>717</v>
      </c>
      <c r="O4" s="543" t="s">
        <v>716</v>
      </c>
      <c r="P4" s="543" t="s">
        <v>717</v>
      </c>
      <c r="Q4" s="543" t="s">
        <v>716</v>
      </c>
      <c r="R4" s="543" t="s">
        <v>717</v>
      </c>
      <c r="S4" s="543" t="s">
        <v>716</v>
      </c>
      <c r="T4" s="543" t="s">
        <v>717</v>
      </c>
      <c r="U4" s="543" t="s">
        <v>716</v>
      </c>
      <c r="V4" s="544"/>
      <c r="W4" s="544"/>
      <c r="X4" s="544"/>
      <c r="Y4" s="544"/>
      <c r="Z4" s="544"/>
      <c r="AA4" s="544"/>
      <c r="AB4" s="544"/>
      <c r="AC4" s="544"/>
      <c r="AD4" s="544"/>
      <c r="AE4" s="544"/>
      <c r="AF4" s="544"/>
      <c r="AG4" s="544"/>
      <c r="AH4" s="544"/>
      <c r="AI4" s="544"/>
    </row>
    <row r="5" spans="1:35" ht="12.75" x14ac:dyDescent="0.2">
      <c r="A5" s="894">
        <v>1</v>
      </c>
      <c r="B5" s="899" t="s">
        <v>718</v>
      </c>
      <c r="C5" s="546" t="s">
        <v>646</v>
      </c>
      <c r="D5" s="546" t="s">
        <v>94</v>
      </c>
      <c r="E5" s="546" t="s">
        <v>104</v>
      </c>
      <c r="F5" s="547">
        <f>'Scheme-wise '!P4</f>
        <v>36800</v>
      </c>
      <c r="G5" s="548">
        <v>34326</v>
      </c>
      <c r="H5" s="548">
        <f t="shared" ref="H5:H6" si="0">G5-I5</f>
        <v>738</v>
      </c>
      <c r="I5" s="548">
        <v>33588</v>
      </c>
      <c r="J5" s="548">
        <f t="shared" ref="J5:J6" si="1">I5-K5</f>
        <v>905</v>
      </c>
      <c r="K5" s="548">
        <v>32683</v>
      </c>
      <c r="L5" s="548">
        <f t="shared" ref="L5:L6" si="2">K5-M5</f>
        <v>0</v>
      </c>
      <c r="M5" s="548">
        <v>32683</v>
      </c>
      <c r="N5" s="548">
        <f t="shared" ref="N5:N6" si="3">M5-O5</f>
        <v>0</v>
      </c>
      <c r="O5" s="549">
        <v>32683</v>
      </c>
      <c r="P5" s="549">
        <f t="shared" ref="P5:P9" si="4">O5-Q5</f>
        <v>538</v>
      </c>
      <c r="Q5" s="549">
        <v>32145</v>
      </c>
      <c r="R5" s="549">
        <f t="shared" ref="R5:R9" si="5">Q5-S5</f>
        <v>653</v>
      </c>
      <c r="S5" s="549">
        <v>31492</v>
      </c>
      <c r="T5" s="549">
        <f t="shared" ref="T5:T9" si="6">S5-U5</f>
        <v>1736</v>
      </c>
      <c r="U5" s="549">
        <v>29756</v>
      </c>
      <c r="V5" s="134"/>
      <c r="W5" s="134"/>
      <c r="X5" s="134"/>
      <c r="Y5" s="134"/>
      <c r="Z5" s="134"/>
      <c r="AA5" s="134"/>
      <c r="AB5" s="134"/>
      <c r="AC5" s="134"/>
      <c r="AD5" s="134"/>
      <c r="AE5" s="134"/>
      <c r="AF5" s="134"/>
      <c r="AG5" s="134"/>
      <c r="AH5" s="134"/>
      <c r="AI5" s="134"/>
    </row>
    <row r="6" spans="1:35" ht="12.75" x14ac:dyDescent="0.2">
      <c r="A6" s="773"/>
      <c r="B6" s="897"/>
      <c r="C6" s="550" t="s">
        <v>646</v>
      </c>
      <c r="D6" s="551" t="s">
        <v>396</v>
      </c>
      <c r="E6" s="550" t="s">
        <v>104</v>
      </c>
      <c r="F6" s="552">
        <f>'Scheme-wise '!W4</f>
        <v>38400</v>
      </c>
      <c r="G6" s="553">
        <v>18837</v>
      </c>
      <c r="H6" s="553">
        <f t="shared" si="0"/>
        <v>271</v>
      </c>
      <c r="I6" s="553">
        <v>18566</v>
      </c>
      <c r="J6" s="548">
        <f t="shared" si="1"/>
        <v>696</v>
      </c>
      <c r="K6" s="553">
        <v>17870</v>
      </c>
      <c r="L6" s="553">
        <f t="shared" si="2"/>
        <v>163</v>
      </c>
      <c r="M6" s="553">
        <v>17707</v>
      </c>
      <c r="N6" s="553">
        <f t="shared" si="3"/>
        <v>11</v>
      </c>
      <c r="O6" s="554">
        <v>17696</v>
      </c>
      <c r="P6" s="555">
        <f t="shared" si="4"/>
        <v>1325</v>
      </c>
      <c r="Q6" s="554">
        <v>16371</v>
      </c>
      <c r="R6" s="555">
        <f t="shared" si="5"/>
        <v>4073</v>
      </c>
      <c r="S6" s="554">
        <v>12298</v>
      </c>
      <c r="T6" s="555">
        <f t="shared" si="6"/>
        <v>188</v>
      </c>
      <c r="U6" s="554">
        <v>12110</v>
      </c>
      <c r="V6" s="134"/>
      <c r="W6" s="134"/>
      <c r="X6" s="134"/>
      <c r="Y6" s="134"/>
      <c r="Z6" s="134"/>
      <c r="AA6" s="134"/>
      <c r="AB6" s="134"/>
      <c r="AC6" s="134"/>
      <c r="AD6" s="134"/>
      <c r="AE6" s="134"/>
      <c r="AF6" s="134"/>
      <c r="AG6" s="134"/>
      <c r="AH6" s="134"/>
      <c r="AI6" s="134"/>
    </row>
    <row r="7" spans="1:35" ht="12.75" hidden="1" x14ac:dyDescent="0.2">
      <c r="A7" s="894">
        <v>2</v>
      </c>
      <c r="B7" s="893" t="s">
        <v>54</v>
      </c>
      <c r="C7" s="556" t="s">
        <v>55</v>
      </c>
      <c r="D7" s="557" t="s">
        <v>396</v>
      </c>
      <c r="E7" s="557" t="s">
        <v>97</v>
      </c>
      <c r="F7" s="558">
        <v>70000</v>
      </c>
      <c r="G7" s="559"/>
      <c r="H7" s="559"/>
      <c r="I7" s="559"/>
      <c r="J7" s="548">
        <v>0</v>
      </c>
      <c r="K7" s="559">
        <v>70000</v>
      </c>
      <c r="L7" s="559"/>
      <c r="M7" s="559">
        <v>70000</v>
      </c>
      <c r="N7" s="559"/>
      <c r="O7" s="559">
        <v>70000</v>
      </c>
      <c r="P7" s="555">
        <f t="shared" si="4"/>
        <v>0</v>
      </c>
      <c r="Q7" s="559">
        <v>70000</v>
      </c>
      <c r="R7" s="555">
        <f t="shared" si="5"/>
        <v>0</v>
      </c>
      <c r="S7" s="559">
        <v>70000</v>
      </c>
      <c r="T7" s="555">
        <f t="shared" si="6"/>
        <v>0</v>
      </c>
      <c r="U7" s="559">
        <v>70000</v>
      </c>
      <c r="V7" s="134"/>
      <c r="W7" s="134"/>
      <c r="X7" s="134"/>
      <c r="Y7" s="134"/>
      <c r="Z7" s="134"/>
      <c r="AA7" s="134"/>
      <c r="AB7" s="134"/>
      <c r="AC7" s="134"/>
      <c r="AD7" s="134"/>
      <c r="AE7" s="134"/>
      <c r="AF7" s="134"/>
      <c r="AG7" s="134"/>
      <c r="AH7" s="134"/>
      <c r="AI7" s="134"/>
    </row>
    <row r="8" spans="1:35" ht="12.75" hidden="1" x14ac:dyDescent="0.2">
      <c r="A8" s="789"/>
      <c r="B8" s="789"/>
      <c r="C8" s="557" t="s">
        <v>55</v>
      </c>
      <c r="D8" s="557" t="s">
        <v>251</v>
      </c>
      <c r="E8" s="557" t="s">
        <v>97</v>
      </c>
      <c r="F8" s="558">
        <v>14259</v>
      </c>
      <c r="G8" s="559"/>
      <c r="H8" s="559"/>
      <c r="I8" s="559"/>
      <c r="J8" s="548">
        <v>0</v>
      </c>
      <c r="K8" s="559">
        <v>14259</v>
      </c>
      <c r="L8" s="559"/>
      <c r="M8" s="559">
        <v>14259</v>
      </c>
      <c r="N8" s="559"/>
      <c r="O8" s="559">
        <v>14259</v>
      </c>
      <c r="P8" s="555">
        <f t="shared" si="4"/>
        <v>0</v>
      </c>
      <c r="Q8" s="559">
        <v>14259</v>
      </c>
      <c r="R8" s="555">
        <f t="shared" si="5"/>
        <v>0</v>
      </c>
      <c r="S8" s="559">
        <v>14259</v>
      </c>
      <c r="T8" s="555">
        <f t="shared" si="6"/>
        <v>0</v>
      </c>
      <c r="U8" s="559">
        <v>14259</v>
      </c>
      <c r="V8" s="134"/>
      <c r="W8" s="134"/>
      <c r="X8" s="134"/>
      <c r="Y8" s="134"/>
      <c r="Z8" s="134"/>
      <c r="AA8" s="134"/>
      <c r="AB8" s="134"/>
      <c r="AC8" s="134"/>
      <c r="AD8" s="134"/>
      <c r="AE8" s="134"/>
      <c r="AF8" s="134"/>
      <c r="AG8" s="134"/>
      <c r="AH8" s="134"/>
      <c r="AI8" s="134"/>
    </row>
    <row r="9" spans="1:35" ht="12.75" x14ac:dyDescent="0.2">
      <c r="A9" s="789"/>
      <c r="B9" s="789"/>
      <c r="C9" s="560" t="s">
        <v>55</v>
      </c>
      <c r="D9" s="560" t="s">
        <v>396</v>
      </c>
      <c r="E9" s="560" t="s">
        <v>97</v>
      </c>
      <c r="F9" s="561">
        <v>134000</v>
      </c>
      <c r="G9" s="562">
        <v>52568</v>
      </c>
      <c r="H9" s="562">
        <f t="shared" ref="H9:H13" si="7">G9-I9</f>
        <v>11916</v>
      </c>
      <c r="I9" s="562">
        <v>40652</v>
      </c>
      <c r="J9" s="548">
        <f t="shared" ref="J9:J13" si="8">I9-K9</f>
        <v>11640</v>
      </c>
      <c r="K9" s="562">
        <v>29012</v>
      </c>
      <c r="L9" s="562">
        <f>K9-M9</f>
        <v>11981</v>
      </c>
      <c r="M9" s="562">
        <v>17031</v>
      </c>
      <c r="N9" s="562">
        <f>M9-O9</f>
        <v>10363</v>
      </c>
      <c r="O9" s="562">
        <v>6668</v>
      </c>
      <c r="P9" s="563">
        <f t="shared" si="4"/>
        <v>6668</v>
      </c>
      <c r="Q9" s="562">
        <v>0</v>
      </c>
      <c r="R9" s="563">
        <f t="shared" si="5"/>
        <v>0</v>
      </c>
      <c r="S9" s="562">
        <v>0</v>
      </c>
      <c r="T9" s="563">
        <f t="shared" si="6"/>
        <v>0</v>
      </c>
      <c r="U9" s="562">
        <v>0</v>
      </c>
      <c r="V9" s="134"/>
      <c r="W9" s="134"/>
      <c r="X9" s="134"/>
      <c r="Y9" s="134"/>
      <c r="Z9" s="134"/>
      <c r="AA9" s="134"/>
      <c r="AB9" s="134"/>
      <c r="AC9" s="134"/>
      <c r="AD9" s="134"/>
      <c r="AE9" s="134"/>
      <c r="AF9" s="134"/>
      <c r="AG9" s="134"/>
      <c r="AH9" s="134"/>
      <c r="AI9" s="134"/>
    </row>
    <row r="10" spans="1:35" ht="12.75" x14ac:dyDescent="0.2">
      <c r="A10" s="773"/>
      <c r="B10" s="773"/>
      <c r="C10" s="560" t="s">
        <v>55</v>
      </c>
      <c r="D10" s="560" t="s">
        <v>396</v>
      </c>
      <c r="E10" s="560" t="s">
        <v>97</v>
      </c>
      <c r="F10" s="561">
        <v>134000</v>
      </c>
      <c r="G10" s="562">
        <v>4643</v>
      </c>
      <c r="H10" s="562">
        <f t="shared" si="7"/>
        <v>3667</v>
      </c>
      <c r="I10" s="562">
        <v>976</v>
      </c>
      <c r="J10" s="548">
        <f t="shared" si="8"/>
        <v>976</v>
      </c>
      <c r="K10" s="554"/>
      <c r="L10" s="554"/>
      <c r="M10" s="554"/>
      <c r="N10" s="554"/>
      <c r="O10" s="554"/>
      <c r="P10" s="555"/>
      <c r="Q10" s="554"/>
      <c r="R10" s="555"/>
      <c r="S10" s="554"/>
      <c r="T10" s="555"/>
      <c r="U10" s="554"/>
      <c r="V10" s="134"/>
      <c r="W10" s="134"/>
      <c r="X10" s="134"/>
      <c r="Y10" s="134"/>
      <c r="Z10" s="134"/>
      <c r="AA10" s="134"/>
      <c r="AB10" s="134"/>
      <c r="AC10" s="134"/>
      <c r="AD10" s="134"/>
      <c r="AE10" s="134"/>
      <c r="AF10" s="134"/>
      <c r="AG10" s="134"/>
      <c r="AH10" s="134"/>
      <c r="AI10" s="134"/>
    </row>
    <row r="11" spans="1:35" ht="12.75" x14ac:dyDescent="0.2">
      <c r="A11" s="894">
        <v>3</v>
      </c>
      <c r="B11" s="899" t="s">
        <v>56</v>
      </c>
      <c r="C11" s="551" t="s">
        <v>719</v>
      </c>
      <c r="D11" s="551" t="s">
        <v>94</v>
      </c>
      <c r="E11" s="551" t="s">
        <v>104</v>
      </c>
      <c r="F11" s="552">
        <f>SUM('Scheme-wise '!P11:P12)</f>
        <v>785300</v>
      </c>
      <c r="G11" s="554">
        <v>215822</v>
      </c>
      <c r="H11" s="554">
        <f t="shared" si="7"/>
        <v>34346</v>
      </c>
      <c r="I11" s="554">
        <v>181476</v>
      </c>
      <c r="J11" s="548">
        <f t="shared" si="8"/>
        <v>24112</v>
      </c>
      <c r="K11" s="554">
        <v>157364</v>
      </c>
      <c r="L11" s="554">
        <f>K11-M11</f>
        <v>9601</v>
      </c>
      <c r="M11" s="554">
        <v>147763</v>
      </c>
      <c r="N11" s="554">
        <f>M11-O11</f>
        <v>1064</v>
      </c>
      <c r="O11" s="554">
        <v>146699</v>
      </c>
      <c r="P11" s="555">
        <f>O11-Q11</f>
        <v>3191</v>
      </c>
      <c r="Q11" s="554">
        <v>143508</v>
      </c>
      <c r="R11" s="555">
        <f>Q11-S11</f>
        <v>4181</v>
      </c>
      <c r="S11" s="554">
        <v>139327</v>
      </c>
      <c r="T11" s="555">
        <f>S11-U11</f>
        <v>11166</v>
      </c>
      <c r="U11" s="554">
        <v>128161</v>
      </c>
      <c r="V11" s="134"/>
      <c r="W11" s="134"/>
      <c r="X11" s="134"/>
      <c r="Y11" s="134"/>
      <c r="Z11" s="134"/>
      <c r="AA11" s="134"/>
      <c r="AB11" s="134"/>
      <c r="AC11" s="134"/>
      <c r="AD11" s="134"/>
      <c r="AE11" s="134"/>
      <c r="AF11" s="134"/>
      <c r="AG11" s="134"/>
      <c r="AH11" s="134"/>
      <c r="AI11" s="134"/>
    </row>
    <row r="12" spans="1:35" ht="12.75" x14ac:dyDescent="0.2">
      <c r="A12" s="773"/>
      <c r="B12" s="897"/>
      <c r="C12" s="551"/>
      <c r="D12" s="551" t="s">
        <v>396</v>
      </c>
      <c r="E12" s="551" t="s">
        <v>104</v>
      </c>
      <c r="F12" s="552" t="e">
        <f>SUM('Scheme-wise '!W11:W12)</f>
        <v>#REF!</v>
      </c>
      <c r="G12" s="554">
        <v>0</v>
      </c>
      <c r="H12" s="554">
        <f t="shared" si="7"/>
        <v>0</v>
      </c>
      <c r="I12" s="554">
        <v>0</v>
      </c>
      <c r="J12" s="548">
        <f t="shared" si="8"/>
        <v>0</v>
      </c>
      <c r="K12" s="554">
        <v>0</v>
      </c>
      <c r="L12" s="554"/>
      <c r="M12" s="554">
        <f>'Scheme-wise '!Y11+'Scheme-wise '!Y12</f>
        <v>0</v>
      </c>
      <c r="N12" s="554"/>
      <c r="O12" s="554"/>
      <c r="P12" s="555"/>
      <c r="Q12" s="564"/>
      <c r="R12" s="555"/>
      <c r="S12" s="564"/>
      <c r="T12" s="555"/>
      <c r="U12" s="564"/>
      <c r="V12" s="134"/>
      <c r="W12" s="134"/>
      <c r="X12" s="134"/>
      <c r="Y12" s="134"/>
      <c r="Z12" s="134"/>
      <c r="AA12" s="134"/>
      <c r="AB12" s="134"/>
      <c r="AC12" s="134"/>
      <c r="AD12" s="134"/>
      <c r="AE12" s="134"/>
      <c r="AF12" s="134"/>
      <c r="AG12" s="134"/>
      <c r="AH12" s="134"/>
      <c r="AI12" s="134"/>
    </row>
    <row r="13" spans="1:35" ht="12.75" x14ac:dyDescent="0.2">
      <c r="A13" s="565">
        <v>4</v>
      </c>
      <c r="B13" s="566" t="s">
        <v>102</v>
      </c>
      <c r="C13" s="567" t="s">
        <v>103</v>
      </c>
      <c r="D13" s="567" t="s">
        <v>101</v>
      </c>
      <c r="E13" s="567" t="s">
        <v>168</v>
      </c>
      <c r="F13" s="568">
        <v>29433</v>
      </c>
      <c r="G13" s="569">
        <v>11171</v>
      </c>
      <c r="H13" s="569">
        <f t="shared" si="7"/>
        <v>659</v>
      </c>
      <c r="I13" s="569">
        <v>10512</v>
      </c>
      <c r="J13" s="548">
        <f t="shared" si="8"/>
        <v>1069</v>
      </c>
      <c r="K13" s="569">
        <v>9443</v>
      </c>
      <c r="L13" s="569">
        <f>K13-M13</f>
        <v>872</v>
      </c>
      <c r="M13" s="569">
        <v>8571</v>
      </c>
      <c r="N13" s="569">
        <f>M13-O13</f>
        <v>950</v>
      </c>
      <c r="O13" s="569">
        <v>7621</v>
      </c>
      <c r="P13" s="570">
        <f t="shared" ref="P13:P20" si="9">O13-Q13</f>
        <v>1626</v>
      </c>
      <c r="Q13" s="571">
        <v>5995</v>
      </c>
      <c r="R13" s="570">
        <f t="shared" ref="R13:R20" si="10">Q13-S13</f>
        <v>477</v>
      </c>
      <c r="S13" s="571">
        <v>5518</v>
      </c>
      <c r="T13" s="570">
        <f t="shared" ref="T13:T20" si="11">S13-U13</f>
        <v>5518</v>
      </c>
      <c r="U13" s="571"/>
      <c r="V13" s="134"/>
      <c r="W13" s="134"/>
      <c r="X13" s="134"/>
      <c r="Y13" s="134"/>
      <c r="Z13" s="134"/>
      <c r="AA13" s="134"/>
      <c r="AB13" s="134"/>
      <c r="AC13" s="134"/>
      <c r="AD13" s="134"/>
      <c r="AE13" s="134"/>
      <c r="AF13" s="134"/>
      <c r="AG13" s="134"/>
      <c r="AH13" s="134"/>
      <c r="AI13" s="134"/>
    </row>
    <row r="14" spans="1:35" ht="12.75" hidden="1" x14ac:dyDescent="0.2">
      <c r="A14" s="894">
        <v>5</v>
      </c>
      <c r="B14" s="893" t="s">
        <v>105</v>
      </c>
      <c r="C14" s="557" t="s">
        <v>107</v>
      </c>
      <c r="D14" s="557" t="s">
        <v>396</v>
      </c>
      <c r="E14" s="557"/>
      <c r="F14" s="558">
        <v>195000</v>
      </c>
      <c r="G14" s="559"/>
      <c r="H14" s="559"/>
      <c r="I14" s="559"/>
      <c r="J14" s="548">
        <v>0</v>
      </c>
      <c r="K14" s="559">
        <v>195000</v>
      </c>
      <c r="L14" s="559"/>
      <c r="M14" s="559">
        <v>195000</v>
      </c>
      <c r="N14" s="559"/>
      <c r="O14" s="559">
        <v>195000</v>
      </c>
      <c r="P14" s="555">
        <f t="shared" si="9"/>
        <v>0</v>
      </c>
      <c r="Q14" s="559">
        <v>195000</v>
      </c>
      <c r="R14" s="555">
        <f t="shared" si="10"/>
        <v>0</v>
      </c>
      <c r="S14" s="559">
        <v>195000</v>
      </c>
      <c r="T14" s="555">
        <f t="shared" si="11"/>
        <v>0</v>
      </c>
      <c r="U14" s="559">
        <v>195000</v>
      </c>
      <c r="V14" s="134"/>
      <c r="W14" s="134"/>
      <c r="X14" s="134"/>
      <c r="Y14" s="134"/>
      <c r="Z14" s="134"/>
      <c r="AA14" s="134"/>
      <c r="AB14" s="134"/>
      <c r="AC14" s="134"/>
      <c r="AD14" s="134"/>
      <c r="AE14" s="134"/>
      <c r="AF14" s="134"/>
      <c r="AG14" s="134"/>
      <c r="AH14" s="134"/>
      <c r="AI14" s="134"/>
    </row>
    <row r="15" spans="1:35" ht="12.75" x14ac:dyDescent="0.2">
      <c r="A15" s="773"/>
      <c r="B15" s="773"/>
      <c r="C15" s="551" t="s">
        <v>106</v>
      </c>
      <c r="D15" s="551" t="s">
        <v>396</v>
      </c>
      <c r="E15" s="551" t="s">
        <v>104</v>
      </c>
      <c r="F15" s="552">
        <v>64713</v>
      </c>
      <c r="G15" s="554">
        <v>60835</v>
      </c>
      <c r="H15" s="554">
        <f>G15-I15</f>
        <v>244</v>
      </c>
      <c r="I15" s="554">
        <v>60591</v>
      </c>
      <c r="J15" s="548">
        <f>I15-K15</f>
        <v>178</v>
      </c>
      <c r="K15" s="554">
        <v>60413</v>
      </c>
      <c r="L15" s="554">
        <f t="shared" ref="L15:L19" si="12">K15-M15</f>
        <v>147</v>
      </c>
      <c r="M15" s="554">
        <v>60266</v>
      </c>
      <c r="N15" s="554">
        <f t="shared" ref="N15:N19" si="13">M15-O15</f>
        <v>163</v>
      </c>
      <c r="O15" s="554">
        <v>60103</v>
      </c>
      <c r="P15" s="555">
        <f t="shared" si="9"/>
        <v>122</v>
      </c>
      <c r="Q15" s="554">
        <v>59981</v>
      </c>
      <c r="R15" s="555">
        <f t="shared" si="10"/>
        <v>251</v>
      </c>
      <c r="S15" s="554">
        <v>59730</v>
      </c>
      <c r="T15" s="555">
        <f t="shared" si="11"/>
        <v>266</v>
      </c>
      <c r="U15" s="554">
        <v>59464</v>
      </c>
      <c r="V15" s="134"/>
      <c r="W15" s="134"/>
      <c r="X15" s="134"/>
      <c r="Y15" s="134"/>
      <c r="Z15" s="134"/>
      <c r="AA15" s="134"/>
      <c r="AB15" s="134"/>
      <c r="AC15" s="134"/>
      <c r="AD15" s="134"/>
      <c r="AE15" s="134"/>
      <c r="AF15" s="134"/>
      <c r="AG15" s="134"/>
      <c r="AH15" s="134"/>
      <c r="AI15" s="134"/>
    </row>
    <row r="16" spans="1:35" ht="12.75" hidden="1" x14ac:dyDescent="0.2">
      <c r="A16" s="565">
        <v>6</v>
      </c>
      <c r="B16" s="566" t="s">
        <v>23</v>
      </c>
      <c r="C16" s="557" t="s">
        <v>27</v>
      </c>
      <c r="D16" s="557" t="s">
        <v>251</v>
      </c>
      <c r="E16" s="557"/>
      <c r="F16" s="558">
        <v>23760</v>
      </c>
      <c r="G16" s="559"/>
      <c r="H16" s="559"/>
      <c r="I16" s="559"/>
      <c r="J16" s="548">
        <v>0</v>
      </c>
      <c r="K16" s="559">
        <v>23760</v>
      </c>
      <c r="L16" s="554">
        <f t="shared" si="12"/>
        <v>0</v>
      </c>
      <c r="M16" s="559">
        <v>23760</v>
      </c>
      <c r="N16" s="554">
        <f t="shared" si="13"/>
        <v>0</v>
      </c>
      <c r="O16" s="559">
        <v>23760</v>
      </c>
      <c r="P16" s="555">
        <f t="shared" si="9"/>
        <v>0</v>
      </c>
      <c r="Q16" s="559">
        <v>23760</v>
      </c>
      <c r="R16" s="555">
        <f t="shared" si="10"/>
        <v>0</v>
      </c>
      <c r="S16" s="559">
        <v>23760</v>
      </c>
      <c r="T16" s="555">
        <f t="shared" si="11"/>
        <v>0</v>
      </c>
      <c r="U16" s="559">
        <v>23760</v>
      </c>
      <c r="V16" s="134"/>
      <c r="W16" s="134"/>
      <c r="X16" s="134"/>
      <c r="Y16" s="134"/>
      <c r="Z16" s="134"/>
      <c r="AA16" s="134"/>
      <c r="AB16" s="134"/>
      <c r="AC16" s="134"/>
      <c r="AD16" s="134"/>
      <c r="AE16" s="134"/>
      <c r="AF16" s="134"/>
      <c r="AG16" s="134"/>
      <c r="AH16" s="134"/>
      <c r="AI16" s="134"/>
    </row>
    <row r="17" spans="1:35" ht="12.75" hidden="1" x14ac:dyDescent="0.2">
      <c r="A17" s="894">
        <v>7</v>
      </c>
      <c r="B17" s="893" t="s">
        <v>28</v>
      </c>
      <c r="C17" s="557" t="s">
        <v>554</v>
      </c>
      <c r="D17" s="557" t="s">
        <v>251</v>
      </c>
      <c r="E17" s="557"/>
      <c r="F17" s="558">
        <v>10188</v>
      </c>
      <c r="G17" s="559"/>
      <c r="H17" s="559"/>
      <c r="I17" s="559"/>
      <c r="J17" s="548">
        <v>0</v>
      </c>
      <c r="K17" s="559">
        <v>10188</v>
      </c>
      <c r="L17" s="554">
        <f t="shared" si="12"/>
        <v>0</v>
      </c>
      <c r="M17" s="559">
        <v>10188</v>
      </c>
      <c r="N17" s="554">
        <f t="shared" si="13"/>
        <v>0</v>
      </c>
      <c r="O17" s="559">
        <v>10188</v>
      </c>
      <c r="P17" s="555">
        <f t="shared" si="9"/>
        <v>0</v>
      </c>
      <c r="Q17" s="559">
        <v>10188</v>
      </c>
      <c r="R17" s="555">
        <f t="shared" si="10"/>
        <v>0</v>
      </c>
      <c r="S17" s="559">
        <v>10188</v>
      </c>
      <c r="T17" s="555">
        <f t="shared" si="11"/>
        <v>0</v>
      </c>
      <c r="U17" s="559">
        <v>10188</v>
      </c>
      <c r="V17" s="134"/>
      <c r="W17" s="134"/>
      <c r="X17" s="134"/>
      <c r="Y17" s="134"/>
      <c r="Z17" s="134"/>
      <c r="AA17" s="134"/>
      <c r="AB17" s="134"/>
      <c r="AC17" s="134"/>
      <c r="AD17" s="134"/>
      <c r="AE17" s="134"/>
      <c r="AF17" s="134"/>
      <c r="AG17" s="134"/>
      <c r="AH17" s="134"/>
      <c r="AI17" s="134"/>
    </row>
    <row r="18" spans="1:35" ht="12.75" hidden="1" x14ac:dyDescent="0.2">
      <c r="A18" s="789"/>
      <c r="B18" s="789"/>
      <c r="C18" s="557" t="s">
        <v>128</v>
      </c>
      <c r="D18" s="557" t="s">
        <v>251</v>
      </c>
      <c r="E18" s="557"/>
      <c r="F18" s="558">
        <v>10</v>
      </c>
      <c r="G18" s="559"/>
      <c r="H18" s="559"/>
      <c r="I18" s="559"/>
      <c r="J18" s="548">
        <v>0</v>
      </c>
      <c r="K18" s="559">
        <v>10</v>
      </c>
      <c r="L18" s="554">
        <f t="shared" si="12"/>
        <v>0</v>
      </c>
      <c r="M18" s="559">
        <v>10</v>
      </c>
      <c r="N18" s="554">
        <f t="shared" si="13"/>
        <v>0</v>
      </c>
      <c r="O18" s="559">
        <v>10</v>
      </c>
      <c r="P18" s="555">
        <f t="shared" si="9"/>
        <v>0</v>
      </c>
      <c r="Q18" s="559">
        <v>10</v>
      </c>
      <c r="R18" s="555">
        <f t="shared" si="10"/>
        <v>0</v>
      </c>
      <c r="S18" s="559">
        <v>10</v>
      </c>
      <c r="T18" s="555">
        <f t="shared" si="11"/>
        <v>0</v>
      </c>
      <c r="U18" s="559">
        <v>10</v>
      </c>
      <c r="V18" s="134"/>
      <c r="W18" s="134"/>
      <c r="X18" s="134"/>
      <c r="Y18" s="134"/>
      <c r="Z18" s="134"/>
      <c r="AA18" s="134"/>
      <c r="AB18" s="134"/>
      <c r="AC18" s="134"/>
      <c r="AD18" s="134"/>
      <c r="AE18" s="134"/>
      <c r="AF18" s="134"/>
      <c r="AG18" s="134"/>
      <c r="AH18" s="134"/>
      <c r="AI18" s="134"/>
    </row>
    <row r="19" spans="1:35" ht="12.75" x14ac:dyDescent="0.2">
      <c r="A19" s="773"/>
      <c r="B19" s="773"/>
      <c r="C19" s="551" t="s">
        <v>657</v>
      </c>
      <c r="D19" s="551" t="s">
        <v>396</v>
      </c>
      <c r="E19" s="551" t="s">
        <v>104</v>
      </c>
      <c r="F19" s="552">
        <v>1000000</v>
      </c>
      <c r="G19" s="554">
        <v>304357</v>
      </c>
      <c r="H19" s="554">
        <f>G19-I19</f>
        <v>14019</v>
      </c>
      <c r="I19" s="554">
        <v>290338</v>
      </c>
      <c r="J19" s="548">
        <f>I19-K19</f>
        <v>10390</v>
      </c>
      <c r="K19" s="554">
        <v>279948</v>
      </c>
      <c r="L19" s="554">
        <f t="shared" si="12"/>
        <v>9175</v>
      </c>
      <c r="M19" s="554">
        <v>270773</v>
      </c>
      <c r="N19" s="554">
        <f t="shared" si="13"/>
        <v>11795</v>
      </c>
      <c r="O19" s="554">
        <v>258978</v>
      </c>
      <c r="P19" s="555">
        <f t="shared" si="9"/>
        <v>8342</v>
      </c>
      <c r="Q19" s="554">
        <v>250636</v>
      </c>
      <c r="R19" s="555">
        <f t="shared" si="10"/>
        <v>2774</v>
      </c>
      <c r="S19" s="554">
        <v>247862</v>
      </c>
      <c r="T19" s="555">
        <f t="shared" si="11"/>
        <v>0</v>
      </c>
      <c r="U19" s="554">
        <v>247862</v>
      </c>
      <c r="V19" s="134"/>
      <c r="W19" s="134"/>
      <c r="X19" s="134"/>
      <c r="Y19" s="134"/>
      <c r="Z19" s="134"/>
      <c r="AA19" s="134"/>
      <c r="AB19" s="134"/>
      <c r="AC19" s="134"/>
      <c r="AD19" s="134"/>
      <c r="AE19" s="134"/>
      <c r="AF19" s="134"/>
      <c r="AG19" s="134"/>
      <c r="AH19" s="134"/>
      <c r="AI19" s="134"/>
    </row>
    <row r="20" spans="1:35" ht="25.5" hidden="1" x14ac:dyDescent="0.2">
      <c r="A20" s="545">
        <v>8</v>
      </c>
      <c r="B20" s="566" t="s">
        <v>456</v>
      </c>
      <c r="C20" s="557" t="s">
        <v>565</v>
      </c>
      <c r="D20" s="557" t="s">
        <v>251</v>
      </c>
      <c r="E20" s="557"/>
      <c r="F20" s="558">
        <v>1335</v>
      </c>
      <c r="G20" s="559"/>
      <c r="H20" s="559"/>
      <c r="I20" s="559"/>
      <c r="J20" s="548">
        <v>0</v>
      </c>
      <c r="K20" s="559">
        <v>1335</v>
      </c>
      <c r="L20" s="559"/>
      <c r="M20" s="559">
        <v>1335</v>
      </c>
      <c r="N20" s="559"/>
      <c r="O20" s="559">
        <v>1335</v>
      </c>
      <c r="P20" s="555">
        <f t="shared" si="9"/>
        <v>0</v>
      </c>
      <c r="Q20" s="559">
        <v>1335</v>
      </c>
      <c r="R20" s="555">
        <f t="shared" si="10"/>
        <v>0</v>
      </c>
      <c r="S20" s="559">
        <v>1335</v>
      </c>
      <c r="T20" s="555">
        <f t="shared" si="11"/>
        <v>0</v>
      </c>
      <c r="U20" s="559">
        <v>1335</v>
      </c>
      <c r="V20" s="134"/>
      <c r="W20" s="134"/>
      <c r="X20" s="134"/>
      <c r="Y20" s="134"/>
      <c r="Z20" s="134"/>
      <c r="AA20" s="134"/>
      <c r="AB20" s="134"/>
      <c r="AC20" s="134"/>
      <c r="AD20" s="134"/>
      <c r="AE20" s="134"/>
      <c r="AF20" s="134"/>
      <c r="AG20" s="134"/>
      <c r="AH20" s="134"/>
      <c r="AI20" s="134"/>
    </row>
    <row r="21" spans="1:35" ht="12.75" x14ac:dyDescent="0.2">
      <c r="A21" s="565">
        <v>9</v>
      </c>
      <c r="B21" s="566" t="s">
        <v>659</v>
      </c>
      <c r="C21" s="557" t="s">
        <v>660</v>
      </c>
      <c r="D21" s="557" t="s">
        <v>647</v>
      </c>
      <c r="E21" s="557" t="s">
        <v>168</v>
      </c>
      <c r="F21" s="108">
        <v>115500</v>
      </c>
      <c r="G21" s="559">
        <v>2251</v>
      </c>
      <c r="H21" s="559">
        <f>G21-I21</f>
        <v>2251</v>
      </c>
      <c r="I21" s="559">
        <v>0</v>
      </c>
      <c r="J21" s="548">
        <v>0</v>
      </c>
      <c r="K21" s="559"/>
      <c r="L21" s="559"/>
      <c r="M21" s="559"/>
      <c r="N21" s="559"/>
      <c r="O21" s="559"/>
      <c r="P21" s="555"/>
      <c r="Q21" s="559"/>
      <c r="R21" s="555"/>
      <c r="S21" s="559"/>
      <c r="T21" s="555"/>
      <c r="U21" s="559"/>
      <c r="V21" s="134"/>
      <c r="W21" s="134"/>
      <c r="X21" s="134"/>
      <c r="Y21" s="134"/>
      <c r="Z21" s="134"/>
      <c r="AA21" s="134"/>
      <c r="AB21" s="134"/>
      <c r="AC21" s="134"/>
      <c r="AD21" s="134"/>
      <c r="AE21" s="134"/>
      <c r="AF21" s="134"/>
      <c r="AG21" s="134"/>
      <c r="AH21" s="134"/>
      <c r="AI21" s="134"/>
    </row>
    <row r="22" spans="1:35" ht="12.75" hidden="1" x14ac:dyDescent="0.2">
      <c r="A22" s="545">
        <v>10</v>
      </c>
      <c r="B22" s="566" t="s">
        <v>130</v>
      </c>
      <c r="C22" s="557" t="s">
        <v>123</v>
      </c>
      <c r="D22" s="557" t="s">
        <v>251</v>
      </c>
      <c r="E22" s="557"/>
      <c r="F22" s="558">
        <v>20916</v>
      </c>
      <c r="G22" s="559"/>
      <c r="H22" s="559"/>
      <c r="I22" s="559"/>
      <c r="J22" s="548">
        <v>0</v>
      </c>
      <c r="K22" s="559">
        <v>20916</v>
      </c>
      <c r="L22" s="559"/>
      <c r="M22" s="559">
        <v>20916</v>
      </c>
      <c r="N22" s="559"/>
      <c r="O22" s="559">
        <v>20916</v>
      </c>
      <c r="P22" s="555">
        <f t="shared" ref="P22:P40" si="14">O22-Q22</f>
        <v>0</v>
      </c>
      <c r="Q22" s="559">
        <v>20916</v>
      </c>
      <c r="R22" s="555">
        <f t="shared" ref="R22:R40" si="15">Q22-S22</f>
        <v>0</v>
      </c>
      <c r="S22" s="559">
        <v>20916</v>
      </c>
      <c r="T22" s="555">
        <f t="shared" ref="T22:T40" si="16">S22-U22</f>
        <v>0</v>
      </c>
      <c r="U22" s="559">
        <v>20916</v>
      </c>
      <c r="V22" s="134"/>
      <c r="W22" s="134"/>
      <c r="X22" s="134"/>
      <c r="Y22" s="134"/>
      <c r="Z22" s="134"/>
      <c r="AA22" s="134"/>
      <c r="AB22" s="134"/>
      <c r="AC22" s="134"/>
      <c r="AD22" s="134"/>
      <c r="AE22" s="134"/>
      <c r="AF22" s="134"/>
      <c r="AG22" s="134"/>
      <c r="AH22" s="134"/>
      <c r="AI22" s="134"/>
    </row>
    <row r="23" spans="1:35" ht="12.75" hidden="1" x14ac:dyDescent="0.2">
      <c r="A23" s="565">
        <v>11</v>
      </c>
      <c r="B23" s="566" t="s">
        <v>35</v>
      </c>
      <c r="C23" s="572" t="s">
        <v>112</v>
      </c>
      <c r="D23" s="572" t="s">
        <v>94</v>
      </c>
      <c r="E23" s="572"/>
      <c r="F23" s="573">
        <v>800</v>
      </c>
      <c r="G23" s="574"/>
      <c r="H23" s="574"/>
      <c r="I23" s="574"/>
      <c r="J23" s="548">
        <v>0</v>
      </c>
      <c r="K23" s="574">
        <v>780</v>
      </c>
      <c r="L23" s="574"/>
      <c r="M23" s="574">
        <v>780</v>
      </c>
      <c r="N23" s="574"/>
      <c r="O23" s="574">
        <v>780</v>
      </c>
      <c r="P23" s="555">
        <f t="shared" si="14"/>
        <v>0</v>
      </c>
      <c r="Q23" s="574">
        <v>780</v>
      </c>
      <c r="R23" s="555">
        <f t="shared" si="15"/>
        <v>0</v>
      </c>
      <c r="S23" s="574">
        <v>780</v>
      </c>
      <c r="T23" s="555">
        <f t="shared" si="16"/>
        <v>0</v>
      </c>
      <c r="U23" s="574">
        <v>780</v>
      </c>
      <c r="V23" s="134"/>
      <c r="W23" s="134"/>
      <c r="X23" s="134"/>
      <c r="Y23" s="134"/>
      <c r="Z23" s="134"/>
      <c r="AA23" s="134"/>
      <c r="AB23" s="134"/>
      <c r="AC23" s="134"/>
      <c r="AD23" s="134"/>
      <c r="AE23" s="134"/>
      <c r="AF23" s="134"/>
      <c r="AG23" s="134"/>
      <c r="AH23" s="134"/>
      <c r="AI23" s="134"/>
    </row>
    <row r="24" spans="1:35" ht="12.75" x14ac:dyDescent="0.2">
      <c r="A24" s="545">
        <v>12</v>
      </c>
      <c r="B24" s="893" t="s">
        <v>38</v>
      </c>
      <c r="C24" s="572" t="s">
        <v>720</v>
      </c>
      <c r="D24" s="572" t="s">
        <v>94</v>
      </c>
      <c r="E24" s="572" t="s">
        <v>97</v>
      </c>
      <c r="F24" s="573">
        <v>344540</v>
      </c>
      <c r="G24" s="574">
        <v>65895</v>
      </c>
      <c r="H24" s="574">
        <f>G24-I24</f>
        <v>14491</v>
      </c>
      <c r="I24" s="574">
        <v>51404</v>
      </c>
      <c r="J24" s="548">
        <f>I24-K24</f>
        <v>5691</v>
      </c>
      <c r="K24" s="574">
        <v>45713</v>
      </c>
      <c r="L24" s="574">
        <f t="shared" ref="L24:L33" si="17">K24-M24</f>
        <v>8704</v>
      </c>
      <c r="M24" s="574">
        <v>37009</v>
      </c>
      <c r="N24" s="574">
        <f t="shared" ref="N24:N33" si="18">M24-O24</f>
        <v>3363</v>
      </c>
      <c r="O24" s="574">
        <v>33646</v>
      </c>
      <c r="P24" s="549">
        <f t="shared" si="14"/>
        <v>6080</v>
      </c>
      <c r="Q24" s="575">
        <v>27566</v>
      </c>
      <c r="R24" s="549">
        <f t="shared" si="15"/>
        <v>16766</v>
      </c>
      <c r="S24" s="575">
        <v>10800</v>
      </c>
      <c r="T24" s="549">
        <f t="shared" si="16"/>
        <v>9619</v>
      </c>
      <c r="U24" s="575">
        <v>1181</v>
      </c>
      <c r="V24" s="134"/>
      <c r="W24" s="134"/>
      <c r="X24" s="134"/>
      <c r="Y24" s="134"/>
      <c r="Z24" s="134"/>
      <c r="AA24" s="134"/>
      <c r="AB24" s="134"/>
      <c r="AC24" s="134"/>
      <c r="AD24" s="134"/>
      <c r="AE24" s="134"/>
      <c r="AF24" s="134"/>
      <c r="AG24" s="134"/>
      <c r="AH24" s="134"/>
      <c r="AI24" s="134"/>
    </row>
    <row r="25" spans="1:35" ht="12.75" hidden="1" x14ac:dyDescent="0.2">
      <c r="A25" s="565">
        <v>13</v>
      </c>
      <c r="B25" s="773"/>
      <c r="C25" s="572" t="s">
        <v>721</v>
      </c>
      <c r="D25" s="572" t="s">
        <v>94</v>
      </c>
      <c r="E25" s="572" t="s">
        <v>97</v>
      </c>
      <c r="F25" s="573">
        <v>118836</v>
      </c>
      <c r="G25" s="574"/>
      <c r="H25" s="574"/>
      <c r="I25" s="574"/>
      <c r="J25" s="548">
        <v>0</v>
      </c>
      <c r="K25" s="574">
        <v>118836</v>
      </c>
      <c r="L25" s="574">
        <f t="shared" si="17"/>
        <v>0</v>
      </c>
      <c r="M25" s="574">
        <v>118836</v>
      </c>
      <c r="N25" s="574">
        <f t="shared" si="18"/>
        <v>0</v>
      </c>
      <c r="O25" s="574">
        <v>118836</v>
      </c>
      <c r="P25" s="549">
        <f t="shared" si="14"/>
        <v>0</v>
      </c>
      <c r="Q25" s="574">
        <v>118836</v>
      </c>
      <c r="R25" s="555">
        <f t="shared" si="15"/>
        <v>0</v>
      </c>
      <c r="S25" s="574">
        <v>118836</v>
      </c>
      <c r="T25" s="555">
        <f t="shared" si="16"/>
        <v>0</v>
      </c>
      <c r="U25" s="574">
        <v>118836</v>
      </c>
      <c r="V25" s="134"/>
      <c r="W25" s="134"/>
      <c r="X25" s="134"/>
      <c r="Y25" s="134"/>
      <c r="Z25" s="134"/>
      <c r="AA25" s="134"/>
      <c r="AB25" s="134"/>
      <c r="AC25" s="134"/>
      <c r="AD25" s="134"/>
      <c r="AE25" s="134"/>
      <c r="AF25" s="134"/>
      <c r="AG25" s="134"/>
      <c r="AH25" s="134"/>
      <c r="AI25" s="134"/>
    </row>
    <row r="26" spans="1:35" ht="12.75" hidden="1" x14ac:dyDescent="0.2">
      <c r="A26" s="545">
        <v>14</v>
      </c>
      <c r="B26" s="566" t="s">
        <v>118</v>
      </c>
      <c r="C26" s="557" t="s">
        <v>119</v>
      </c>
      <c r="D26" s="557" t="s">
        <v>396</v>
      </c>
      <c r="E26" s="572" t="s">
        <v>97</v>
      </c>
      <c r="F26" s="558">
        <v>4000</v>
      </c>
      <c r="G26" s="559"/>
      <c r="H26" s="559"/>
      <c r="I26" s="559"/>
      <c r="J26" s="548">
        <v>0</v>
      </c>
      <c r="K26" s="559">
        <v>4000</v>
      </c>
      <c r="L26" s="574">
        <f t="shared" si="17"/>
        <v>0</v>
      </c>
      <c r="M26" s="559">
        <v>4000</v>
      </c>
      <c r="N26" s="574">
        <f t="shared" si="18"/>
        <v>0</v>
      </c>
      <c r="O26" s="559">
        <v>4000</v>
      </c>
      <c r="P26" s="549">
        <f t="shared" si="14"/>
        <v>0</v>
      </c>
      <c r="Q26" s="559">
        <v>4000</v>
      </c>
      <c r="R26" s="555">
        <f t="shared" si="15"/>
        <v>0</v>
      </c>
      <c r="S26" s="559">
        <v>4000</v>
      </c>
      <c r="T26" s="555">
        <f t="shared" si="16"/>
        <v>0</v>
      </c>
      <c r="U26" s="559">
        <v>4000</v>
      </c>
      <c r="V26" s="134"/>
      <c r="W26" s="134"/>
      <c r="X26" s="134"/>
      <c r="Y26" s="134"/>
      <c r="Z26" s="134"/>
      <c r="AA26" s="134"/>
      <c r="AB26" s="134"/>
      <c r="AC26" s="134"/>
      <c r="AD26" s="134"/>
      <c r="AE26" s="134"/>
      <c r="AF26" s="134"/>
      <c r="AG26" s="134"/>
      <c r="AH26" s="134"/>
      <c r="AI26" s="134"/>
    </row>
    <row r="27" spans="1:35" ht="12.75" hidden="1" x14ac:dyDescent="0.2">
      <c r="A27" s="565">
        <v>15</v>
      </c>
      <c r="B27" s="893" t="s">
        <v>45</v>
      </c>
      <c r="C27" s="557" t="s">
        <v>46</v>
      </c>
      <c r="D27" s="557" t="s">
        <v>251</v>
      </c>
      <c r="E27" s="572" t="s">
        <v>97</v>
      </c>
      <c r="F27" s="558">
        <v>28910</v>
      </c>
      <c r="G27" s="559"/>
      <c r="H27" s="559"/>
      <c r="I27" s="559"/>
      <c r="J27" s="548">
        <v>0</v>
      </c>
      <c r="K27" s="559">
        <v>28910</v>
      </c>
      <c r="L27" s="574">
        <f t="shared" si="17"/>
        <v>0</v>
      </c>
      <c r="M27" s="559">
        <v>28910</v>
      </c>
      <c r="N27" s="574">
        <f t="shared" si="18"/>
        <v>0</v>
      </c>
      <c r="O27" s="559">
        <v>28910</v>
      </c>
      <c r="P27" s="549">
        <f t="shared" si="14"/>
        <v>0</v>
      </c>
      <c r="Q27" s="559">
        <v>28910</v>
      </c>
      <c r="R27" s="555">
        <f t="shared" si="15"/>
        <v>0</v>
      </c>
      <c r="S27" s="559">
        <v>28910</v>
      </c>
      <c r="T27" s="555">
        <f t="shared" si="16"/>
        <v>0</v>
      </c>
      <c r="U27" s="559">
        <v>28910</v>
      </c>
      <c r="V27" s="134"/>
      <c r="W27" s="134"/>
      <c r="X27" s="134"/>
      <c r="Y27" s="134"/>
      <c r="Z27" s="134"/>
      <c r="AA27" s="134"/>
      <c r="AB27" s="134"/>
      <c r="AC27" s="134"/>
      <c r="AD27" s="134"/>
      <c r="AE27" s="134"/>
      <c r="AF27" s="134"/>
      <c r="AG27" s="134"/>
      <c r="AH27" s="134"/>
      <c r="AI27" s="134"/>
    </row>
    <row r="28" spans="1:35" ht="12.75" hidden="1" x14ac:dyDescent="0.2">
      <c r="A28" s="545">
        <v>16</v>
      </c>
      <c r="B28" s="773"/>
      <c r="C28" s="557" t="s">
        <v>46</v>
      </c>
      <c r="D28" s="557" t="s">
        <v>396</v>
      </c>
      <c r="E28" s="572" t="s">
        <v>97</v>
      </c>
      <c r="F28" s="558">
        <v>1658</v>
      </c>
      <c r="G28" s="559"/>
      <c r="H28" s="559"/>
      <c r="I28" s="559"/>
      <c r="J28" s="548">
        <v>0</v>
      </c>
      <c r="K28" s="559">
        <v>1658</v>
      </c>
      <c r="L28" s="574">
        <f t="shared" si="17"/>
        <v>0</v>
      </c>
      <c r="M28" s="559">
        <v>1658</v>
      </c>
      <c r="N28" s="574">
        <f t="shared" si="18"/>
        <v>0</v>
      </c>
      <c r="O28" s="559">
        <v>1658</v>
      </c>
      <c r="P28" s="549">
        <f t="shared" si="14"/>
        <v>0</v>
      </c>
      <c r="Q28" s="559">
        <v>1658</v>
      </c>
      <c r="R28" s="555">
        <f t="shared" si="15"/>
        <v>0</v>
      </c>
      <c r="S28" s="559">
        <v>1658</v>
      </c>
      <c r="T28" s="555">
        <f t="shared" si="16"/>
        <v>0</v>
      </c>
      <c r="U28" s="559">
        <v>1658</v>
      </c>
      <c r="V28" s="134"/>
      <c r="W28" s="134"/>
      <c r="X28" s="134"/>
      <c r="Y28" s="134"/>
      <c r="Z28" s="134"/>
      <c r="AA28" s="134"/>
      <c r="AB28" s="134"/>
      <c r="AC28" s="134"/>
      <c r="AD28" s="134"/>
      <c r="AE28" s="134"/>
      <c r="AF28" s="134"/>
      <c r="AG28" s="134"/>
      <c r="AH28" s="134"/>
      <c r="AI28" s="134"/>
    </row>
    <row r="29" spans="1:35" ht="12.75" x14ac:dyDescent="0.2">
      <c r="A29" s="565">
        <v>17</v>
      </c>
      <c r="B29" s="566" t="s">
        <v>47</v>
      </c>
      <c r="C29" s="572" t="s">
        <v>48</v>
      </c>
      <c r="D29" s="572" t="s">
        <v>94</v>
      </c>
      <c r="E29" s="572" t="s">
        <v>97</v>
      </c>
      <c r="F29" s="573">
        <v>96000</v>
      </c>
      <c r="G29" s="574">
        <v>11817</v>
      </c>
      <c r="H29" s="574">
        <f>G29-I29</f>
        <v>4414</v>
      </c>
      <c r="I29" s="574">
        <v>7403</v>
      </c>
      <c r="J29" s="548">
        <f>I29-K29</f>
        <v>4803</v>
      </c>
      <c r="K29" s="574">
        <v>2600</v>
      </c>
      <c r="L29" s="574">
        <f t="shared" si="17"/>
        <v>1713</v>
      </c>
      <c r="M29" s="574">
        <v>887</v>
      </c>
      <c r="N29" s="574">
        <f t="shared" si="18"/>
        <v>673</v>
      </c>
      <c r="O29" s="574">
        <v>214</v>
      </c>
      <c r="P29" s="549">
        <f t="shared" si="14"/>
        <v>114</v>
      </c>
      <c r="Q29" s="575">
        <v>100</v>
      </c>
      <c r="R29" s="549">
        <f t="shared" si="15"/>
        <v>0</v>
      </c>
      <c r="S29" s="574">
        <v>100</v>
      </c>
      <c r="T29" s="549">
        <f t="shared" si="16"/>
        <v>0</v>
      </c>
      <c r="U29" s="575">
        <v>100</v>
      </c>
      <c r="V29" s="134"/>
      <c r="W29" s="134"/>
      <c r="X29" s="134"/>
      <c r="Y29" s="134"/>
      <c r="Z29" s="134"/>
      <c r="AA29" s="134"/>
      <c r="AB29" s="134"/>
      <c r="AC29" s="134"/>
      <c r="AD29" s="134"/>
      <c r="AE29" s="134"/>
      <c r="AF29" s="134"/>
      <c r="AG29" s="134"/>
      <c r="AH29" s="134"/>
      <c r="AI29" s="134"/>
    </row>
    <row r="30" spans="1:35" ht="12.75" hidden="1" x14ac:dyDescent="0.2">
      <c r="A30" s="545">
        <v>18</v>
      </c>
      <c r="B30" s="893" t="s">
        <v>74</v>
      </c>
      <c r="C30" s="557" t="s">
        <v>77</v>
      </c>
      <c r="D30" s="557" t="s">
        <v>396</v>
      </c>
      <c r="E30" s="572" t="s">
        <v>97</v>
      </c>
      <c r="F30" s="558">
        <v>70000</v>
      </c>
      <c r="G30" s="559"/>
      <c r="H30" s="559"/>
      <c r="I30" s="559"/>
      <c r="J30" s="548">
        <v>0</v>
      </c>
      <c r="K30" s="559">
        <v>70000</v>
      </c>
      <c r="L30" s="574">
        <f t="shared" si="17"/>
        <v>0</v>
      </c>
      <c r="M30" s="559">
        <v>70000</v>
      </c>
      <c r="N30" s="574">
        <f t="shared" si="18"/>
        <v>0</v>
      </c>
      <c r="O30" s="559">
        <v>70000</v>
      </c>
      <c r="P30" s="549">
        <f t="shared" si="14"/>
        <v>0</v>
      </c>
      <c r="Q30" s="559">
        <v>70000</v>
      </c>
      <c r="R30" s="555">
        <f t="shared" si="15"/>
        <v>0</v>
      </c>
      <c r="S30" s="559">
        <v>70000</v>
      </c>
      <c r="T30" s="555">
        <f t="shared" si="16"/>
        <v>0</v>
      </c>
      <c r="U30" s="559">
        <v>70000</v>
      </c>
      <c r="V30" s="134"/>
      <c r="W30" s="134"/>
      <c r="X30" s="134"/>
      <c r="Y30" s="134"/>
      <c r="Z30" s="134"/>
      <c r="AA30" s="134"/>
      <c r="AB30" s="134"/>
      <c r="AC30" s="134"/>
      <c r="AD30" s="134"/>
      <c r="AE30" s="134"/>
      <c r="AF30" s="134"/>
      <c r="AG30" s="134"/>
      <c r="AH30" s="134"/>
      <c r="AI30" s="134"/>
    </row>
    <row r="31" spans="1:35" ht="12.75" x14ac:dyDescent="0.2">
      <c r="A31" s="565">
        <v>19</v>
      </c>
      <c r="B31" s="789"/>
      <c r="C31" s="572" t="s">
        <v>77</v>
      </c>
      <c r="D31" s="572" t="s">
        <v>94</v>
      </c>
      <c r="E31" s="572" t="s">
        <v>97</v>
      </c>
      <c r="F31" s="573">
        <v>281800</v>
      </c>
      <c r="G31" s="574">
        <v>84277</v>
      </c>
      <c r="H31" s="574">
        <f t="shared" ref="H31:H33" si="19">G31-I31</f>
        <v>25883</v>
      </c>
      <c r="I31" s="574">
        <v>58394</v>
      </c>
      <c r="J31" s="548">
        <f t="shared" ref="J31:J33" si="20">I31-K31</f>
        <v>12745</v>
      </c>
      <c r="K31" s="574">
        <v>45649</v>
      </c>
      <c r="L31" s="574">
        <f t="shared" si="17"/>
        <v>13903</v>
      </c>
      <c r="M31" s="574">
        <v>31746</v>
      </c>
      <c r="N31" s="574">
        <f t="shared" si="18"/>
        <v>0</v>
      </c>
      <c r="O31" s="574">
        <v>31746</v>
      </c>
      <c r="P31" s="549">
        <f t="shared" si="14"/>
        <v>6939</v>
      </c>
      <c r="Q31" s="575">
        <v>24807</v>
      </c>
      <c r="R31" s="549">
        <f t="shared" si="15"/>
        <v>16547</v>
      </c>
      <c r="S31" s="574">
        <v>8260</v>
      </c>
      <c r="T31" s="549">
        <f t="shared" si="16"/>
        <v>3260</v>
      </c>
      <c r="U31" s="575">
        <v>5000</v>
      </c>
      <c r="V31" s="134"/>
      <c r="W31" s="134"/>
      <c r="X31" s="134"/>
      <c r="Y31" s="134"/>
      <c r="Z31" s="134"/>
      <c r="AA31" s="134"/>
      <c r="AB31" s="134"/>
      <c r="AC31" s="134"/>
      <c r="AD31" s="134"/>
      <c r="AE31" s="134"/>
      <c r="AF31" s="134"/>
      <c r="AG31" s="134"/>
      <c r="AH31" s="134"/>
      <c r="AI31" s="134"/>
    </row>
    <row r="32" spans="1:35" ht="12.75" x14ac:dyDescent="0.2">
      <c r="A32" s="545">
        <v>20</v>
      </c>
      <c r="B32" s="789"/>
      <c r="C32" s="551" t="s">
        <v>673</v>
      </c>
      <c r="D32" s="551" t="s">
        <v>94</v>
      </c>
      <c r="E32" s="551" t="s">
        <v>104</v>
      </c>
      <c r="F32" s="552">
        <f>Overall_Summary!F85</f>
        <v>122149</v>
      </c>
      <c r="G32" s="554">
        <v>26311</v>
      </c>
      <c r="H32" s="554">
        <f t="shared" si="19"/>
        <v>9584</v>
      </c>
      <c r="I32" s="554">
        <v>16727</v>
      </c>
      <c r="J32" s="548">
        <f t="shared" si="20"/>
        <v>9984</v>
      </c>
      <c r="K32" s="554">
        <v>6743</v>
      </c>
      <c r="L32" s="554">
        <f t="shared" si="17"/>
        <v>4404</v>
      </c>
      <c r="M32" s="554">
        <v>2339</v>
      </c>
      <c r="N32" s="554">
        <f t="shared" si="18"/>
        <v>0</v>
      </c>
      <c r="O32" s="554">
        <v>2339</v>
      </c>
      <c r="P32" s="555">
        <f t="shared" si="14"/>
        <v>1837</v>
      </c>
      <c r="Q32" s="554">
        <v>502</v>
      </c>
      <c r="R32" s="555">
        <f t="shared" si="15"/>
        <v>37</v>
      </c>
      <c r="S32" s="554">
        <v>465</v>
      </c>
      <c r="T32" s="555">
        <f t="shared" si="16"/>
        <v>122</v>
      </c>
      <c r="U32" s="554">
        <v>343</v>
      </c>
      <c r="V32" s="134"/>
      <c r="W32" s="134"/>
      <c r="X32" s="134"/>
      <c r="Y32" s="134"/>
      <c r="Z32" s="134"/>
      <c r="AA32" s="134"/>
      <c r="AB32" s="134"/>
      <c r="AC32" s="134"/>
      <c r="AD32" s="134"/>
      <c r="AE32" s="134"/>
      <c r="AF32" s="134"/>
      <c r="AG32" s="134"/>
      <c r="AH32" s="134"/>
      <c r="AI32" s="134"/>
    </row>
    <row r="33" spans="1:35" ht="12.75" x14ac:dyDescent="0.2">
      <c r="A33" s="565">
        <v>21</v>
      </c>
      <c r="B33" s="789"/>
      <c r="C33" s="567" t="s">
        <v>77</v>
      </c>
      <c r="D33" s="567" t="s">
        <v>101</v>
      </c>
      <c r="E33" s="567" t="s">
        <v>97</v>
      </c>
      <c r="F33" s="568">
        <v>150000</v>
      </c>
      <c r="G33" s="569">
        <v>43732</v>
      </c>
      <c r="H33" s="569">
        <f t="shared" si="19"/>
        <v>13088</v>
      </c>
      <c r="I33" s="569">
        <v>30644</v>
      </c>
      <c r="J33" s="548">
        <f t="shared" si="20"/>
        <v>6969</v>
      </c>
      <c r="K33" s="569">
        <v>23675</v>
      </c>
      <c r="L33" s="569">
        <f t="shared" si="17"/>
        <v>2866</v>
      </c>
      <c r="M33" s="569">
        <v>20809</v>
      </c>
      <c r="N33" s="569">
        <f t="shared" si="18"/>
        <v>5082</v>
      </c>
      <c r="O33" s="569">
        <v>15727</v>
      </c>
      <c r="P33" s="570">
        <f t="shared" si="14"/>
        <v>2426</v>
      </c>
      <c r="Q33" s="571">
        <v>13301</v>
      </c>
      <c r="R33" s="570">
        <f t="shared" si="15"/>
        <v>6231</v>
      </c>
      <c r="S33" s="571">
        <v>7070</v>
      </c>
      <c r="T33" s="570">
        <f t="shared" si="16"/>
        <v>7070</v>
      </c>
      <c r="U33" s="571"/>
      <c r="V33" s="134"/>
      <c r="W33" s="134"/>
      <c r="X33" s="134"/>
      <c r="Y33" s="134"/>
      <c r="Z33" s="134"/>
      <c r="AA33" s="134"/>
      <c r="AB33" s="134"/>
      <c r="AC33" s="134"/>
      <c r="AD33" s="134"/>
      <c r="AE33" s="134"/>
      <c r="AF33" s="134"/>
      <c r="AG33" s="134"/>
      <c r="AH33" s="134"/>
      <c r="AI33" s="134"/>
    </row>
    <row r="34" spans="1:35" ht="12.75" hidden="1" x14ac:dyDescent="0.2">
      <c r="A34" s="545">
        <v>22</v>
      </c>
      <c r="B34" s="789"/>
      <c r="C34" s="557" t="s">
        <v>673</v>
      </c>
      <c r="D34" s="557" t="s">
        <v>396</v>
      </c>
      <c r="E34" s="557"/>
      <c r="F34" s="558">
        <v>1000</v>
      </c>
      <c r="G34" s="559"/>
      <c r="H34" s="559"/>
      <c r="I34" s="559"/>
      <c r="J34" s="548">
        <v>0</v>
      </c>
      <c r="K34" s="559">
        <v>1000</v>
      </c>
      <c r="L34" s="559"/>
      <c r="M34" s="559">
        <v>1000</v>
      </c>
      <c r="N34" s="559"/>
      <c r="O34" s="559">
        <v>1000</v>
      </c>
      <c r="P34" s="555">
        <f t="shared" si="14"/>
        <v>0</v>
      </c>
      <c r="Q34" s="559">
        <v>1000</v>
      </c>
      <c r="R34" s="555">
        <f t="shared" si="15"/>
        <v>0</v>
      </c>
      <c r="S34" s="559">
        <v>1000</v>
      </c>
      <c r="T34" s="555">
        <f t="shared" si="16"/>
        <v>0</v>
      </c>
      <c r="U34" s="559">
        <v>1000</v>
      </c>
      <c r="V34" s="134"/>
      <c r="W34" s="134"/>
      <c r="X34" s="134"/>
      <c r="Y34" s="134"/>
      <c r="Z34" s="134"/>
      <c r="AA34" s="134"/>
      <c r="AB34" s="134"/>
      <c r="AC34" s="134"/>
      <c r="AD34" s="134"/>
      <c r="AE34" s="134"/>
      <c r="AF34" s="134"/>
      <c r="AG34" s="134"/>
      <c r="AH34" s="134"/>
      <c r="AI34" s="134"/>
    </row>
    <row r="35" spans="1:35" ht="12.75" x14ac:dyDescent="0.2">
      <c r="A35" s="565">
        <v>23</v>
      </c>
      <c r="B35" s="773"/>
      <c r="C35" s="551" t="s">
        <v>76</v>
      </c>
      <c r="D35" s="551" t="s">
        <v>94</v>
      </c>
      <c r="E35" s="551" t="s">
        <v>104</v>
      </c>
      <c r="F35" s="552">
        <v>102182</v>
      </c>
      <c r="G35" s="554">
        <v>21533</v>
      </c>
      <c r="H35" s="554">
        <f t="shared" ref="H35:H36" si="21">G35-I35</f>
        <v>8810</v>
      </c>
      <c r="I35" s="554">
        <v>12723</v>
      </c>
      <c r="J35" s="548">
        <f t="shared" ref="J35:J36" si="22">I35-K35</f>
        <v>5397</v>
      </c>
      <c r="K35" s="554">
        <v>7326</v>
      </c>
      <c r="L35" s="554">
        <f t="shared" ref="L35:L36" si="23">K35-M35</f>
        <v>3293</v>
      </c>
      <c r="M35" s="554">
        <v>4033</v>
      </c>
      <c r="N35" s="554">
        <f t="shared" ref="N35:N36" si="24">M35-O35</f>
        <v>0</v>
      </c>
      <c r="O35" s="554">
        <v>4033</v>
      </c>
      <c r="P35" s="555">
        <f t="shared" si="14"/>
        <v>2473</v>
      </c>
      <c r="Q35" s="554">
        <v>1560</v>
      </c>
      <c r="R35" s="555">
        <f t="shared" si="15"/>
        <v>668</v>
      </c>
      <c r="S35" s="554">
        <v>892</v>
      </c>
      <c r="T35" s="555">
        <f t="shared" si="16"/>
        <v>376</v>
      </c>
      <c r="U35" s="554">
        <v>516</v>
      </c>
      <c r="V35" s="134"/>
      <c r="W35" s="134"/>
      <c r="X35" s="134"/>
      <c r="Y35" s="134"/>
      <c r="Z35" s="134"/>
      <c r="AA35" s="134"/>
      <c r="AB35" s="134"/>
      <c r="AC35" s="134"/>
      <c r="AD35" s="134"/>
      <c r="AE35" s="134"/>
      <c r="AF35" s="134"/>
      <c r="AG35" s="134"/>
      <c r="AH35" s="134"/>
      <c r="AI35" s="134"/>
    </row>
    <row r="36" spans="1:35" ht="12.75" x14ac:dyDescent="0.2">
      <c r="A36" s="545">
        <v>24</v>
      </c>
      <c r="B36" s="566" t="s">
        <v>80</v>
      </c>
      <c r="C36" s="560" t="s">
        <v>81</v>
      </c>
      <c r="D36" s="560" t="s">
        <v>396</v>
      </c>
      <c r="E36" s="560" t="s">
        <v>97</v>
      </c>
      <c r="F36" s="561">
        <v>141000</v>
      </c>
      <c r="G36" s="562">
        <v>26370</v>
      </c>
      <c r="H36" s="562">
        <f t="shared" si="21"/>
        <v>5431</v>
      </c>
      <c r="I36" s="562">
        <v>20939</v>
      </c>
      <c r="J36" s="548">
        <f t="shared" si="22"/>
        <v>8535</v>
      </c>
      <c r="K36" s="562">
        <v>12404</v>
      </c>
      <c r="L36" s="562">
        <f t="shared" si="23"/>
        <v>2045</v>
      </c>
      <c r="M36" s="562">
        <v>10359</v>
      </c>
      <c r="N36" s="562">
        <f t="shared" si="24"/>
        <v>-6579</v>
      </c>
      <c r="O36" s="562">
        <v>16938</v>
      </c>
      <c r="P36" s="563">
        <f t="shared" si="14"/>
        <v>2548</v>
      </c>
      <c r="Q36" s="576">
        <v>14390</v>
      </c>
      <c r="R36" s="563">
        <f t="shared" si="15"/>
        <v>7673</v>
      </c>
      <c r="S36" s="576">
        <v>6717</v>
      </c>
      <c r="T36" s="563">
        <f t="shared" si="16"/>
        <v>6717</v>
      </c>
      <c r="U36" s="562">
        <v>0</v>
      </c>
      <c r="V36" s="134"/>
      <c r="W36" s="134"/>
      <c r="X36" s="134"/>
      <c r="Y36" s="134"/>
      <c r="Z36" s="134"/>
      <c r="AA36" s="134"/>
      <c r="AB36" s="134"/>
      <c r="AC36" s="134"/>
      <c r="AD36" s="134"/>
      <c r="AE36" s="134"/>
      <c r="AF36" s="134"/>
      <c r="AG36" s="134"/>
      <c r="AH36" s="134"/>
      <c r="AI36" s="134"/>
    </row>
    <row r="37" spans="1:35" ht="12.75" hidden="1" x14ac:dyDescent="0.2">
      <c r="A37" s="565">
        <v>25</v>
      </c>
      <c r="B37" s="566" t="s">
        <v>121</v>
      </c>
      <c r="C37" s="557" t="s">
        <v>122</v>
      </c>
      <c r="D37" s="557" t="s">
        <v>251</v>
      </c>
      <c r="E37" s="557"/>
      <c r="F37" s="558">
        <v>8882</v>
      </c>
      <c r="G37" s="559"/>
      <c r="H37" s="559"/>
      <c r="I37" s="559"/>
      <c r="J37" s="548">
        <v>0</v>
      </c>
      <c r="K37" s="559">
        <v>8882</v>
      </c>
      <c r="L37" s="559"/>
      <c r="M37" s="559">
        <v>8882</v>
      </c>
      <c r="N37" s="559"/>
      <c r="O37" s="559">
        <v>8882</v>
      </c>
      <c r="P37" s="555">
        <f t="shared" si="14"/>
        <v>0</v>
      </c>
      <c r="Q37" s="559">
        <v>8882</v>
      </c>
      <c r="R37" s="555">
        <f t="shared" si="15"/>
        <v>0</v>
      </c>
      <c r="S37" s="559">
        <v>8882</v>
      </c>
      <c r="T37" s="555">
        <f t="shared" si="16"/>
        <v>0</v>
      </c>
      <c r="U37" s="559">
        <v>8882</v>
      </c>
      <c r="V37" s="134"/>
      <c r="W37" s="134"/>
      <c r="X37" s="134"/>
      <c r="Y37" s="134"/>
      <c r="Z37" s="134"/>
      <c r="AA37" s="134"/>
      <c r="AB37" s="134"/>
      <c r="AC37" s="134"/>
      <c r="AD37" s="134"/>
      <c r="AE37" s="134"/>
      <c r="AF37" s="134"/>
      <c r="AG37" s="134"/>
      <c r="AH37" s="134"/>
      <c r="AI37" s="134"/>
    </row>
    <row r="38" spans="1:35" ht="12.75" hidden="1" x14ac:dyDescent="0.2">
      <c r="A38" s="545">
        <v>26</v>
      </c>
      <c r="B38" s="566" t="s">
        <v>82</v>
      </c>
      <c r="C38" s="557" t="s">
        <v>83</v>
      </c>
      <c r="D38" s="557" t="s">
        <v>251</v>
      </c>
      <c r="E38" s="557"/>
      <c r="F38" s="558">
        <v>43081</v>
      </c>
      <c r="G38" s="559"/>
      <c r="H38" s="559"/>
      <c r="I38" s="559"/>
      <c r="J38" s="548">
        <v>0</v>
      </c>
      <c r="K38" s="559">
        <v>43081</v>
      </c>
      <c r="L38" s="559"/>
      <c r="M38" s="559">
        <v>43081</v>
      </c>
      <c r="N38" s="559"/>
      <c r="O38" s="559">
        <v>43081</v>
      </c>
      <c r="P38" s="555">
        <f t="shared" si="14"/>
        <v>0</v>
      </c>
      <c r="Q38" s="559">
        <v>43081</v>
      </c>
      <c r="R38" s="555">
        <f t="shared" si="15"/>
        <v>0</v>
      </c>
      <c r="S38" s="559">
        <v>43081</v>
      </c>
      <c r="T38" s="555">
        <f t="shared" si="16"/>
        <v>0</v>
      </c>
      <c r="U38" s="559">
        <v>43081</v>
      </c>
      <c r="V38" s="134"/>
      <c r="W38" s="134"/>
      <c r="X38" s="134"/>
      <c r="Y38" s="134"/>
      <c r="Z38" s="134"/>
      <c r="AA38" s="134"/>
      <c r="AB38" s="134"/>
      <c r="AC38" s="134"/>
      <c r="AD38" s="134"/>
      <c r="AE38" s="134"/>
      <c r="AF38" s="134"/>
      <c r="AG38" s="134"/>
      <c r="AH38" s="134"/>
      <c r="AI38" s="134"/>
    </row>
    <row r="39" spans="1:35" ht="12.75" hidden="1" x14ac:dyDescent="0.2">
      <c r="A39" s="565">
        <v>27</v>
      </c>
      <c r="B39" s="893" t="s">
        <v>84</v>
      </c>
      <c r="C39" s="557" t="s">
        <v>675</v>
      </c>
      <c r="D39" s="557" t="s">
        <v>251</v>
      </c>
      <c r="E39" s="557"/>
      <c r="F39" s="558">
        <v>28</v>
      </c>
      <c r="G39" s="559"/>
      <c r="H39" s="559"/>
      <c r="I39" s="559"/>
      <c r="J39" s="548">
        <v>0</v>
      </c>
      <c r="K39" s="559">
        <v>28</v>
      </c>
      <c r="L39" s="559"/>
      <c r="M39" s="559">
        <v>28</v>
      </c>
      <c r="N39" s="559"/>
      <c r="O39" s="559">
        <v>28</v>
      </c>
      <c r="P39" s="555">
        <f t="shared" si="14"/>
        <v>0</v>
      </c>
      <c r="Q39" s="559">
        <v>28</v>
      </c>
      <c r="R39" s="555">
        <f t="shared" si="15"/>
        <v>0</v>
      </c>
      <c r="S39" s="559">
        <v>28</v>
      </c>
      <c r="T39" s="555">
        <f t="shared" si="16"/>
        <v>0</v>
      </c>
      <c r="U39" s="559">
        <v>28</v>
      </c>
      <c r="V39" s="134"/>
      <c r="W39" s="134"/>
      <c r="X39" s="134"/>
      <c r="Y39" s="134"/>
      <c r="Z39" s="134"/>
      <c r="AA39" s="134"/>
      <c r="AB39" s="134"/>
      <c r="AC39" s="134"/>
      <c r="AD39" s="134"/>
      <c r="AE39" s="134"/>
      <c r="AF39" s="134"/>
      <c r="AG39" s="134"/>
      <c r="AH39" s="134"/>
      <c r="AI39" s="134"/>
    </row>
    <row r="40" spans="1:35" ht="12.75" x14ac:dyDescent="0.2">
      <c r="A40" s="545">
        <v>28</v>
      </c>
      <c r="B40" s="773"/>
      <c r="C40" s="551" t="s">
        <v>676</v>
      </c>
      <c r="D40" s="551" t="s">
        <v>396</v>
      </c>
      <c r="E40" s="551" t="s">
        <v>104</v>
      </c>
      <c r="F40" s="552">
        <v>4000402</v>
      </c>
      <c r="G40" s="554">
        <v>1147910</v>
      </c>
      <c r="H40" s="554">
        <f>G40-I40</f>
        <v>0</v>
      </c>
      <c r="I40" s="554">
        <v>1147910</v>
      </c>
      <c r="J40" s="548">
        <f t="shared" ref="J40:J42" si="25">I40-K40</f>
        <v>0</v>
      </c>
      <c r="K40" s="554">
        <v>1147910</v>
      </c>
      <c r="L40" s="554">
        <f>K40-M40</f>
        <v>0</v>
      </c>
      <c r="M40" s="554">
        <v>1147910</v>
      </c>
      <c r="N40" s="554">
        <f>M40-O40</f>
        <v>0</v>
      </c>
      <c r="O40" s="554">
        <v>1147910</v>
      </c>
      <c r="P40" s="555">
        <f t="shared" si="14"/>
        <v>0</v>
      </c>
      <c r="Q40" s="554">
        <v>1147910</v>
      </c>
      <c r="R40" s="555">
        <f t="shared" si="15"/>
        <v>5633</v>
      </c>
      <c r="S40" s="554">
        <v>1142277</v>
      </c>
      <c r="T40" s="555">
        <f t="shared" si="16"/>
        <v>0</v>
      </c>
      <c r="U40" s="554">
        <v>1142277</v>
      </c>
      <c r="V40" s="134"/>
      <c r="W40" s="134"/>
      <c r="X40" s="134"/>
      <c r="Y40" s="134"/>
      <c r="Z40" s="134"/>
      <c r="AA40" s="134"/>
      <c r="AB40" s="134"/>
      <c r="AC40" s="134"/>
      <c r="AD40" s="134"/>
      <c r="AE40" s="134"/>
      <c r="AF40" s="134"/>
      <c r="AG40" s="134"/>
      <c r="AH40" s="134"/>
      <c r="AI40" s="134"/>
    </row>
    <row r="41" spans="1:35" ht="12.75" hidden="1" x14ac:dyDescent="0.2">
      <c r="A41" s="894">
        <v>20</v>
      </c>
      <c r="B41" s="893" t="s">
        <v>90</v>
      </c>
      <c r="C41" s="557" t="s">
        <v>91</v>
      </c>
      <c r="D41" s="557" t="s">
        <v>251</v>
      </c>
      <c r="E41" s="557"/>
      <c r="F41" s="558">
        <v>5164</v>
      </c>
      <c r="G41" s="559"/>
      <c r="H41" s="559"/>
      <c r="I41" s="559"/>
      <c r="J41" s="548">
        <f t="shared" si="25"/>
        <v>-5164</v>
      </c>
      <c r="K41" s="559">
        <v>5164</v>
      </c>
      <c r="L41" s="559"/>
      <c r="M41" s="559">
        <v>5164</v>
      </c>
      <c r="N41" s="559"/>
      <c r="O41" s="559">
        <v>5164</v>
      </c>
      <c r="P41" s="559"/>
      <c r="Q41" s="559">
        <v>5164</v>
      </c>
      <c r="R41" s="559"/>
      <c r="S41" s="559">
        <v>5164</v>
      </c>
      <c r="T41" s="559"/>
      <c r="U41" s="559">
        <v>5164</v>
      </c>
      <c r="V41" s="134"/>
      <c r="W41" s="134"/>
      <c r="X41" s="134"/>
      <c r="Y41" s="134"/>
      <c r="Z41" s="134"/>
      <c r="AA41" s="134"/>
      <c r="AB41" s="134"/>
      <c r="AC41" s="134"/>
      <c r="AD41" s="134"/>
      <c r="AE41" s="134"/>
      <c r="AF41" s="134"/>
      <c r="AG41" s="134"/>
      <c r="AH41" s="134"/>
      <c r="AI41" s="134"/>
    </row>
    <row r="42" spans="1:35" ht="12.75" hidden="1" x14ac:dyDescent="0.2">
      <c r="A42" s="773"/>
      <c r="B42" s="773"/>
      <c r="C42" s="557" t="s">
        <v>123</v>
      </c>
      <c r="D42" s="557" t="s">
        <v>396</v>
      </c>
      <c r="E42" s="557"/>
      <c r="F42" s="558">
        <v>10000</v>
      </c>
      <c r="G42" s="559"/>
      <c r="H42" s="559"/>
      <c r="I42" s="559"/>
      <c r="J42" s="548">
        <f t="shared" si="25"/>
        <v>-10000</v>
      </c>
      <c r="K42" s="559">
        <v>10000</v>
      </c>
      <c r="L42" s="559"/>
      <c r="M42" s="559">
        <v>10000</v>
      </c>
      <c r="N42" s="559"/>
      <c r="O42" s="559">
        <v>10000</v>
      </c>
      <c r="P42" s="559"/>
      <c r="Q42" s="559">
        <v>10000</v>
      </c>
      <c r="R42" s="559"/>
      <c r="S42" s="559">
        <v>10000</v>
      </c>
      <c r="T42" s="559"/>
      <c r="U42" s="559">
        <v>10000</v>
      </c>
      <c r="V42" s="134"/>
      <c r="W42" s="134"/>
      <c r="X42" s="134"/>
      <c r="Y42" s="134"/>
      <c r="Z42" s="134"/>
      <c r="AA42" s="134"/>
      <c r="AB42" s="134"/>
      <c r="AC42" s="134"/>
      <c r="AD42" s="134"/>
      <c r="AE42" s="134"/>
      <c r="AF42" s="134"/>
      <c r="AG42" s="134"/>
      <c r="AH42" s="134"/>
      <c r="AI42" s="134"/>
    </row>
    <row r="43" spans="1:35" ht="12.75" x14ac:dyDescent="0.2">
      <c r="A43" s="577"/>
      <c r="B43" s="578" t="s">
        <v>531</v>
      </c>
      <c r="C43" s="557"/>
      <c r="D43" s="579"/>
      <c r="E43" s="579"/>
      <c r="F43" s="580" t="e">
        <f t="shared" ref="F43:I43" si="26">SUM(F5:F42)</f>
        <v>#REF!</v>
      </c>
      <c r="G43" s="580">
        <f t="shared" si="26"/>
        <v>2132655</v>
      </c>
      <c r="H43" s="580">
        <f t="shared" si="26"/>
        <v>149812</v>
      </c>
      <c r="I43" s="580">
        <f t="shared" si="26"/>
        <v>1982843</v>
      </c>
      <c r="J43" s="580">
        <f>SUM(J5:J40)</f>
        <v>104090</v>
      </c>
      <c r="K43" s="580">
        <f t="shared" ref="K43:O43" si="27">SUM(K5:K42)</f>
        <v>2506560</v>
      </c>
      <c r="L43" s="580">
        <f t="shared" si="27"/>
        <v>68867</v>
      </c>
      <c r="M43" s="580">
        <f t="shared" si="27"/>
        <v>2437693</v>
      </c>
      <c r="N43" s="580">
        <f t="shared" si="27"/>
        <v>26885</v>
      </c>
      <c r="O43" s="580">
        <f t="shared" si="27"/>
        <v>2410808</v>
      </c>
      <c r="P43" s="580"/>
      <c r="Q43" s="580">
        <f>SUM(Q5:Q42)</f>
        <v>2366579</v>
      </c>
      <c r="R43" s="580"/>
      <c r="S43" s="580">
        <f>SUM(S5:S42)</f>
        <v>2300615</v>
      </c>
      <c r="T43" s="580"/>
      <c r="U43" s="580">
        <f>SUM(U5:U42)</f>
        <v>2254577</v>
      </c>
      <c r="V43" s="134"/>
      <c r="W43" s="134"/>
      <c r="X43" s="134"/>
      <c r="Y43" s="134"/>
      <c r="Z43" s="134"/>
      <c r="AA43" s="134"/>
      <c r="AB43" s="134"/>
      <c r="AC43" s="134"/>
      <c r="AD43" s="134"/>
      <c r="AE43" s="134"/>
      <c r="AF43" s="134"/>
      <c r="AG43" s="134"/>
      <c r="AH43" s="134"/>
      <c r="AI43" s="134"/>
    </row>
    <row r="44" spans="1:35" ht="12.75" x14ac:dyDescent="0.2">
      <c r="A44" s="134"/>
      <c r="B44" s="581"/>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row>
    <row r="45" spans="1:35" ht="12.75" x14ac:dyDescent="0.2">
      <c r="A45" s="582"/>
      <c r="B45" s="583"/>
      <c r="C45" s="895" t="str">
        <f>D2</f>
        <v>Scheme</v>
      </c>
      <c r="D45" s="896" t="s">
        <v>8</v>
      </c>
      <c r="E45" s="898">
        <v>44429</v>
      </c>
      <c r="F45" s="776"/>
      <c r="G45" s="898">
        <v>44398</v>
      </c>
      <c r="H45" s="776"/>
      <c r="I45" s="898">
        <v>44368</v>
      </c>
      <c r="J45" s="776"/>
      <c r="K45" s="898">
        <v>44337</v>
      </c>
      <c r="L45" s="776"/>
      <c r="M45" s="892">
        <v>44307</v>
      </c>
      <c r="N45" s="776"/>
      <c r="O45" s="892">
        <v>44276</v>
      </c>
      <c r="P45" s="776"/>
      <c r="Q45" s="892">
        <v>44248</v>
      </c>
      <c r="R45" s="776"/>
      <c r="S45" s="584">
        <v>44217</v>
      </c>
      <c r="T45" s="582"/>
      <c r="U45" s="582"/>
      <c r="V45" s="582"/>
      <c r="W45" s="582"/>
      <c r="X45" s="582"/>
      <c r="Y45" s="582"/>
      <c r="Z45" s="582"/>
      <c r="AA45" s="582"/>
      <c r="AB45" s="582"/>
      <c r="AC45" s="582"/>
      <c r="AD45" s="582"/>
      <c r="AE45" s="582"/>
      <c r="AF45" s="582"/>
      <c r="AG45" s="582"/>
      <c r="AH45" s="582"/>
      <c r="AI45" s="582"/>
    </row>
    <row r="46" spans="1:35" ht="12.75" x14ac:dyDescent="0.2">
      <c r="A46" s="134"/>
      <c r="B46" s="581"/>
      <c r="C46" s="773"/>
      <c r="D46" s="897"/>
      <c r="E46" s="543" t="s">
        <v>716</v>
      </c>
      <c r="F46" s="543" t="s">
        <v>717</v>
      </c>
      <c r="G46" s="543" t="s">
        <v>716</v>
      </c>
      <c r="H46" s="543" t="s">
        <v>717</v>
      </c>
      <c r="I46" s="543" t="s">
        <v>716</v>
      </c>
      <c r="J46" s="543" t="s">
        <v>717</v>
      </c>
      <c r="K46" s="543" t="s">
        <v>716</v>
      </c>
      <c r="L46" s="543" t="s">
        <v>717</v>
      </c>
      <c r="M46" s="543" t="s">
        <v>716</v>
      </c>
      <c r="N46" s="543" t="s">
        <v>717</v>
      </c>
      <c r="O46" s="543" t="s">
        <v>716</v>
      </c>
      <c r="P46" s="543" t="s">
        <v>717</v>
      </c>
      <c r="Q46" s="543" t="s">
        <v>716</v>
      </c>
      <c r="R46" s="543" t="s">
        <v>717</v>
      </c>
      <c r="S46" s="543" t="s">
        <v>716</v>
      </c>
      <c r="T46" s="134"/>
      <c r="U46" s="134"/>
      <c r="V46" s="134"/>
      <c r="W46" s="134"/>
      <c r="X46" s="134"/>
      <c r="Y46" s="134"/>
      <c r="Z46" s="134"/>
      <c r="AA46" s="134"/>
      <c r="AB46" s="134"/>
      <c r="AC46" s="134"/>
      <c r="AD46" s="134"/>
      <c r="AE46" s="134"/>
      <c r="AF46" s="134"/>
      <c r="AG46" s="134"/>
      <c r="AH46" s="134"/>
      <c r="AI46" s="134"/>
    </row>
    <row r="47" spans="1:35" ht="12.75" x14ac:dyDescent="0.2">
      <c r="A47" s="134"/>
      <c r="B47" s="891" t="s">
        <v>722</v>
      </c>
      <c r="C47" s="585" t="s">
        <v>101</v>
      </c>
      <c r="D47" s="586">
        <f t="shared" ref="D47:S47" si="28">SUM(F13,F33)</f>
        <v>179433</v>
      </c>
      <c r="E47" s="587">
        <f t="shared" si="28"/>
        <v>54903</v>
      </c>
      <c r="F47" s="587">
        <f t="shared" si="28"/>
        <v>13747</v>
      </c>
      <c r="G47" s="587">
        <f t="shared" si="28"/>
        <v>41156</v>
      </c>
      <c r="H47" s="588">
        <f t="shared" si="28"/>
        <v>8038</v>
      </c>
      <c r="I47" s="587">
        <f t="shared" si="28"/>
        <v>33118</v>
      </c>
      <c r="J47" s="588">
        <f t="shared" si="28"/>
        <v>3738</v>
      </c>
      <c r="K47" s="587">
        <f t="shared" si="28"/>
        <v>29380</v>
      </c>
      <c r="L47" s="588">
        <f t="shared" si="28"/>
        <v>6032</v>
      </c>
      <c r="M47" s="587">
        <f t="shared" si="28"/>
        <v>23348</v>
      </c>
      <c r="N47" s="588">
        <f t="shared" si="28"/>
        <v>4052</v>
      </c>
      <c r="O47" s="587">
        <f t="shared" si="28"/>
        <v>19296</v>
      </c>
      <c r="P47" s="588">
        <f t="shared" si="28"/>
        <v>6708</v>
      </c>
      <c r="Q47" s="587">
        <f t="shared" si="28"/>
        <v>12588</v>
      </c>
      <c r="R47" s="588">
        <f t="shared" si="28"/>
        <v>12588</v>
      </c>
      <c r="S47" s="588">
        <f t="shared" si="28"/>
        <v>0</v>
      </c>
      <c r="T47" s="134"/>
      <c r="U47" s="134"/>
      <c r="V47" s="134"/>
      <c r="W47" s="134"/>
      <c r="X47" s="134"/>
      <c r="Y47" s="134"/>
      <c r="Z47" s="134"/>
      <c r="AA47" s="134"/>
      <c r="AB47" s="134"/>
      <c r="AC47" s="134"/>
      <c r="AD47" s="134"/>
      <c r="AE47" s="134"/>
      <c r="AF47" s="134"/>
      <c r="AG47" s="134"/>
      <c r="AH47" s="134"/>
      <c r="AI47" s="134"/>
    </row>
    <row r="48" spans="1:35" ht="12.75" x14ac:dyDescent="0.2">
      <c r="A48" s="134"/>
      <c r="B48" s="778"/>
      <c r="C48" s="585" t="s">
        <v>94</v>
      </c>
      <c r="D48" s="586">
        <f>SUM(F5,F11,F24,F29,F31,F32,F35)</f>
        <v>1768771</v>
      </c>
      <c r="E48" s="587">
        <f t="shared" ref="E48:S48" si="29">SUM(G5,G11,G24,G29,G31,G35,G32)</f>
        <v>459981</v>
      </c>
      <c r="F48" s="587">
        <f t="shared" si="29"/>
        <v>98266</v>
      </c>
      <c r="G48" s="587">
        <f t="shared" si="29"/>
        <v>361715</v>
      </c>
      <c r="H48" s="588">
        <f t="shared" si="29"/>
        <v>63637</v>
      </c>
      <c r="I48" s="587">
        <f t="shared" si="29"/>
        <v>298078</v>
      </c>
      <c r="J48" s="588">
        <f t="shared" si="29"/>
        <v>41618</v>
      </c>
      <c r="K48" s="587">
        <f t="shared" si="29"/>
        <v>256460</v>
      </c>
      <c r="L48" s="588">
        <f t="shared" si="29"/>
        <v>5100</v>
      </c>
      <c r="M48" s="587">
        <f t="shared" si="29"/>
        <v>251360</v>
      </c>
      <c r="N48" s="588">
        <f t="shared" si="29"/>
        <v>21172</v>
      </c>
      <c r="O48" s="587">
        <f t="shared" si="29"/>
        <v>230188</v>
      </c>
      <c r="P48" s="588">
        <f t="shared" si="29"/>
        <v>38852</v>
      </c>
      <c r="Q48" s="587">
        <f t="shared" si="29"/>
        <v>191336</v>
      </c>
      <c r="R48" s="588">
        <f t="shared" si="29"/>
        <v>26279</v>
      </c>
      <c r="S48" s="588">
        <f t="shared" si="29"/>
        <v>165057</v>
      </c>
      <c r="T48" s="134"/>
      <c r="U48" s="134"/>
      <c r="V48" s="134"/>
      <c r="W48" s="134"/>
      <c r="X48" s="134"/>
      <c r="Y48" s="134"/>
      <c r="Z48" s="134"/>
      <c r="AA48" s="134"/>
      <c r="AB48" s="134"/>
      <c r="AC48" s="134"/>
      <c r="AD48" s="134"/>
      <c r="AE48" s="134"/>
      <c r="AF48" s="134"/>
      <c r="AG48" s="134"/>
      <c r="AH48" s="134"/>
      <c r="AI48" s="134"/>
    </row>
    <row r="49" spans="1:35" ht="12.75" x14ac:dyDescent="0.2">
      <c r="A49" s="134"/>
      <c r="B49" s="778"/>
      <c r="C49" s="585" t="s">
        <v>647</v>
      </c>
      <c r="D49" s="589">
        <f t="shared" ref="D49:F49" si="30">F21</f>
        <v>115500</v>
      </c>
      <c r="E49" s="590">
        <f t="shared" si="30"/>
        <v>2251</v>
      </c>
      <c r="F49" s="590">
        <f t="shared" si="30"/>
        <v>2251</v>
      </c>
      <c r="G49" s="134">
        <v>0</v>
      </c>
      <c r="H49" s="591">
        <v>0</v>
      </c>
      <c r="I49" s="134"/>
      <c r="J49" s="591"/>
      <c r="K49" s="134"/>
      <c r="L49" s="591"/>
      <c r="M49" s="134"/>
      <c r="N49" s="591"/>
      <c r="O49" s="134"/>
      <c r="P49" s="591"/>
      <c r="Q49" s="134"/>
      <c r="R49" s="591"/>
      <c r="S49" s="591"/>
      <c r="T49" s="134"/>
      <c r="U49" s="134"/>
      <c r="V49" s="134"/>
      <c r="W49" s="134"/>
      <c r="X49" s="134"/>
      <c r="Y49" s="134"/>
      <c r="Z49" s="134"/>
      <c r="AA49" s="134"/>
      <c r="AB49" s="134"/>
      <c r="AC49" s="134"/>
      <c r="AD49" s="134"/>
      <c r="AE49" s="134"/>
      <c r="AF49" s="134"/>
      <c r="AG49" s="134"/>
      <c r="AH49" s="134"/>
      <c r="AI49" s="134"/>
    </row>
    <row r="50" spans="1:35" ht="12.75" x14ac:dyDescent="0.2">
      <c r="A50" s="134"/>
      <c r="B50" s="778"/>
      <c r="C50" s="592" t="s">
        <v>97</v>
      </c>
      <c r="D50" s="593" t="e">
        <f>SUM(F6,F9,F12,F15,F19,F36,F40)</f>
        <v>#REF!</v>
      </c>
      <c r="E50" s="594">
        <f t="shared" ref="E50:H50" si="31">SUM(G6,G9,G10,G12,G15,G19,G36,G40)</f>
        <v>1615520</v>
      </c>
      <c r="F50" s="594">
        <f t="shared" si="31"/>
        <v>35548</v>
      </c>
      <c r="G50" s="594">
        <f t="shared" si="31"/>
        <v>1579972</v>
      </c>
      <c r="H50" s="595">
        <f t="shared" si="31"/>
        <v>32415</v>
      </c>
      <c r="I50" s="594">
        <f t="shared" ref="I50:S50" si="32">SUM(K6,K9,K12,K15,K19,K36,K40)</f>
        <v>1547557</v>
      </c>
      <c r="J50" s="595">
        <f t="shared" si="32"/>
        <v>23511</v>
      </c>
      <c r="K50" s="594">
        <f t="shared" si="32"/>
        <v>1524046</v>
      </c>
      <c r="L50" s="595">
        <f t="shared" si="32"/>
        <v>15753</v>
      </c>
      <c r="M50" s="594">
        <f t="shared" si="32"/>
        <v>1508293</v>
      </c>
      <c r="N50" s="595">
        <f t="shared" si="32"/>
        <v>19005</v>
      </c>
      <c r="O50" s="594">
        <f t="shared" si="32"/>
        <v>1489288</v>
      </c>
      <c r="P50" s="595">
        <f t="shared" si="32"/>
        <v>20404</v>
      </c>
      <c r="Q50" s="594">
        <f t="shared" si="32"/>
        <v>1468884</v>
      </c>
      <c r="R50" s="595">
        <f t="shared" si="32"/>
        <v>7171</v>
      </c>
      <c r="S50" s="595">
        <f t="shared" si="32"/>
        <v>1461713</v>
      </c>
      <c r="T50" s="134"/>
      <c r="U50" s="134"/>
      <c r="V50" s="134"/>
      <c r="W50" s="134"/>
      <c r="X50" s="134"/>
      <c r="Y50" s="134"/>
      <c r="Z50" s="134"/>
      <c r="AA50" s="134"/>
      <c r="AB50" s="134"/>
      <c r="AC50" s="134"/>
      <c r="AD50" s="134"/>
      <c r="AE50" s="134"/>
      <c r="AF50" s="134"/>
      <c r="AG50" s="134"/>
      <c r="AH50" s="134"/>
      <c r="AI50" s="134"/>
    </row>
    <row r="51" spans="1:35" ht="12.75" x14ac:dyDescent="0.2">
      <c r="A51" s="134"/>
      <c r="B51" s="581"/>
      <c r="C51" s="596" t="s">
        <v>531</v>
      </c>
      <c r="D51" s="111" t="e">
        <f t="shared" ref="D51:S51" si="33">SUM(D47:D50)</f>
        <v>#REF!</v>
      </c>
      <c r="E51" s="597">
        <f t="shared" si="33"/>
        <v>2132655</v>
      </c>
      <c r="F51" s="597">
        <f t="shared" si="33"/>
        <v>149812</v>
      </c>
      <c r="G51" s="598">
        <f t="shared" si="33"/>
        <v>1982843</v>
      </c>
      <c r="H51" s="599">
        <f t="shared" si="33"/>
        <v>104090</v>
      </c>
      <c r="I51" s="598">
        <f t="shared" si="33"/>
        <v>1878753</v>
      </c>
      <c r="J51" s="599">
        <f t="shared" si="33"/>
        <v>68867</v>
      </c>
      <c r="K51" s="598">
        <f t="shared" si="33"/>
        <v>1809886</v>
      </c>
      <c r="L51" s="599">
        <f t="shared" si="33"/>
        <v>26885</v>
      </c>
      <c r="M51" s="598">
        <f t="shared" si="33"/>
        <v>1783001</v>
      </c>
      <c r="N51" s="599">
        <f t="shared" si="33"/>
        <v>44229</v>
      </c>
      <c r="O51" s="598">
        <f t="shared" si="33"/>
        <v>1738772</v>
      </c>
      <c r="P51" s="599">
        <f t="shared" si="33"/>
        <v>65964</v>
      </c>
      <c r="Q51" s="598">
        <f t="shared" si="33"/>
        <v>1672808</v>
      </c>
      <c r="R51" s="599">
        <f t="shared" si="33"/>
        <v>46038</v>
      </c>
      <c r="S51" s="599">
        <f t="shared" si="33"/>
        <v>1626770</v>
      </c>
      <c r="T51" s="134"/>
      <c r="U51" s="134"/>
      <c r="V51" s="134"/>
      <c r="W51" s="134"/>
      <c r="X51" s="134"/>
      <c r="Y51" s="134"/>
      <c r="Z51" s="134"/>
      <c r="AA51" s="134"/>
      <c r="AB51" s="134"/>
      <c r="AC51" s="134"/>
      <c r="AD51" s="134"/>
      <c r="AE51" s="134"/>
      <c r="AF51" s="134"/>
      <c r="AG51" s="134"/>
      <c r="AH51" s="134"/>
      <c r="AI51" s="134"/>
    </row>
    <row r="52" spans="1:35" ht="12.75" x14ac:dyDescent="0.2">
      <c r="A52" s="134"/>
      <c r="B52" s="581"/>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row>
    <row r="53" spans="1:35" ht="12.75" x14ac:dyDescent="0.2">
      <c r="A53" s="134"/>
      <c r="B53" s="581"/>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row>
    <row r="54" spans="1:35" ht="12.75" x14ac:dyDescent="0.2">
      <c r="A54" s="134"/>
      <c r="B54" s="581"/>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row>
    <row r="55" spans="1:35" ht="12.75" x14ac:dyDescent="0.2">
      <c r="A55" s="134"/>
      <c r="B55" s="581"/>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row>
    <row r="56" spans="1:35" ht="12.75" x14ac:dyDescent="0.2">
      <c r="A56" s="134"/>
      <c r="B56" s="581"/>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row>
    <row r="57" spans="1:35" ht="12.75" x14ac:dyDescent="0.2">
      <c r="A57" s="134"/>
      <c r="B57" s="581"/>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row>
    <row r="58" spans="1:35" ht="12.75" x14ac:dyDescent="0.2">
      <c r="A58" s="134"/>
      <c r="B58" s="581"/>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row>
    <row r="59" spans="1:35" ht="12.75" x14ac:dyDescent="0.2">
      <c r="A59" s="134"/>
      <c r="B59" s="581"/>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row>
    <row r="60" spans="1:35" ht="12.75" x14ac:dyDescent="0.2">
      <c r="A60" s="134"/>
      <c r="B60" s="581"/>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row>
    <row r="61" spans="1:35" ht="12.75" x14ac:dyDescent="0.2">
      <c r="A61" s="134"/>
      <c r="B61" s="581"/>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row>
    <row r="62" spans="1:35" ht="12.75" x14ac:dyDescent="0.2">
      <c r="A62" s="134"/>
      <c r="B62" s="581"/>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row>
    <row r="63" spans="1:35" ht="12.75" x14ac:dyDescent="0.2">
      <c r="A63" s="134"/>
      <c r="B63" s="581"/>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row>
    <row r="64" spans="1:35" ht="12.75" x14ac:dyDescent="0.2">
      <c r="A64" s="134"/>
      <c r="B64" s="581"/>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row>
    <row r="65" spans="1:35" ht="12.75" x14ac:dyDescent="0.2">
      <c r="A65" s="134"/>
      <c r="B65" s="58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row>
    <row r="66" spans="1:35" ht="12.75" x14ac:dyDescent="0.2">
      <c r="A66" s="134"/>
      <c r="B66" s="58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row>
    <row r="67" spans="1:35" ht="12.75" x14ac:dyDescent="0.2">
      <c r="A67" s="134"/>
      <c r="B67" s="58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row>
    <row r="68" spans="1:35" ht="12.75" x14ac:dyDescent="0.2">
      <c r="A68" s="134"/>
      <c r="B68" s="58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row>
    <row r="69" spans="1:35" ht="12.75" x14ac:dyDescent="0.2">
      <c r="A69" s="134"/>
      <c r="B69" s="58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row>
    <row r="70" spans="1:35" ht="12.75" x14ac:dyDescent="0.2">
      <c r="A70" s="134"/>
      <c r="B70" s="58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row>
    <row r="71" spans="1:35" ht="12.75" x14ac:dyDescent="0.2">
      <c r="A71" s="134"/>
      <c r="B71" s="58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row>
    <row r="72" spans="1:35" ht="12.75" x14ac:dyDescent="0.2">
      <c r="A72" s="134"/>
      <c r="B72" s="58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row>
    <row r="73" spans="1:35" ht="12.75" x14ac:dyDescent="0.2">
      <c r="A73" s="134"/>
      <c r="B73" s="58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row>
    <row r="74" spans="1:35" ht="12.75" x14ac:dyDescent="0.2">
      <c r="A74" s="134"/>
      <c r="B74" s="58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row>
    <row r="75" spans="1:35" ht="12.75" x14ac:dyDescent="0.2">
      <c r="A75" s="134"/>
      <c r="B75" s="58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row>
    <row r="76" spans="1:35" ht="12.75" x14ac:dyDescent="0.2">
      <c r="A76" s="134"/>
      <c r="B76" s="58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row>
    <row r="77" spans="1:35" ht="12.75" x14ac:dyDescent="0.2">
      <c r="A77" s="134"/>
      <c r="B77" s="58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row>
    <row r="78" spans="1:35" ht="12.75" x14ac:dyDescent="0.2">
      <c r="A78" s="134"/>
      <c r="B78" s="58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row>
    <row r="79" spans="1:35" ht="12.75" x14ac:dyDescent="0.2">
      <c r="A79" s="134"/>
      <c r="B79" s="58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row>
    <row r="80" spans="1:35" ht="12.75" x14ac:dyDescent="0.2">
      <c r="A80" s="134"/>
      <c r="B80" s="58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row>
    <row r="81" spans="1:35" ht="12.75" x14ac:dyDescent="0.2">
      <c r="A81" s="134"/>
      <c r="B81" s="58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row>
    <row r="82" spans="1:35" ht="12.75" x14ac:dyDescent="0.2">
      <c r="A82" s="134"/>
      <c r="B82" s="58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row>
    <row r="83" spans="1:35" ht="12.75" x14ac:dyDescent="0.2">
      <c r="A83" s="134"/>
      <c r="B83" s="58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row>
    <row r="84" spans="1:35" ht="12.75" x14ac:dyDescent="0.2">
      <c r="A84" s="134"/>
      <c r="B84" s="58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row>
    <row r="85" spans="1:35" ht="12.75" x14ac:dyDescent="0.2">
      <c r="A85" s="134"/>
      <c r="B85" s="58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row>
    <row r="86" spans="1:35" ht="12.75" x14ac:dyDescent="0.2">
      <c r="A86" s="134"/>
      <c r="B86" s="58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row>
    <row r="87" spans="1:35" ht="12.75" x14ac:dyDescent="0.2">
      <c r="A87" s="134"/>
      <c r="B87" s="58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row>
    <row r="88" spans="1:35" ht="12.75" x14ac:dyDescent="0.2">
      <c r="A88" s="134"/>
      <c r="B88" s="58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row>
    <row r="89" spans="1:35" ht="12.75" x14ac:dyDescent="0.2">
      <c r="A89" s="134"/>
      <c r="B89" s="58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row>
    <row r="90" spans="1:35" ht="12.75" x14ac:dyDescent="0.2">
      <c r="A90" s="134"/>
      <c r="B90" s="58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row>
    <row r="91" spans="1:35" ht="12.75" x14ac:dyDescent="0.2">
      <c r="A91" s="134"/>
      <c r="B91" s="58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row>
    <row r="92" spans="1:35" ht="12.75" x14ac:dyDescent="0.2">
      <c r="A92" s="134"/>
      <c r="B92" s="58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row>
    <row r="93" spans="1:35" ht="12.75" x14ac:dyDescent="0.2">
      <c r="A93" s="134"/>
      <c r="B93" s="58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row>
    <row r="94" spans="1:35" ht="12.75" x14ac:dyDescent="0.2">
      <c r="A94" s="134"/>
      <c r="B94" s="58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row>
    <row r="95" spans="1:35" ht="12.75" x14ac:dyDescent="0.2">
      <c r="A95" s="134"/>
      <c r="B95" s="58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row>
    <row r="96" spans="1:35" ht="12.75" x14ac:dyDescent="0.2">
      <c r="A96" s="134"/>
      <c r="B96" s="58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row>
    <row r="97" spans="1:35" ht="12.75" x14ac:dyDescent="0.2">
      <c r="A97" s="134"/>
      <c r="B97" s="58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row>
    <row r="98" spans="1:35" ht="12.75" x14ac:dyDescent="0.2">
      <c r="A98" s="134"/>
      <c r="B98" s="58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row>
    <row r="99" spans="1:35" ht="12.75" x14ac:dyDescent="0.2">
      <c r="A99" s="134"/>
      <c r="B99" s="58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row>
    <row r="100" spans="1:35" ht="12.75" x14ac:dyDescent="0.2">
      <c r="A100" s="134"/>
      <c r="B100" s="58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row>
    <row r="101" spans="1:35" ht="12.75" x14ac:dyDescent="0.2">
      <c r="A101" s="134"/>
      <c r="B101" s="58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row>
    <row r="102" spans="1:35" ht="12.75" x14ac:dyDescent="0.2">
      <c r="A102" s="134"/>
      <c r="B102" s="58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row>
    <row r="103" spans="1:35" ht="12.75" x14ac:dyDescent="0.2">
      <c r="A103" s="134"/>
      <c r="B103" s="58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row>
    <row r="104" spans="1:35" ht="12.75" x14ac:dyDescent="0.2">
      <c r="A104" s="134"/>
      <c r="B104" s="58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row>
    <row r="105" spans="1:35" ht="12.75" x14ac:dyDescent="0.2">
      <c r="A105" s="134"/>
      <c r="B105" s="58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row>
    <row r="106" spans="1:35" ht="12.75" x14ac:dyDescent="0.2">
      <c r="A106" s="134"/>
      <c r="B106" s="58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row>
    <row r="107" spans="1:35" ht="12.75" x14ac:dyDescent="0.2">
      <c r="A107" s="134"/>
      <c r="B107" s="58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row>
    <row r="108" spans="1:35" ht="12.75" x14ac:dyDescent="0.2">
      <c r="A108" s="134"/>
      <c r="B108" s="58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row>
    <row r="109" spans="1:35" ht="12.75" x14ac:dyDescent="0.2">
      <c r="A109" s="134"/>
      <c r="B109" s="58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row>
    <row r="110" spans="1:35" ht="12.75" x14ac:dyDescent="0.2">
      <c r="A110" s="134"/>
      <c r="B110" s="58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row>
    <row r="111" spans="1:35" ht="12.75" x14ac:dyDescent="0.2">
      <c r="A111" s="134"/>
      <c r="B111" s="58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row>
    <row r="112" spans="1:35" ht="12.75" x14ac:dyDescent="0.2">
      <c r="A112" s="134"/>
      <c r="B112" s="58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row>
    <row r="113" spans="1:35" ht="12.75" x14ac:dyDescent="0.2">
      <c r="A113" s="134"/>
      <c r="B113" s="58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row>
    <row r="114" spans="1:35" ht="12.75" x14ac:dyDescent="0.2">
      <c r="A114" s="134"/>
      <c r="B114" s="58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row>
    <row r="115" spans="1:35" ht="12.75" x14ac:dyDescent="0.2">
      <c r="A115" s="134"/>
      <c r="B115" s="58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row>
    <row r="116" spans="1:35" ht="12.75" x14ac:dyDescent="0.2">
      <c r="A116" s="134"/>
      <c r="B116" s="58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row>
    <row r="117" spans="1:35" ht="12.75" x14ac:dyDescent="0.2">
      <c r="A117" s="134"/>
      <c r="B117" s="58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row>
    <row r="118" spans="1:35" ht="12.75" x14ac:dyDescent="0.2">
      <c r="A118" s="134"/>
      <c r="B118" s="58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row>
    <row r="119" spans="1:35" ht="12.75" x14ac:dyDescent="0.2">
      <c r="A119" s="134"/>
      <c r="B119" s="58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row>
    <row r="120" spans="1:35" ht="12.75" x14ac:dyDescent="0.2">
      <c r="A120" s="134"/>
      <c r="B120" s="58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row>
    <row r="121" spans="1:35" ht="12.75" x14ac:dyDescent="0.2">
      <c r="A121" s="134"/>
      <c r="B121" s="58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row>
    <row r="122" spans="1:35" ht="12.75" x14ac:dyDescent="0.2">
      <c r="A122" s="134"/>
      <c r="B122" s="58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row>
    <row r="123" spans="1:35" ht="12.75" x14ac:dyDescent="0.2">
      <c r="A123" s="134"/>
      <c r="B123" s="58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row>
    <row r="124" spans="1:35" ht="12.75" x14ac:dyDescent="0.2">
      <c r="A124" s="134"/>
      <c r="B124" s="58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row>
    <row r="125" spans="1:35" ht="12.75" x14ac:dyDescent="0.2">
      <c r="A125" s="134"/>
      <c r="B125" s="58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row>
    <row r="126" spans="1:35" ht="12.75" x14ac:dyDescent="0.2">
      <c r="A126" s="134"/>
      <c r="B126" s="58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row>
    <row r="127" spans="1:35" ht="12.75" x14ac:dyDescent="0.2">
      <c r="A127" s="134"/>
      <c r="B127" s="58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row>
    <row r="128" spans="1:35" ht="12.75" x14ac:dyDescent="0.2">
      <c r="A128" s="134"/>
      <c r="B128" s="58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row>
    <row r="129" spans="1:35" ht="12.75" x14ac:dyDescent="0.2">
      <c r="A129" s="134"/>
      <c r="B129" s="58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row>
    <row r="130" spans="1:35" ht="12.75" x14ac:dyDescent="0.2">
      <c r="A130" s="134"/>
      <c r="B130" s="58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row>
    <row r="131" spans="1:35" ht="12.75" x14ac:dyDescent="0.2">
      <c r="A131" s="134"/>
      <c r="B131" s="58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row>
    <row r="132" spans="1:35" ht="12.75" x14ac:dyDescent="0.2">
      <c r="A132" s="134"/>
      <c r="B132" s="58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row>
    <row r="133" spans="1:35" ht="12.75" x14ac:dyDescent="0.2">
      <c r="A133" s="134"/>
      <c r="B133" s="58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row>
    <row r="134" spans="1:35" ht="12.75" x14ac:dyDescent="0.2">
      <c r="A134" s="134"/>
      <c r="B134" s="58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row>
    <row r="135" spans="1:35" ht="12.75" x14ac:dyDescent="0.2">
      <c r="A135" s="134"/>
      <c r="B135" s="58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row>
    <row r="136" spans="1:35" ht="12.75" x14ac:dyDescent="0.2">
      <c r="A136" s="134"/>
      <c r="B136" s="58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row>
    <row r="137" spans="1:35" ht="12.75" x14ac:dyDescent="0.2">
      <c r="A137" s="134"/>
      <c r="B137" s="58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row>
    <row r="138" spans="1:35" ht="12.75" x14ac:dyDescent="0.2">
      <c r="A138" s="134"/>
      <c r="B138" s="58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row>
    <row r="139" spans="1:35" ht="12.75" x14ac:dyDescent="0.2">
      <c r="A139" s="134"/>
      <c r="B139" s="58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row>
    <row r="140" spans="1:35" ht="12.75" x14ac:dyDescent="0.2">
      <c r="A140" s="134"/>
      <c r="B140" s="58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row>
    <row r="141" spans="1:35" ht="12.75" x14ac:dyDescent="0.2">
      <c r="A141" s="134"/>
      <c r="B141" s="58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row>
    <row r="142" spans="1:35" ht="12.75" x14ac:dyDescent="0.2">
      <c r="A142" s="134"/>
      <c r="B142" s="58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row>
    <row r="143" spans="1:35" ht="12.75" x14ac:dyDescent="0.2">
      <c r="A143" s="134"/>
      <c r="B143" s="58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row>
    <row r="144" spans="1:35" ht="12.75" x14ac:dyDescent="0.2">
      <c r="A144" s="134"/>
      <c r="B144" s="58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row>
    <row r="145" spans="1:35" ht="12.75" x14ac:dyDescent="0.2">
      <c r="A145" s="134"/>
      <c r="B145" s="58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row>
    <row r="146" spans="1:35" ht="12.75" x14ac:dyDescent="0.2">
      <c r="A146" s="134"/>
      <c r="B146" s="58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row>
    <row r="147" spans="1:35" ht="12.75" x14ac:dyDescent="0.2">
      <c r="A147" s="134"/>
      <c r="B147" s="58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row>
    <row r="148" spans="1:35" ht="12.75" x14ac:dyDescent="0.2">
      <c r="A148" s="134"/>
      <c r="B148" s="58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row>
    <row r="149" spans="1:35" ht="12.75" x14ac:dyDescent="0.2">
      <c r="A149" s="134"/>
      <c r="B149" s="58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row>
    <row r="150" spans="1:35" ht="12.75" x14ac:dyDescent="0.2">
      <c r="A150" s="134"/>
      <c r="B150" s="58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row>
    <row r="151" spans="1:35" ht="12.75" x14ac:dyDescent="0.2">
      <c r="A151" s="134"/>
      <c r="B151" s="58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row>
    <row r="152" spans="1:35" ht="12.75" x14ac:dyDescent="0.2">
      <c r="A152" s="134"/>
      <c r="B152" s="58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row>
    <row r="153" spans="1:35" ht="12.75" x14ac:dyDescent="0.2">
      <c r="A153" s="134"/>
      <c r="B153" s="58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row>
    <row r="154" spans="1:35" ht="12.75" x14ac:dyDescent="0.2">
      <c r="A154" s="134"/>
      <c r="B154" s="58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row>
    <row r="155" spans="1:35" ht="12.75" x14ac:dyDescent="0.2">
      <c r="A155" s="134"/>
      <c r="B155" s="58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row>
    <row r="156" spans="1:35" ht="12.75" x14ac:dyDescent="0.2">
      <c r="A156" s="134"/>
      <c r="B156" s="58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row>
    <row r="157" spans="1:35" ht="12.75" x14ac:dyDescent="0.2">
      <c r="A157" s="134"/>
      <c r="B157" s="58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row>
    <row r="158" spans="1:35" ht="12.75" x14ac:dyDescent="0.2">
      <c r="A158" s="134"/>
      <c r="B158" s="58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row>
    <row r="159" spans="1:35" ht="12.75" x14ac:dyDescent="0.2">
      <c r="A159" s="134"/>
      <c r="B159" s="58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row>
    <row r="160" spans="1:35" ht="12.75" x14ac:dyDescent="0.2">
      <c r="A160" s="134"/>
      <c r="B160" s="58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row>
    <row r="161" spans="1:35" ht="12.75" x14ac:dyDescent="0.2">
      <c r="A161" s="134"/>
      <c r="B161" s="58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row>
    <row r="162" spans="1:35" ht="12.75" x14ac:dyDescent="0.2">
      <c r="A162" s="134"/>
      <c r="B162" s="58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row>
    <row r="163" spans="1:35" ht="12.75" x14ac:dyDescent="0.2">
      <c r="A163" s="134"/>
      <c r="B163" s="58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row>
    <row r="164" spans="1:35" ht="12.75" x14ac:dyDescent="0.2">
      <c r="A164" s="134"/>
      <c r="B164" s="58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row>
    <row r="165" spans="1:35" ht="12.75" x14ac:dyDescent="0.2">
      <c r="A165" s="134"/>
      <c r="B165" s="58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row>
    <row r="166" spans="1:35" ht="12.75" x14ac:dyDescent="0.2">
      <c r="A166" s="134"/>
      <c r="B166" s="58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row>
    <row r="167" spans="1:35" ht="12.75" x14ac:dyDescent="0.2">
      <c r="A167" s="134"/>
      <c r="B167" s="58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row>
    <row r="168" spans="1:35" ht="12.75" x14ac:dyDescent="0.2">
      <c r="A168" s="134"/>
      <c r="B168" s="58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row>
    <row r="169" spans="1:35" ht="12.75" x14ac:dyDescent="0.2">
      <c r="A169" s="134"/>
      <c r="B169" s="58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row>
    <row r="170" spans="1:35" ht="12.75" x14ac:dyDescent="0.2">
      <c r="A170" s="134"/>
      <c r="B170" s="58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row>
    <row r="171" spans="1:35" ht="12.75" x14ac:dyDescent="0.2">
      <c r="A171" s="134"/>
      <c r="B171" s="58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row>
    <row r="172" spans="1:35" ht="12.75" x14ac:dyDescent="0.2">
      <c r="A172" s="134"/>
      <c r="B172" s="58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row>
    <row r="173" spans="1:35" ht="12.75" x14ac:dyDescent="0.2">
      <c r="A173" s="134"/>
      <c r="B173" s="58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row>
    <row r="174" spans="1:35" ht="12.75" x14ac:dyDescent="0.2">
      <c r="A174" s="134"/>
      <c r="B174" s="58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row>
    <row r="175" spans="1:35" ht="12.75" x14ac:dyDescent="0.2">
      <c r="A175" s="134"/>
      <c r="B175" s="58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row>
    <row r="176" spans="1:35" ht="12.75" x14ac:dyDescent="0.2">
      <c r="A176" s="134"/>
      <c r="B176" s="58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row>
    <row r="177" spans="1:35" ht="12.75" x14ac:dyDescent="0.2">
      <c r="A177" s="134"/>
      <c r="B177" s="58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row>
    <row r="178" spans="1:35" ht="12.75" x14ac:dyDescent="0.2">
      <c r="A178" s="134"/>
      <c r="B178" s="58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row>
    <row r="179" spans="1:35" ht="12.75" x14ac:dyDescent="0.2">
      <c r="A179" s="134"/>
      <c r="B179" s="58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row>
    <row r="180" spans="1:35" ht="12.75" x14ac:dyDescent="0.2">
      <c r="A180" s="134"/>
      <c r="B180" s="58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row>
    <row r="181" spans="1:35" ht="12.75" x14ac:dyDescent="0.2">
      <c r="A181" s="134"/>
      <c r="B181" s="58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row>
    <row r="182" spans="1:35" ht="12.75" x14ac:dyDescent="0.2">
      <c r="A182" s="134"/>
      <c r="B182" s="58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row>
    <row r="183" spans="1:35" ht="12.75" x14ac:dyDescent="0.2">
      <c r="A183" s="134"/>
      <c r="B183" s="58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row>
    <row r="184" spans="1:35" ht="12.75" x14ac:dyDescent="0.2">
      <c r="A184" s="134"/>
      <c r="B184" s="58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row>
    <row r="185" spans="1:35" ht="12.75" x14ac:dyDescent="0.2">
      <c r="A185" s="134"/>
      <c r="B185" s="58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row>
    <row r="186" spans="1:35" ht="12.75" x14ac:dyDescent="0.2">
      <c r="A186" s="134"/>
      <c r="B186" s="58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row>
    <row r="187" spans="1:35" ht="12.75" x14ac:dyDescent="0.2">
      <c r="A187" s="134"/>
      <c r="B187" s="58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row>
    <row r="188" spans="1:35" ht="12.75" x14ac:dyDescent="0.2">
      <c r="A188" s="134"/>
      <c r="B188" s="58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row>
    <row r="189" spans="1:35" ht="12.75" x14ac:dyDescent="0.2">
      <c r="A189" s="134"/>
      <c r="B189" s="58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row>
    <row r="190" spans="1:35" ht="12.75" x14ac:dyDescent="0.2">
      <c r="A190" s="134"/>
      <c r="B190" s="58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row>
    <row r="191" spans="1:35" ht="12.75" x14ac:dyDescent="0.2">
      <c r="A191" s="134"/>
      <c r="B191" s="58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row>
    <row r="192" spans="1:35" ht="12.75" x14ac:dyDescent="0.2">
      <c r="A192" s="134"/>
      <c r="B192" s="58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row>
    <row r="193" spans="1:35" ht="12.75" x14ac:dyDescent="0.2">
      <c r="A193" s="134"/>
      <c r="B193" s="58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row>
    <row r="194" spans="1:35" ht="12.75" x14ac:dyDescent="0.2">
      <c r="A194" s="134"/>
      <c r="B194" s="58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row>
    <row r="195" spans="1:35" ht="12.75" x14ac:dyDescent="0.2">
      <c r="A195" s="134"/>
      <c r="B195" s="58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row>
    <row r="196" spans="1:35" ht="12.75" x14ac:dyDescent="0.2">
      <c r="A196" s="134"/>
      <c r="B196" s="58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row>
    <row r="197" spans="1:35" ht="12.75" x14ac:dyDescent="0.2">
      <c r="A197" s="134"/>
      <c r="B197" s="58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row>
    <row r="198" spans="1:35" ht="12.75" x14ac:dyDescent="0.2">
      <c r="A198" s="134"/>
      <c r="B198" s="58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row>
    <row r="199" spans="1:35" ht="12.75" x14ac:dyDescent="0.2">
      <c r="A199" s="134"/>
      <c r="B199" s="58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row>
    <row r="200" spans="1:35" ht="12.75" x14ac:dyDescent="0.2">
      <c r="A200" s="134"/>
      <c r="B200" s="58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row>
    <row r="201" spans="1:35" ht="12.75" x14ac:dyDescent="0.2">
      <c r="A201" s="134"/>
      <c r="B201" s="58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row>
    <row r="202" spans="1:35" ht="12.75" x14ac:dyDescent="0.2">
      <c r="A202" s="134"/>
      <c r="B202" s="58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row>
    <row r="203" spans="1:35" ht="12.75" x14ac:dyDescent="0.2">
      <c r="A203" s="134"/>
      <c r="B203" s="58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row>
    <row r="204" spans="1:35" ht="12.75" x14ac:dyDescent="0.2">
      <c r="A204" s="134"/>
      <c r="B204" s="58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row>
    <row r="205" spans="1:35" ht="12.75" x14ac:dyDescent="0.2">
      <c r="A205" s="134"/>
      <c r="B205" s="58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row>
    <row r="206" spans="1:35" ht="12.75" x14ac:dyDescent="0.2">
      <c r="A206" s="134"/>
      <c r="B206" s="58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row>
    <row r="207" spans="1:35" ht="12.75" x14ac:dyDescent="0.2">
      <c r="A207" s="134"/>
      <c r="B207" s="58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row>
    <row r="208" spans="1:35" ht="12.75" x14ac:dyDescent="0.2">
      <c r="A208" s="134"/>
      <c r="B208" s="58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row>
    <row r="209" spans="1:35" ht="12.75" x14ac:dyDescent="0.2">
      <c r="A209" s="134"/>
      <c r="B209" s="58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row>
    <row r="210" spans="1:35" ht="12.75" x14ac:dyDescent="0.2">
      <c r="A210" s="134"/>
      <c r="B210" s="58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row>
    <row r="211" spans="1:35" ht="12.75" x14ac:dyDescent="0.2">
      <c r="A211" s="134"/>
      <c r="B211" s="58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row>
    <row r="212" spans="1:35" ht="12.75" x14ac:dyDescent="0.2">
      <c r="A212" s="134"/>
      <c r="B212" s="58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row>
    <row r="213" spans="1:35" ht="12.75" x14ac:dyDescent="0.2">
      <c r="A213" s="134"/>
      <c r="B213" s="58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row>
    <row r="214" spans="1:35" ht="12.75" x14ac:dyDescent="0.2">
      <c r="A214" s="134"/>
      <c r="B214" s="58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row>
    <row r="215" spans="1:35" ht="12.75" x14ac:dyDescent="0.2">
      <c r="A215" s="134"/>
      <c r="B215" s="58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row>
    <row r="216" spans="1:35" ht="12.75" x14ac:dyDescent="0.2">
      <c r="A216" s="134"/>
      <c r="B216" s="58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row>
    <row r="217" spans="1:35" ht="12.75" x14ac:dyDescent="0.2">
      <c r="A217" s="134"/>
      <c r="B217" s="58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row>
    <row r="218" spans="1:35" ht="12.75" x14ac:dyDescent="0.2">
      <c r="A218" s="134"/>
      <c r="B218" s="58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row>
    <row r="219" spans="1:35" ht="12.75" x14ac:dyDescent="0.2">
      <c r="A219" s="134"/>
      <c r="B219" s="58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row>
    <row r="220" spans="1:35" ht="12.75" x14ac:dyDescent="0.2">
      <c r="A220" s="134"/>
      <c r="B220" s="58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row>
    <row r="221" spans="1:35" ht="12.75" x14ac:dyDescent="0.2">
      <c r="A221" s="134"/>
      <c r="B221" s="58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row>
    <row r="222" spans="1:35" ht="12.75" x14ac:dyDescent="0.2">
      <c r="A222" s="134"/>
      <c r="B222" s="58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row>
    <row r="223" spans="1:35" ht="12.75" x14ac:dyDescent="0.2">
      <c r="A223" s="134"/>
      <c r="B223" s="58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row>
    <row r="224" spans="1:35" ht="12.75" x14ac:dyDescent="0.2">
      <c r="A224" s="134"/>
      <c r="B224" s="58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row>
    <row r="225" spans="1:35" ht="12.75" x14ac:dyDescent="0.2">
      <c r="A225" s="134"/>
      <c r="B225" s="58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row>
    <row r="226" spans="1:35" ht="12.75" x14ac:dyDescent="0.2">
      <c r="A226" s="134"/>
      <c r="B226" s="58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row>
    <row r="227" spans="1:35" ht="12.75" x14ac:dyDescent="0.2">
      <c r="A227" s="134"/>
      <c r="B227" s="58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row>
    <row r="228" spans="1:35" ht="12.75" x14ac:dyDescent="0.2">
      <c r="A228" s="134"/>
      <c r="B228" s="58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row>
    <row r="229" spans="1:35" ht="12.75" x14ac:dyDescent="0.2">
      <c r="A229" s="134"/>
      <c r="B229" s="58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row>
    <row r="230" spans="1:35" ht="12.75" x14ac:dyDescent="0.2">
      <c r="A230" s="134"/>
      <c r="B230" s="58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row>
    <row r="231" spans="1:35" ht="12.75" x14ac:dyDescent="0.2">
      <c r="A231" s="134"/>
      <c r="B231" s="58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row>
    <row r="232" spans="1:35" ht="12.75" x14ac:dyDescent="0.2">
      <c r="A232" s="134"/>
      <c r="B232" s="58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row>
    <row r="233" spans="1:35" ht="12.75" x14ac:dyDescent="0.2">
      <c r="A233" s="134"/>
      <c r="B233" s="58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row>
    <row r="234" spans="1:35" ht="12.75" x14ac:dyDescent="0.2">
      <c r="A234" s="134"/>
      <c r="B234" s="58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row>
    <row r="235" spans="1:35" ht="12.75" x14ac:dyDescent="0.2">
      <c r="A235" s="134"/>
      <c r="B235" s="58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row>
    <row r="236" spans="1:35" ht="12.75" x14ac:dyDescent="0.2">
      <c r="A236" s="134"/>
      <c r="B236" s="58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row>
    <row r="237" spans="1:35" ht="12.75" x14ac:dyDescent="0.2">
      <c r="A237" s="134"/>
      <c r="B237" s="58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row>
    <row r="238" spans="1:35" ht="12.75" x14ac:dyDescent="0.2">
      <c r="A238" s="134"/>
      <c r="B238" s="58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row>
    <row r="239" spans="1:35" ht="12.75" x14ac:dyDescent="0.2">
      <c r="A239" s="134"/>
      <c r="B239" s="58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row>
    <row r="240" spans="1:35" ht="12.75" x14ac:dyDescent="0.2">
      <c r="A240" s="134"/>
      <c r="B240" s="58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row>
    <row r="241" spans="1:35" ht="12.75" x14ac:dyDescent="0.2">
      <c r="A241" s="134"/>
      <c r="B241" s="58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row>
    <row r="242" spans="1:35" ht="12.75" x14ac:dyDescent="0.2">
      <c r="A242" s="134"/>
      <c r="B242" s="58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row>
    <row r="243" spans="1:35" ht="12.75" x14ac:dyDescent="0.2">
      <c r="A243" s="134"/>
      <c r="B243" s="58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row>
    <row r="244" spans="1:35" ht="12.75" x14ac:dyDescent="0.2">
      <c r="A244" s="134"/>
      <c r="B244" s="58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row>
    <row r="245" spans="1:35" ht="12.75" x14ac:dyDescent="0.2">
      <c r="A245" s="134"/>
      <c r="B245" s="58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row>
    <row r="246" spans="1:35" ht="12.75" x14ac:dyDescent="0.2">
      <c r="A246" s="134"/>
      <c r="B246" s="58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row>
    <row r="247" spans="1:35" ht="12.75" x14ac:dyDescent="0.2">
      <c r="A247" s="134"/>
      <c r="B247" s="58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row>
    <row r="248" spans="1:35" ht="12.75" x14ac:dyDescent="0.2">
      <c r="A248" s="134"/>
      <c r="B248" s="58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row>
    <row r="249" spans="1:35" ht="12.75" x14ac:dyDescent="0.2">
      <c r="A249" s="134"/>
      <c r="B249" s="58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row>
    <row r="250" spans="1:35" ht="12.75" x14ac:dyDescent="0.2">
      <c r="A250" s="134"/>
      <c r="B250" s="58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row>
    <row r="251" spans="1:35" ht="12.75" x14ac:dyDescent="0.2">
      <c r="A251" s="134"/>
      <c r="B251" s="58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row>
    <row r="252" spans="1:35" ht="12.75" x14ac:dyDescent="0.2">
      <c r="A252" s="134"/>
      <c r="B252" s="58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row>
    <row r="253" spans="1:35" ht="12.75" x14ac:dyDescent="0.2">
      <c r="A253" s="134"/>
      <c r="B253" s="58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row>
    <row r="254" spans="1:35" ht="12.75" x14ac:dyDescent="0.2">
      <c r="A254" s="134"/>
      <c r="B254" s="58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row>
    <row r="255" spans="1:35" ht="12.75" x14ac:dyDescent="0.2">
      <c r="A255" s="134"/>
      <c r="B255" s="58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row>
    <row r="256" spans="1:35" ht="12.75" x14ac:dyDescent="0.2">
      <c r="A256" s="134"/>
      <c r="B256" s="58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row>
    <row r="257" spans="1:35" ht="12.75" x14ac:dyDescent="0.2">
      <c r="A257" s="134"/>
      <c r="B257" s="58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row>
    <row r="258" spans="1:35" ht="12.75" x14ac:dyDescent="0.2">
      <c r="A258" s="134"/>
      <c r="B258" s="58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row>
    <row r="259" spans="1:35" ht="12.75" x14ac:dyDescent="0.2">
      <c r="A259" s="134"/>
      <c r="B259" s="58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row>
    <row r="260" spans="1:35" ht="12.75" x14ac:dyDescent="0.2">
      <c r="A260" s="134"/>
      <c r="B260" s="58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row>
    <row r="261" spans="1:35" ht="12.75" x14ac:dyDescent="0.2">
      <c r="A261" s="134"/>
      <c r="B261" s="58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row>
    <row r="262" spans="1:35" ht="12.75" x14ac:dyDescent="0.2">
      <c r="A262" s="134"/>
      <c r="B262" s="58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row>
    <row r="263" spans="1:35" ht="12.75" x14ac:dyDescent="0.2">
      <c r="A263" s="134"/>
      <c r="B263" s="58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row>
    <row r="264" spans="1:35" ht="12.75" x14ac:dyDescent="0.2">
      <c r="A264" s="134"/>
      <c r="B264" s="58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row>
    <row r="265" spans="1:35" ht="12.75" x14ac:dyDescent="0.2">
      <c r="A265" s="134"/>
      <c r="B265" s="581"/>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row>
    <row r="266" spans="1:35" ht="12.75" x14ac:dyDescent="0.2">
      <c r="A266" s="134"/>
      <c r="B266" s="581"/>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row>
    <row r="267" spans="1:35" ht="12.75" x14ac:dyDescent="0.2">
      <c r="A267" s="134"/>
      <c r="B267" s="581"/>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row>
    <row r="268" spans="1:35" ht="12.75" x14ac:dyDescent="0.2">
      <c r="A268" s="134"/>
      <c r="B268" s="581"/>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row>
    <row r="269" spans="1:35" ht="12.75" x14ac:dyDescent="0.2">
      <c r="A269" s="134"/>
      <c r="B269" s="581"/>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row>
    <row r="270" spans="1:35" ht="12.75" x14ac:dyDescent="0.2">
      <c r="A270" s="134"/>
      <c r="B270" s="581"/>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row>
    <row r="271" spans="1:35" ht="12.75" x14ac:dyDescent="0.2">
      <c r="A271" s="134"/>
      <c r="B271" s="581"/>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row>
    <row r="272" spans="1:35" ht="12.75" x14ac:dyDescent="0.2">
      <c r="A272" s="134"/>
      <c r="B272" s="581"/>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row>
    <row r="273" spans="1:35" ht="12.75" x14ac:dyDescent="0.2">
      <c r="A273" s="134"/>
      <c r="B273" s="581"/>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row>
    <row r="274" spans="1:35" ht="12.75" x14ac:dyDescent="0.2">
      <c r="A274" s="134"/>
      <c r="B274" s="581"/>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row>
    <row r="275" spans="1:35" ht="12.75" x14ac:dyDescent="0.2">
      <c r="A275" s="134"/>
      <c r="B275" s="581"/>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row>
    <row r="276" spans="1:35" ht="12.75" x14ac:dyDescent="0.2">
      <c r="A276" s="134"/>
      <c r="B276" s="581"/>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row>
    <row r="277" spans="1:35" ht="12.75" x14ac:dyDescent="0.2">
      <c r="A277" s="134"/>
      <c r="B277" s="581"/>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row>
    <row r="278" spans="1:35" ht="12.75" x14ac:dyDescent="0.2">
      <c r="A278" s="134"/>
      <c r="B278" s="581"/>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row>
    <row r="279" spans="1:35" ht="12.75" x14ac:dyDescent="0.2">
      <c r="A279" s="134"/>
      <c r="B279" s="581"/>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row>
    <row r="280" spans="1:35" ht="12.75" x14ac:dyDescent="0.2">
      <c r="A280" s="134"/>
      <c r="B280" s="581"/>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row>
    <row r="281" spans="1:35" ht="12.75" x14ac:dyDescent="0.2">
      <c r="A281" s="134"/>
      <c r="B281" s="581"/>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row>
    <row r="282" spans="1:35" ht="12.75" x14ac:dyDescent="0.2">
      <c r="A282" s="134"/>
      <c r="B282" s="581"/>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row>
    <row r="283" spans="1:35" ht="12.75" x14ac:dyDescent="0.2">
      <c r="A283" s="134"/>
      <c r="B283" s="581"/>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row>
    <row r="284" spans="1:35" ht="12.75" x14ac:dyDescent="0.2">
      <c r="A284" s="134"/>
      <c r="B284" s="581"/>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row>
    <row r="285" spans="1:35" ht="12.75" x14ac:dyDescent="0.2">
      <c r="A285" s="134"/>
      <c r="B285" s="581"/>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row>
    <row r="286" spans="1:35" ht="12.75" x14ac:dyDescent="0.2">
      <c r="A286" s="134"/>
      <c r="B286" s="581"/>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row>
    <row r="287" spans="1:35" ht="12.75" x14ac:dyDescent="0.2">
      <c r="A287" s="134"/>
      <c r="B287" s="581"/>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row>
    <row r="288" spans="1:35" ht="12.75" x14ac:dyDescent="0.2">
      <c r="A288" s="134"/>
      <c r="B288" s="581"/>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row>
    <row r="289" spans="1:35" ht="12.75" x14ac:dyDescent="0.2">
      <c r="A289" s="134"/>
      <c r="B289" s="581"/>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row>
    <row r="290" spans="1:35" ht="12.75" x14ac:dyDescent="0.2">
      <c r="A290" s="134"/>
      <c r="B290" s="581"/>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row>
    <row r="291" spans="1:35" ht="12.75" x14ac:dyDescent="0.2">
      <c r="A291" s="134"/>
      <c r="B291" s="581"/>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row>
    <row r="292" spans="1:35" ht="12.75" x14ac:dyDescent="0.2">
      <c r="A292" s="134"/>
      <c r="B292" s="581"/>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row>
    <row r="293" spans="1:35" ht="12.75" x14ac:dyDescent="0.2">
      <c r="A293" s="134"/>
      <c r="B293" s="581"/>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row>
    <row r="294" spans="1:35" ht="12.75" x14ac:dyDescent="0.2">
      <c r="A294" s="134"/>
      <c r="B294" s="581"/>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row>
    <row r="295" spans="1:35" ht="12.75" x14ac:dyDescent="0.2">
      <c r="A295" s="134"/>
      <c r="B295" s="581"/>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row>
    <row r="296" spans="1:35" ht="12.75" x14ac:dyDescent="0.2">
      <c r="A296" s="134"/>
      <c r="B296" s="581"/>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row>
    <row r="297" spans="1:35" ht="12.75" x14ac:dyDescent="0.2">
      <c r="A297" s="134"/>
      <c r="B297" s="581"/>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row>
    <row r="298" spans="1:35" ht="12.75" x14ac:dyDescent="0.2">
      <c r="A298" s="134"/>
      <c r="B298" s="581"/>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row>
    <row r="299" spans="1:35" ht="12.75" x14ac:dyDescent="0.2">
      <c r="A299" s="134"/>
      <c r="B299" s="581"/>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row>
    <row r="300" spans="1:35" ht="12.75" x14ac:dyDescent="0.2">
      <c r="A300" s="134"/>
      <c r="B300" s="581"/>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row>
    <row r="301" spans="1:35" ht="12.75" x14ac:dyDescent="0.2">
      <c r="A301" s="134"/>
      <c r="B301" s="581"/>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row>
    <row r="302" spans="1:35" ht="12.75" x14ac:dyDescent="0.2">
      <c r="A302" s="134"/>
      <c r="B302" s="581"/>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row>
    <row r="303" spans="1:35" ht="12.75" x14ac:dyDescent="0.2">
      <c r="A303" s="134"/>
      <c r="B303" s="581"/>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row>
    <row r="304" spans="1:35" ht="12.75" x14ac:dyDescent="0.2">
      <c r="A304" s="134"/>
      <c r="B304" s="581"/>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row>
    <row r="305" spans="1:35" ht="12.75" x14ac:dyDescent="0.2">
      <c r="A305" s="134"/>
      <c r="B305" s="581"/>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row>
    <row r="306" spans="1:35" ht="12.75" x14ac:dyDescent="0.2">
      <c r="A306" s="134"/>
      <c r="B306" s="581"/>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row>
    <row r="307" spans="1:35" ht="12.75" x14ac:dyDescent="0.2">
      <c r="A307" s="134"/>
      <c r="B307" s="581"/>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row>
    <row r="308" spans="1:35" ht="12.75" x14ac:dyDescent="0.2">
      <c r="A308" s="134"/>
      <c r="B308" s="581"/>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row>
    <row r="309" spans="1:35" ht="12.75" x14ac:dyDescent="0.2">
      <c r="A309" s="134"/>
      <c r="B309" s="581"/>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row>
    <row r="310" spans="1:35" ht="12.75" x14ac:dyDescent="0.2">
      <c r="A310" s="134"/>
      <c r="B310" s="581"/>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row>
    <row r="311" spans="1:35" ht="12.75" x14ac:dyDescent="0.2">
      <c r="A311" s="134"/>
      <c r="B311" s="581"/>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row>
    <row r="312" spans="1:35" ht="12.75" x14ac:dyDescent="0.2">
      <c r="A312" s="134"/>
      <c r="B312" s="581"/>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row>
    <row r="313" spans="1:35" ht="12.75" x14ac:dyDescent="0.2">
      <c r="A313" s="134"/>
      <c r="B313" s="581"/>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row>
    <row r="314" spans="1:35" ht="12.75" x14ac:dyDescent="0.2">
      <c r="A314" s="134"/>
      <c r="B314" s="581"/>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row>
    <row r="315" spans="1:35" ht="12.75" x14ac:dyDescent="0.2">
      <c r="A315" s="134"/>
      <c r="B315" s="581"/>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row>
    <row r="316" spans="1:35" ht="12.75" x14ac:dyDescent="0.2">
      <c r="A316" s="134"/>
      <c r="B316" s="581"/>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row>
    <row r="317" spans="1:35" ht="12.75" x14ac:dyDescent="0.2">
      <c r="A317" s="134"/>
      <c r="B317" s="581"/>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row>
    <row r="318" spans="1:35" ht="12.75" x14ac:dyDescent="0.2">
      <c r="A318" s="134"/>
      <c r="B318" s="581"/>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row>
    <row r="319" spans="1:35" ht="12.75" x14ac:dyDescent="0.2">
      <c r="A319" s="134"/>
      <c r="B319" s="581"/>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row>
    <row r="320" spans="1:35" ht="12.75" x14ac:dyDescent="0.2">
      <c r="A320" s="134"/>
      <c r="B320" s="581"/>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row>
    <row r="321" spans="1:35" ht="12.75" x14ac:dyDescent="0.2">
      <c r="A321" s="134"/>
      <c r="B321" s="581"/>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row>
    <row r="322" spans="1:35" ht="12.75" x14ac:dyDescent="0.2">
      <c r="A322" s="134"/>
      <c r="B322" s="581"/>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row>
    <row r="323" spans="1:35" ht="12.75" x14ac:dyDescent="0.2">
      <c r="A323" s="134"/>
      <c r="B323" s="581"/>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row>
    <row r="324" spans="1:35" ht="12.75" x14ac:dyDescent="0.2">
      <c r="A324" s="134"/>
      <c r="B324" s="581"/>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row>
    <row r="325" spans="1:35" ht="12.75" x14ac:dyDescent="0.2">
      <c r="A325" s="134"/>
      <c r="B325" s="581"/>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row>
    <row r="326" spans="1:35" ht="12.75" x14ac:dyDescent="0.2">
      <c r="A326" s="134"/>
      <c r="B326" s="581"/>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row>
    <row r="327" spans="1:35" ht="12.75" x14ac:dyDescent="0.2">
      <c r="A327" s="134"/>
      <c r="B327" s="581"/>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row>
    <row r="328" spans="1:35" ht="12.75" x14ac:dyDescent="0.2">
      <c r="A328" s="134"/>
      <c r="B328" s="581"/>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row>
    <row r="329" spans="1:35" ht="12.75" x14ac:dyDescent="0.2">
      <c r="A329" s="134"/>
      <c r="B329" s="581"/>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row>
    <row r="330" spans="1:35" ht="12.75" x14ac:dyDescent="0.2">
      <c r="A330" s="134"/>
      <c r="B330" s="581"/>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row>
    <row r="331" spans="1:35" ht="12.75" x14ac:dyDescent="0.2">
      <c r="A331" s="134"/>
      <c r="B331" s="581"/>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row>
    <row r="332" spans="1:35" ht="12.75" x14ac:dyDescent="0.2">
      <c r="A332" s="134"/>
      <c r="B332" s="581"/>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row>
    <row r="333" spans="1:35" ht="12.75" x14ac:dyDescent="0.2">
      <c r="A333" s="134"/>
      <c r="B333" s="581"/>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row>
    <row r="334" spans="1:35" ht="12.75" x14ac:dyDescent="0.2">
      <c r="A334" s="134"/>
      <c r="B334" s="581"/>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row>
    <row r="335" spans="1:35" ht="12.75" x14ac:dyDescent="0.2">
      <c r="A335" s="134"/>
      <c r="B335" s="581"/>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row>
    <row r="336" spans="1:35" ht="12.75" x14ac:dyDescent="0.2">
      <c r="A336" s="134"/>
      <c r="B336" s="581"/>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row>
    <row r="337" spans="1:35" ht="12.75" x14ac:dyDescent="0.2">
      <c r="A337" s="134"/>
      <c r="B337" s="581"/>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row>
    <row r="338" spans="1:35" ht="12.75" x14ac:dyDescent="0.2">
      <c r="A338" s="134"/>
      <c r="B338" s="581"/>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row>
    <row r="339" spans="1:35" ht="12.75" x14ac:dyDescent="0.2">
      <c r="A339" s="134"/>
      <c r="B339" s="581"/>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row>
    <row r="340" spans="1:35" ht="12.75" x14ac:dyDescent="0.2">
      <c r="A340" s="134"/>
      <c r="B340" s="581"/>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row>
    <row r="341" spans="1:35" ht="12.75" x14ac:dyDescent="0.2">
      <c r="A341" s="134"/>
      <c r="B341" s="581"/>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row>
    <row r="342" spans="1:35" ht="12.75" x14ac:dyDescent="0.2">
      <c r="A342" s="134"/>
      <c r="B342" s="581"/>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row>
    <row r="343" spans="1:35" ht="12.75" x14ac:dyDescent="0.2">
      <c r="A343" s="134"/>
      <c r="B343" s="581"/>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row>
    <row r="344" spans="1:35" ht="12.75" x14ac:dyDescent="0.2">
      <c r="A344" s="134"/>
      <c r="B344" s="581"/>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row>
    <row r="345" spans="1:35" ht="12.75" x14ac:dyDescent="0.2">
      <c r="A345" s="134"/>
      <c r="B345" s="581"/>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row>
    <row r="346" spans="1:35" ht="12.75" x14ac:dyDescent="0.2">
      <c r="A346" s="134"/>
      <c r="B346" s="581"/>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row>
    <row r="347" spans="1:35" ht="12.75" x14ac:dyDescent="0.2">
      <c r="A347" s="134"/>
      <c r="B347" s="581"/>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row>
    <row r="348" spans="1:35" ht="12.75" x14ac:dyDescent="0.2">
      <c r="A348" s="134"/>
      <c r="B348" s="581"/>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row>
    <row r="349" spans="1:35" ht="12.75" x14ac:dyDescent="0.2">
      <c r="A349" s="134"/>
      <c r="B349" s="581"/>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row>
    <row r="350" spans="1:35" ht="12.75" x14ac:dyDescent="0.2">
      <c r="A350" s="134"/>
      <c r="B350" s="581"/>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row>
    <row r="351" spans="1:35" ht="12.75" x14ac:dyDescent="0.2">
      <c r="A351" s="134"/>
      <c r="B351" s="581"/>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row>
    <row r="352" spans="1:35" ht="12.75" x14ac:dyDescent="0.2">
      <c r="A352" s="134"/>
      <c r="B352" s="581"/>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row>
    <row r="353" spans="1:35" ht="12.75" x14ac:dyDescent="0.2">
      <c r="A353" s="134"/>
      <c r="B353" s="581"/>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row>
    <row r="354" spans="1:35" ht="12.75" x14ac:dyDescent="0.2">
      <c r="A354" s="134"/>
      <c r="B354" s="581"/>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row>
    <row r="355" spans="1:35" ht="12.75" x14ac:dyDescent="0.2">
      <c r="A355" s="134"/>
      <c r="B355" s="581"/>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row>
    <row r="356" spans="1:35" ht="12.75" x14ac:dyDescent="0.2">
      <c r="A356" s="134"/>
      <c r="B356" s="581"/>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row>
    <row r="357" spans="1:35" ht="12.75" x14ac:dyDescent="0.2">
      <c r="A357" s="134"/>
      <c r="B357" s="581"/>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row>
    <row r="358" spans="1:35" ht="12.75" x14ac:dyDescent="0.2">
      <c r="A358" s="134"/>
      <c r="B358" s="581"/>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row>
    <row r="359" spans="1:35" ht="12.75" x14ac:dyDescent="0.2">
      <c r="A359" s="134"/>
      <c r="B359" s="581"/>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row>
    <row r="360" spans="1:35" ht="12.75" x14ac:dyDescent="0.2">
      <c r="A360" s="134"/>
      <c r="B360" s="581"/>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row>
    <row r="361" spans="1:35" ht="12.75" x14ac:dyDescent="0.2">
      <c r="A361" s="134"/>
      <c r="B361" s="581"/>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row>
    <row r="362" spans="1:35" ht="12.75" x14ac:dyDescent="0.2">
      <c r="A362" s="134"/>
      <c r="B362" s="581"/>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row>
    <row r="363" spans="1:35" ht="12.75" x14ac:dyDescent="0.2">
      <c r="A363" s="134"/>
      <c r="B363" s="581"/>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row>
    <row r="364" spans="1:35" ht="12.75" x14ac:dyDescent="0.2">
      <c r="A364" s="134"/>
      <c r="B364" s="581"/>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row>
    <row r="365" spans="1:35" ht="12.75" x14ac:dyDescent="0.2">
      <c r="A365" s="134"/>
      <c r="B365" s="581"/>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row>
    <row r="366" spans="1:35" ht="12.75" x14ac:dyDescent="0.2">
      <c r="A366" s="134"/>
      <c r="B366" s="581"/>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row>
    <row r="367" spans="1:35" ht="12.75" x14ac:dyDescent="0.2">
      <c r="A367" s="134"/>
      <c r="B367" s="581"/>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row>
    <row r="368" spans="1:35" ht="12.75" x14ac:dyDescent="0.2">
      <c r="A368" s="134"/>
      <c r="B368" s="581"/>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row>
    <row r="369" spans="1:35" ht="12.75" x14ac:dyDescent="0.2">
      <c r="A369" s="134"/>
      <c r="B369" s="581"/>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row>
    <row r="370" spans="1:35" ht="12.75" x14ac:dyDescent="0.2">
      <c r="A370" s="134"/>
      <c r="B370" s="581"/>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row>
    <row r="371" spans="1:35" ht="12.75" x14ac:dyDescent="0.2">
      <c r="A371" s="134"/>
      <c r="B371" s="581"/>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row>
    <row r="372" spans="1:35" ht="12.75" x14ac:dyDescent="0.2">
      <c r="A372" s="134"/>
      <c r="B372" s="581"/>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row>
    <row r="373" spans="1:35" ht="12.75" x14ac:dyDescent="0.2">
      <c r="A373" s="134"/>
      <c r="B373" s="581"/>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row>
    <row r="374" spans="1:35" ht="12.75" x14ac:dyDescent="0.2">
      <c r="A374" s="134"/>
      <c r="B374" s="581"/>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row>
    <row r="375" spans="1:35" ht="12.75" x14ac:dyDescent="0.2">
      <c r="A375" s="134"/>
      <c r="B375" s="581"/>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row>
    <row r="376" spans="1:35" ht="12.75" x14ac:dyDescent="0.2">
      <c r="A376" s="134"/>
      <c r="B376" s="581"/>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row>
    <row r="377" spans="1:35" ht="12.75" x14ac:dyDescent="0.2">
      <c r="A377" s="134"/>
      <c r="B377" s="581"/>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row>
    <row r="378" spans="1:35" ht="12.75" x14ac:dyDescent="0.2">
      <c r="A378" s="134"/>
      <c r="B378" s="581"/>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row>
    <row r="379" spans="1:35" ht="12.75" x14ac:dyDescent="0.2">
      <c r="A379" s="134"/>
      <c r="B379" s="581"/>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row>
    <row r="380" spans="1:35" ht="12.75" x14ac:dyDescent="0.2">
      <c r="A380" s="134"/>
      <c r="B380" s="581"/>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row>
    <row r="381" spans="1:35" ht="12.75" x14ac:dyDescent="0.2">
      <c r="A381" s="134"/>
      <c r="B381" s="581"/>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row>
    <row r="382" spans="1:35" ht="12.75" x14ac:dyDescent="0.2">
      <c r="A382" s="134"/>
      <c r="B382" s="581"/>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row>
    <row r="383" spans="1:35" ht="12.75" x14ac:dyDescent="0.2">
      <c r="A383" s="134"/>
      <c r="B383" s="581"/>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row>
    <row r="384" spans="1:35" ht="12.75" x14ac:dyDescent="0.2">
      <c r="A384" s="134"/>
      <c r="B384" s="581"/>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row>
    <row r="385" spans="1:35" ht="12.75" x14ac:dyDescent="0.2">
      <c r="A385" s="134"/>
      <c r="B385" s="581"/>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row>
    <row r="386" spans="1:35" ht="12.75" x14ac:dyDescent="0.2">
      <c r="A386" s="134"/>
      <c r="B386" s="581"/>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row>
    <row r="387" spans="1:35" ht="12.75" x14ac:dyDescent="0.2">
      <c r="A387" s="134"/>
      <c r="B387" s="581"/>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row>
    <row r="388" spans="1:35" ht="12.75" x14ac:dyDescent="0.2">
      <c r="A388" s="134"/>
      <c r="B388" s="581"/>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row>
    <row r="389" spans="1:35" ht="12.75" x14ac:dyDescent="0.2">
      <c r="A389" s="134"/>
      <c r="B389" s="581"/>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row>
    <row r="390" spans="1:35" ht="12.75" x14ac:dyDescent="0.2">
      <c r="A390" s="134"/>
      <c r="B390" s="581"/>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row>
    <row r="391" spans="1:35" ht="12.75" x14ac:dyDescent="0.2">
      <c r="A391" s="134"/>
      <c r="B391" s="581"/>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row>
    <row r="392" spans="1:35" ht="12.75" x14ac:dyDescent="0.2">
      <c r="A392" s="134"/>
      <c r="B392" s="581"/>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row>
    <row r="393" spans="1:35" ht="12.75" x14ac:dyDescent="0.2">
      <c r="A393" s="134"/>
      <c r="B393" s="581"/>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row>
    <row r="394" spans="1:35" ht="12.75" x14ac:dyDescent="0.2">
      <c r="A394" s="134"/>
      <c r="B394" s="581"/>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row>
    <row r="395" spans="1:35" ht="12.75" x14ac:dyDescent="0.2">
      <c r="A395" s="134"/>
      <c r="B395" s="581"/>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row>
    <row r="396" spans="1:35" ht="12.75" x14ac:dyDescent="0.2">
      <c r="A396" s="134"/>
      <c r="B396" s="581"/>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row>
    <row r="397" spans="1:35" ht="12.75" x14ac:dyDescent="0.2">
      <c r="A397" s="134"/>
      <c r="B397" s="581"/>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row>
    <row r="398" spans="1:35" ht="12.75" x14ac:dyDescent="0.2">
      <c r="A398" s="134"/>
      <c r="B398" s="581"/>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row>
    <row r="399" spans="1:35" ht="12.75" x14ac:dyDescent="0.2">
      <c r="A399" s="134"/>
      <c r="B399" s="581"/>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row>
    <row r="400" spans="1:35" ht="12.75" x14ac:dyDescent="0.2">
      <c r="A400" s="134"/>
      <c r="B400" s="581"/>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row>
    <row r="401" spans="1:35" ht="12.75" x14ac:dyDescent="0.2">
      <c r="A401" s="134"/>
      <c r="B401" s="581"/>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row>
    <row r="402" spans="1:35" ht="12.75" x14ac:dyDescent="0.2">
      <c r="A402" s="134"/>
      <c r="B402" s="581"/>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row>
    <row r="403" spans="1:35" ht="12.75" x14ac:dyDescent="0.2">
      <c r="A403" s="134"/>
      <c r="B403" s="581"/>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row>
    <row r="404" spans="1:35" ht="12.75" x14ac:dyDescent="0.2">
      <c r="A404" s="134"/>
      <c r="B404" s="581"/>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row>
    <row r="405" spans="1:35" ht="12.75" x14ac:dyDescent="0.2">
      <c r="A405" s="134"/>
      <c r="B405" s="581"/>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row>
    <row r="406" spans="1:35" ht="12.75" x14ac:dyDescent="0.2">
      <c r="A406" s="134"/>
      <c r="B406" s="581"/>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row>
    <row r="407" spans="1:35" ht="12.75" x14ac:dyDescent="0.2">
      <c r="A407" s="134"/>
      <c r="B407" s="581"/>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row>
    <row r="408" spans="1:35" ht="12.75" x14ac:dyDescent="0.2">
      <c r="A408" s="134"/>
      <c r="B408" s="581"/>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row>
    <row r="409" spans="1:35" ht="12.75" x14ac:dyDescent="0.2">
      <c r="A409" s="134"/>
      <c r="B409" s="581"/>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row>
    <row r="410" spans="1:35" ht="12.75" x14ac:dyDescent="0.2">
      <c r="A410" s="134"/>
      <c r="B410" s="581"/>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row>
    <row r="411" spans="1:35" ht="12.75" x14ac:dyDescent="0.2">
      <c r="A411" s="134"/>
      <c r="B411" s="581"/>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row>
    <row r="412" spans="1:35" ht="12.75" x14ac:dyDescent="0.2">
      <c r="A412" s="134"/>
      <c r="B412" s="581"/>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row>
    <row r="413" spans="1:35" ht="12.75" x14ac:dyDescent="0.2">
      <c r="A413" s="134"/>
      <c r="B413" s="581"/>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row>
    <row r="414" spans="1:35" ht="12.75" x14ac:dyDescent="0.2">
      <c r="A414" s="134"/>
      <c r="B414" s="581"/>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row>
    <row r="415" spans="1:35" ht="12.75" x14ac:dyDescent="0.2">
      <c r="A415" s="134"/>
      <c r="B415" s="581"/>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row>
    <row r="416" spans="1:35" ht="12.75" x14ac:dyDescent="0.2">
      <c r="A416" s="134"/>
      <c r="B416" s="581"/>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row>
    <row r="417" spans="1:35" ht="12.75" x14ac:dyDescent="0.2">
      <c r="A417" s="134"/>
      <c r="B417" s="581"/>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row>
    <row r="418" spans="1:35" ht="12.75" x14ac:dyDescent="0.2">
      <c r="A418" s="134"/>
      <c r="B418" s="581"/>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row>
    <row r="419" spans="1:35" ht="12.75" x14ac:dyDescent="0.2">
      <c r="A419" s="134"/>
      <c r="B419" s="581"/>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row>
    <row r="420" spans="1:35" ht="12.75" x14ac:dyDescent="0.2">
      <c r="A420" s="134"/>
      <c r="B420" s="581"/>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row>
    <row r="421" spans="1:35" ht="12.75" x14ac:dyDescent="0.2">
      <c r="A421" s="134"/>
      <c r="B421" s="581"/>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row>
    <row r="422" spans="1:35" ht="12.75" x14ac:dyDescent="0.2">
      <c r="A422" s="134"/>
      <c r="B422" s="581"/>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row>
    <row r="423" spans="1:35" ht="12.75" x14ac:dyDescent="0.2">
      <c r="A423" s="134"/>
      <c r="B423" s="581"/>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row>
    <row r="424" spans="1:35" ht="12.75" x14ac:dyDescent="0.2">
      <c r="A424" s="134"/>
      <c r="B424" s="581"/>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row>
    <row r="425" spans="1:35" ht="12.75" x14ac:dyDescent="0.2">
      <c r="A425" s="134"/>
      <c r="B425" s="581"/>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row>
    <row r="426" spans="1:35" ht="12.75" x14ac:dyDescent="0.2">
      <c r="A426" s="134"/>
      <c r="B426" s="581"/>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row>
    <row r="427" spans="1:35" ht="12.75" x14ac:dyDescent="0.2">
      <c r="A427" s="134"/>
      <c r="B427" s="581"/>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row>
    <row r="428" spans="1:35" ht="12.75" x14ac:dyDescent="0.2">
      <c r="A428" s="134"/>
      <c r="B428" s="581"/>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row>
    <row r="429" spans="1:35" ht="12.75" x14ac:dyDescent="0.2">
      <c r="A429" s="134"/>
      <c r="B429" s="581"/>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row>
    <row r="430" spans="1:35" ht="12.75" x14ac:dyDescent="0.2">
      <c r="A430" s="134"/>
      <c r="B430" s="581"/>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row>
    <row r="431" spans="1:35" ht="12.75" x14ac:dyDescent="0.2">
      <c r="A431" s="134"/>
      <c r="B431" s="581"/>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row>
    <row r="432" spans="1:35" ht="12.75" x14ac:dyDescent="0.2">
      <c r="A432" s="134"/>
      <c r="B432" s="581"/>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row>
    <row r="433" spans="1:35" ht="12.75" x14ac:dyDescent="0.2">
      <c r="A433" s="134"/>
      <c r="B433" s="581"/>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row>
    <row r="434" spans="1:35" ht="12.75" x14ac:dyDescent="0.2">
      <c r="A434" s="134"/>
      <c r="B434" s="581"/>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row>
    <row r="435" spans="1:35" ht="12.75" x14ac:dyDescent="0.2">
      <c r="A435" s="134"/>
      <c r="B435" s="581"/>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row>
    <row r="436" spans="1:35" ht="12.75" x14ac:dyDescent="0.2">
      <c r="A436" s="134"/>
      <c r="B436" s="581"/>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row>
    <row r="437" spans="1:35" ht="12.75" x14ac:dyDescent="0.2">
      <c r="A437" s="134"/>
      <c r="B437" s="581"/>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row>
    <row r="438" spans="1:35" ht="12.75" x14ac:dyDescent="0.2">
      <c r="A438" s="134"/>
      <c r="B438" s="581"/>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row>
    <row r="439" spans="1:35" ht="12.75" x14ac:dyDescent="0.2">
      <c r="A439" s="134"/>
      <c r="B439" s="581"/>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row>
    <row r="440" spans="1:35" ht="12.75" x14ac:dyDescent="0.2">
      <c r="A440" s="134"/>
      <c r="B440" s="581"/>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row>
    <row r="441" spans="1:35" ht="12.75" x14ac:dyDescent="0.2">
      <c r="A441" s="134"/>
      <c r="B441" s="581"/>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row>
    <row r="442" spans="1:35" ht="12.75" x14ac:dyDescent="0.2">
      <c r="A442" s="134"/>
      <c r="B442" s="581"/>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row>
    <row r="443" spans="1:35" ht="12.75" x14ac:dyDescent="0.2">
      <c r="A443" s="134"/>
      <c r="B443" s="581"/>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row>
    <row r="444" spans="1:35" ht="12.75" x14ac:dyDescent="0.2">
      <c r="A444" s="134"/>
      <c r="B444" s="581"/>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row>
    <row r="445" spans="1:35" ht="12.75" x14ac:dyDescent="0.2">
      <c r="A445" s="134"/>
      <c r="B445" s="581"/>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row>
    <row r="446" spans="1:35" ht="12.75" x14ac:dyDescent="0.2">
      <c r="A446" s="134"/>
      <c r="B446" s="581"/>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row>
    <row r="447" spans="1:35" ht="12.75" x14ac:dyDescent="0.2">
      <c r="A447" s="134"/>
      <c r="B447" s="581"/>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row>
    <row r="448" spans="1:35" ht="12.75" x14ac:dyDescent="0.2">
      <c r="A448" s="134"/>
      <c r="B448" s="581"/>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row>
    <row r="449" spans="1:35" ht="12.75" x14ac:dyDescent="0.2">
      <c r="A449" s="134"/>
      <c r="B449" s="581"/>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row>
    <row r="450" spans="1:35" ht="12.75" x14ac:dyDescent="0.2">
      <c r="A450" s="134"/>
      <c r="B450" s="581"/>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row>
    <row r="451" spans="1:35" ht="12.75" x14ac:dyDescent="0.2">
      <c r="A451" s="134"/>
      <c r="B451" s="581"/>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row>
    <row r="452" spans="1:35" ht="12.75" x14ac:dyDescent="0.2">
      <c r="A452" s="134"/>
      <c r="B452" s="581"/>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row>
    <row r="453" spans="1:35" ht="12.75" x14ac:dyDescent="0.2">
      <c r="A453" s="134"/>
      <c r="B453" s="581"/>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row>
    <row r="454" spans="1:35" ht="12.75" x14ac:dyDescent="0.2">
      <c r="A454" s="134"/>
      <c r="B454" s="581"/>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row>
    <row r="455" spans="1:35" ht="12.75" x14ac:dyDescent="0.2">
      <c r="A455" s="134"/>
      <c r="B455" s="581"/>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row>
    <row r="456" spans="1:35" ht="12.75" x14ac:dyDescent="0.2">
      <c r="A456" s="134"/>
      <c r="B456" s="581"/>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row>
    <row r="457" spans="1:35" ht="12.75" x14ac:dyDescent="0.2">
      <c r="A457" s="134"/>
      <c r="B457" s="581"/>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row>
    <row r="458" spans="1:35" ht="12.75" x14ac:dyDescent="0.2">
      <c r="A458" s="134"/>
      <c r="B458" s="581"/>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row>
    <row r="459" spans="1:35" ht="12.75" x14ac:dyDescent="0.2">
      <c r="A459" s="134"/>
      <c r="B459" s="581"/>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row>
    <row r="460" spans="1:35" ht="12.75" x14ac:dyDescent="0.2">
      <c r="A460" s="134"/>
      <c r="B460" s="581"/>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row>
    <row r="461" spans="1:35" ht="12.75" x14ac:dyDescent="0.2">
      <c r="A461" s="134"/>
      <c r="B461" s="581"/>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row>
    <row r="462" spans="1:35" ht="12.75" x14ac:dyDescent="0.2">
      <c r="A462" s="134"/>
      <c r="B462" s="581"/>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row>
    <row r="463" spans="1:35" ht="12.75" x14ac:dyDescent="0.2">
      <c r="A463" s="134"/>
      <c r="B463" s="581"/>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row>
    <row r="464" spans="1:35" ht="12.75" x14ac:dyDescent="0.2">
      <c r="A464" s="134"/>
      <c r="B464" s="581"/>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row>
    <row r="465" spans="1:35" ht="12.75" x14ac:dyDescent="0.2">
      <c r="A465" s="134"/>
      <c r="B465" s="581"/>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row>
    <row r="466" spans="1:35" ht="12.75" x14ac:dyDescent="0.2">
      <c r="A466" s="134"/>
      <c r="B466" s="581"/>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row>
    <row r="467" spans="1:35" ht="12.75" x14ac:dyDescent="0.2">
      <c r="A467" s="134"/>
      <c r="B467" s="581"/>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row>
    <row r="468" spans="1:35" ht="12.75" x14ac:dyDescent="0.2">
      <c r="A468" s="134"/>
      <c r="B468" s="581"/>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row>
    <row r="469" spans="1:35" ht="12.75" x14ac:dyDescent="0.2">
      <c r="A469" s="134"/>
      <c r="B469" s="581"/>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row>
    <row r="470" spans="1:35" ht="12.75" x14ac:dyDescent="0.2">
      <c r="A470" s="134"/>
      <c r="B470" s="581"/>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row>
    <row r="471" spans="1:35" ht="12.75" x14ac:dyDescent="0.2">
      <c r="A471" s="134"/>
      <c r="B471" s="581"/>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row>
    <row r="472" spans="1:35" ht="12.75" x14ac:dyDescent="0.2">
      <c r="A472" s="134"/>
      <c r="B472" s="581"/>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row>
    <row r="473" spans="1:35" ht="12.75" x14ac:dyDescent="0.2">
      <c r="A473" s="134"/>
      <c r="B473" s="581"/>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row>
    <row r="474" spans="1:35" ht="12.75" x14ac:dyDescent="0.2">
      <c r="A474" s="134"/>
      <c r="B474" s="581"/>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row>
    <row r="475" spans="1:35" ht="12.75" x14ac:dyDescent="0.2">
      <c r="A475" s="134"/>
      <c r="B475" s="581"/>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row>
    <row r="476" spans="1:35" ht="12.75" x14ac:dyDescent="0.2">
      <c r="A476" s="134"/>
      <c r="B476" s="581"/>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row>
    <row r="477" spans="1:35" ht="12.75" x14ac:dyDescent="0.2">
      <c r="A477" s="134"/>
      <c r="B477" s="581"/>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row>
    <row r="478" spans="1:35" ht="12.75" x14ac:dyDescent="0.2">
      <c r="A478" s="134"/>
      <c r="B478" s="581"/>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row>
    <row r="479" spans="1:35" ht="12.75" x14ac:dyDescent="0.2">
      <c r="A479" s="134"/>
      <c r="B479" s="581"/>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row>
    <row r="480" spans="1:35" ht="12.75" x14ac:dyDescent="0.2">
      <c r="A480" s="134"/>
      <c r="B480" s="581"/>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row>
    <row r="481" spans="1:35" ht="12.75" x14ac:dyDescent="0.2">
      <c r="A481" s="134"/>
      <c r="B481" s="581"/>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row>
    <row r="482" spans="1:35" ht="12.75" x14ac:dyDescent="0.2">
      <c r="A482" s="134"/>
      <c r="B482" s="581"/>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row>
    <row r="483" spans="1:35" ht="12.75" x14ac:dyDescent="0.2">
      <c r="A483" s="134"/>
      <c r="B483" s="581"/>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row>
    <row r="484" spans="1:35" ht="12.75" x14ac:dyDescent="0.2">
      <c r="A484" s="134"/>
      <c r="B484" s="581"/>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row>
    <row r="485" spans="1:35" ht="12.75" x14ac:dyDescent="0.2">
      <c r="A485" s="134"/>
      <c r="B485" s="581"/>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row>
    <row r="486" spans="1:35" ht="12.75" x14ac:dyDescent="0.2">
      <c r="A486" s="134"/>
      <c r="B486" s="581"/>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row>
    <row r="487" spans="1:35" ht="12.75" x14ac:dyDescent="0.2">
      <c r="A487" s="134"/>
      <c r="B487" s="581"/>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row>
    <row r="488" spans="1:35" ht="12.75" x14ac:dyDescent="0.2">
      <c r="A488" s="134"/>
      <c r="B488" s="581"/>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row>
    <row r="489" spans="1:35" ht="12.75" x14ac:dyDescent="0.2">
      <c r="A489" s="134"/>
      <c r="B489" s="581"/>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row>
    <row r="490" spans="1:35" ht="12.75" x14ac:dyDescent="0.2">
      <c r="A490" s="134"/>
      <c r="B490" s="581"/>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row>
    <row r="491" spans="1:35" ht="12.75" x14ac:dyDescent="0.2">
      <c r="A491" s="134"/>
      <c r="B491" s="581"/>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row>
    <row r="492" spans="1:35" ht="12.75" x14ac:dyDescent="0.2">
      <c r="A492" s="134"/>
      <c r="B492" s="581"/>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row>
    <row r="493" spans="1:35" ht="12.75" x14ac:dyDescent="0.2">
      <c r="A493" s="134"/>
      <c r="B493" s="581"/>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row>
    <row r="494" spans="1:35" ht="12.75" x14ac:dyDescent="0.2">
      <c r="A494" s="134"/>
      <c r="B494" s="581"/>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row>
    <row r="495" spans="1:35" ht="12.75" x14ac:dyDescent="0.2">
      <c r="A495" s="134"/>
      <c r="B495" s="581"/>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row>
    <row r="496" spans="1:35" ht="12.75" x14ac:dyDescent="0.2">
      <c r="A496" s="134"/>
      <c r="B496" s="581"/>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row>
    <row r="497" spans="1:35" ht="12.75" x14ac:dyDescent="0.2">
      <c r="A497" s="134"/>
      <c r="B497" s="581"/>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row>
    <row r="498" spans="1:35" ht="12.75" x14ac:dyDescent="0.2">
      <c r="A498" s="134"/>
      <c r="B498" s="581"/>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row>
    <row r="499" spans="1:35" ht="12.75" x14ac:dyDescent="0.2">
      <c r="A499" s="134"/>
      <c r="B499" s="581"/>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row>
    <row r="500" spans="1:35" ht="12.75" x14ac:dyDescent="0.2">
      <c r="A500" s="134"/>
      <c r="B500" s="581"/>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row>
    <row r="501" spans="1:35" ht="12.75" x14ac:dyDescent="0.2">
      <c r="A501" s="134"/>
      <c r="B501" s="581"/>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row>
    <row r="502" spans="1:35" ht="12.75" x14ac:dyDescent="0.2">
      <c r="A502" s="134"/>
      <c r="B502" s="581"/>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row>
    <row r="503" spans="1:35" ht="12.75" x14ac:dyDescent="0.2">
      <c r="A503" s="134"/>
      <c r="B503" s="581"/>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row>
    <row r="504" spans="1:35" ht="12.75" x14ac:dyDescent="0.2">
      <c r="A504" s="134"/>
      <c r="B504" s="581"/>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row>
    <row r="505" spans="1:35" ht="12.75" x14ac:dyDescent="0.2">
      <c r="A505" s="134"/>
      <c r="B505" s="581"/>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row>
    <row r="506" spans="1:35" ht="12.75" x14ac:dyDescent="0.2">
      <c r="A506" s="134"/>
      <c r="B506" s="581"/>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row>
    <row r="507" spans="1:35" ht="12.75" x14ac:dyDescent="0.2">
      <c r="A507" s="134"/>
      <c r="B507" s="581"/>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row>
    <row r="508" spans="1:35" ht="12.75" x14ac:dyDescent="0.2">
      <c r="A508" s="134"/>
      <c r="B508" s="581"/>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row>
    <row r="509" spans="1:35" ht="12.75" x14ac:dyDescent="0.2">
      <c r="A509" s="134"/>
      <c r="B509" s="581"/>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row>
    <row r="510" spans="1:35" ht="12.75" x14ac:dyDescent="0.2">
      <c r="A510" s="134"/>
      <c r="B510" s="581"/>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row>
    <row r="511" spans="1:35" ht="12.75" x14ac:dyDescent="0.2">
      <c r="A511" s="134"/>
      <c r="B511" s="581"/>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row>
    <row r="512" spans="1:35" ht="12.75" x14ac:dyDescent="0.2">
      <c r="A512" s="134"/>
      <c r="B512" s="581"/>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row>
    <row r="513" spans="1:35" ht="12.75" x14ac:dyDescent="0.2">
      <c r="A513" s="134"/>
      <c r="B513" s="581"/>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row>
    <row r="514" spans="1:35" ht="12.75" x14ac:dyDescent="0.2">
      <c r="A514" s="134"/>
      <c r="B514" s="581"/>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row>
    <row r="515" spans="1:35" ht="12.75" x14ac:dyDescent="0.2">
      <c r="A515" s="134"/>
      <c r="B515" s="581"/>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row>
    <row r="516" spans="1:35" ht="12.75" x14ac:dyDescent="0.2">
      <c r="A516" s="134"/>
      <c r="B516" s="581"/>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row>
    <row r="517" spans="1:35" ht="12.75" x14ac:dyDescent="0.2">
      <c r="A517" s="134"/>
      <c r="B517" s="581"/>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row>
    <row r="518" spans="1:35" ht="12.75" x14ac:dyDescent="0.2">
      <c r="A518" s="134"/>
      <c r="B518" s="581"/>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row>
    <row r="519" spans="1:35" ht="12.75" x14ac:dyDescent="0.2">
      <c r="A519" s="134"/>
      <c r="B519" s="581"/>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row>
    <row r="520" spans="1:35" ht="12.75" x14ac:dyDescent="0.2">
      <c r="A520" s="134"/>
      <c r="B520" s="581"/>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row>
    <row r="521" spans="1:35" ht="12.75" x14ac:dyDescent="0.2">
      <c r="A521" s="134"/>
      <c r="B521" s="581"/>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row>
    <row r="522" spans="1:35" ht="12.75" x14ac:dyDescent="0.2">
      <c r="A522" s="134"/>
      <c r="B522" s="581"/>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row>
    <row r="523" spans="1:35" ht="12.75" x14ac:dyDescent="0.2">
      <c r="A523" s="134"/>
      <c r="B523" s="581"/>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row>
    <row r="524" spans="1:35" ht="12.75" x14ac:dyDescent="0.2">
      <c r="A524" s="134"/>
      <c r="B524" s="581"/>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row>
    <row r="525" spans="1:35" ht="12.75" x14ac:dyDescent="0.2">
      <c r="A525" s="134"/>
      <c r="B525" s="581"/>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row>
    <row r="526" spans="1:35" ht="12.75" x14ac:dyDescent="0.2">
      <c r="A526" s="134"/>
      <c r="B526" s="581"/>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row>
    <row r="527" spans="1:35" ht="12.75" x14ac:dyDescent="0.2">
      <c r="A527" s="134"/>
      <c r="B527" s="581"/>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row>
    <row r="528" spans="1:35" ht="12.75" x14ac:dyDescent="0.2">
      <c r="A528" s="134"/>
      <c r="B528" s="581"/>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row>
    <row r="529" spans="1:35" ht="12.75" x14ac:dyDescent="0.2">
      <c r="A529" s="134"/>
      <c r="B529" s="581"/>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row>
    <row r="530" spans="1:35" ht="12.75" x14ac:dyDescent="0.2">
      <c r="A530" s="134"/>
      <c r="B530" s="581"/>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row>
    <row r="531" spans="1:35" ht="12.75" x14ac:dyDescent="0.2">
      <c r="A531" s="134"/>
      <c r="B531" s="581"/>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row>
    <row r="532" spans="1:35" ht="12.75" x14ac:dyDescent="0.2">
      <c r="A532" s="134"/>
      <c r="B532" s="581"/>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row>
    <row r="533" spans="1:35" ht="12.75" x14ac:dyDescent="0.2">
      <c r="A533" s="134"/>
      <c r="B533" s="581"/>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row>
    <row r="534" spans="1:35" ht="12.75" x14ac:dyDescent="0.2">
      <c r="A534" s="134"/>
      <c r="B534" s="581"/>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row>
    <row r="535" spans="1:35" ht="12.75" x14ac:dyDescent="0.2">
      <c r="A535" s="134"/>
      <c r="B535" s="581"/>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row>
    <row r="536" spans="1:35" ht="12.75" x14ac:dyDescent="0.2">
      <c r="A536" s="134"/>
      <c r="B536" s="581"/>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row>
    <row r="537" spans="1:35" ht="12.75" x14ac:dyDescent="0.2">
      <c r="A537" s="134"/>
      <c r="B537" s="581"/>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row>
    <row r="538" spans="1:35" ht="12.75" x14ac:dyDescent="0.2">
      <c r="A538" s="134"/>
      <c r="B538" s="581"/>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row>
    <row r="539" spans="1:35" ht="12.75" x14ac:dyDescent="0.2">
      <c r="A539" s="134"/>
      <c r="B539" s="581"/>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row>
    <row r="540" spans="1:35" ht="12.75" x14ac:dyDescent="0.2">
      <c r="A540" s="134"/>
      <c r="B540" s="581"/>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row>
    <row r="541" spans="1:35" ht="12.75" x14ac:dyDescent="0.2">
      <c r="A541" s="134"/>
      <c r="B541" s="581"/>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row>
    <row r="542" spans="1:35" ht="12.75" x14ac:dyDescent="0.2">
      <c r="A542" s="134"/>
      <c r="B542" s="581"/>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row>
    <row r="543" spans="1:35" ht="12.75" x14ac:dyDescent="0.2">
      <c r="A543" s="134"/>
      <c r="B543" s="581"/>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row>
    <row r="544" spans="1:35" ht="12.75" x14ac:dyDescent="0.2">
      <c r="A544" s="134"/>
      <c r="B544" s="581"/>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row>
    <row r="545" spans="1:35" ht="12.75" x14ac:dyDescent="0.2">
      <c r="A545" s="134"/>
      <c r="B545" s="581"/>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row>
    <row r="546" spans="1:35" ht="12.75" x14ac:dyDescent="0.2">
      <c r="A546" s="134"/>
      <c r="B546" s="581"/>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row>
    <row r="547" spans="1:35" ht="12.75" x14ac:dyDescent="0.2">
      <c r="A547" s="134"/>
      <c r="B547" s="581"/>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row>
    <row r="548" spans="1:35" ht="12.75" x14ac:dyDescent="0.2">
      <c r="A548" s="134"/>
      <c r="B548" s="581"/>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row>
    <row r="549" spans="1:35" ht="12.75" x14ac:dyDescent="0.2">
      <c r="A549" s="134"/>
      <c r="B549" s="581"/>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row>
    <row r="550" spans="1:35" ht="12.75" x14ac:dyDescent="0.2">
      <c r="A550" s="134"/>
      <c r="B550" s="581"/>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row>
    <row r="551" spans="1:35" ht="12.75" x14ac:dyDescent="0.2">
      <c r="A551" s="134"/>
      <c r="B551" s="581"/>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row>
    <row r="552" spans="1:35" ht="12.75" x14ac:dyDescent="0.2">
      <c r="A552" s="134"/>
      <c r="B552" s="581"/>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row>
    <row r="553" spans="1:35" ht="12.75" x14ac:dyDescent="0.2">
      <c r="A553" s="134"/>
      <c r="B553" s="581"/>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row>
    <row r="554" spans="1:35" ht="12.75" x14ac:dyDescent="0.2">
      <c r="A554" s="134"/>
      <c r="B554" s="581"/>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row>
    <row r="555" spans="1:35" ht="12.75" x14ac:dyDescent="0.2">
      <c r="A555" s="134"/>
      <c r="B555" s="581"/>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row>
    <row r="556" spans="1:35" ht="12.75" x14ac:dyDescent="0.2">
      <c r="A556" s="134"/>
      <c r="B556" s="581"/>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row>
    <row r="557" spans="1:35" ht="12.75" x14ac:dyDescent="0.2">
      <c r="A557" s="134"/>
      <c r="B557" s="581"/>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row>
    <row r="558" spans="1:35" ht="12.75" x14ac:dyDescent="0.2">
      <c r="A558" s="134"/>
      <c r="B558" s="581"/>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row>
    <row r="559" spans="1:35" ht="12.75" x14ac:dyDescent="0.2">
      <c r="A559" s="134"/>
      <c r="B559" s="581"/>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row>
    <row r="560" spans="1:35" ht="12.75" x14ac:dyDescent="0.2">
      <c r="A560" s="134"/>
      <c r="B560" s="581"/>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row>
    <row r="561" spans="1:35" ht="12.75" x14ac:dyDescent="0.2">
      <c r="A561" s="134"/>
      <c r="B561" s="581"/>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row>
    <row r="562" spans="1:35" ht="12.75" x14ac:dyDescent="0.2">
      <c r="A562" s="134"/>
      <c r="B562" s="581"/>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row>
    <row r="563" spans="1:35" ht="12.75" x14ac:dyDescent="0.2">
      <c r="A563" s="134"/>
      <c r="B563" s="581"/>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row>
    <row r="564" spans="1:35" ht="12.75" x14ac:dyDescent="0.2">
      <c r="A564" s="134"/>
      <c r="B564" s="581"/>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row>
    <row r="565" spans="1:35" ht="12.75" x14ac:dyDescent="0.2">
      <c r="A565" s="134"/>
      <c r="B565" s="581"/>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row>
    <row r="566" spans="1:35" ht="12.75" x14ac:dyDescent="0.2">
      <c r="A566" s="134"/>
      <c r="B566" s="581"/>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row>
    <row r="567" spans="1:35" ht="12.75" x14ac:dyDescent="0.2">
      <c r="A567" s="134"/>
      <c r="B567" s="581"/>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row>
    <row r="568" spans="1:35" ht="12.75" x14ac:dyDescent="0.2">
      <c r="A568" s="134"/>
      <c r="B568" s="581"/>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row>
    <row r="569" spans="1:35" ht="12.75" x14ac:dyDescent="0.2">
      <c r="A569" s="134"/>
      <c r="B569" s="581"/>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row>
    <row r="570" spans="1:35" ht="12.75" x14ac:dyDescent="0.2">
      <c r="A570" s="134"/>
      <c r="B570" s="581"/>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row>
    <row r="571" spans="1:35" ht="12.75" x14ac:dyDescent="0.2">
      <c r="A571" s="134"/>
      <c r="B571" s="581"/>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row>
    <row r="572" spans="1:35" ht="12.75" x14ac:dyDescent="0.2">
      <c r="A572" s="134"/>
      <c r="B572" s="581"/>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row>
    <row r="573" spans="1:35" ht="12.75" x14ac:dyDescent="0.2">
      <c r="A573" s="134"/>
      <c r="B573" s="581"/>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row>
    <row r="574" spans="1:35" ht="12.75" x14ac:dyDescent="0.2">
      <c r="A574" s="134"/>
      <c r="B574" s="581"/>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row>
    <row r="575" spans="1:35" ht="12.75" x14ac:dyDescent="0.2">
      <c r="A575" s="134"/>
      <c r="B575" s="581"/>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row>
    <row r="576" spans="1:35" ht="12.75" x14ac:dyDescent="0.2">
      <c r="A576" s="134"/>
      <c r="B576" s="581"/>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row>
    <row r="577" spans="1:35" ht="12.75" x14ac:dyDescent="0.2">
      <c r="A577" s="134"/>
      <c r="B577" s="581"/>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row>
    <row r="578" spans="1:35" ht="12.75" x14ac:dyDescent="0.2">
      <c r="A578" s="134"/>
      <c r="B578" s="581"/>
      <c r="C578" s="134"/>
      <c r="D578" s="134"/>
      <c r="E578" s="134"/>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row>
    <row r="579" spans="1:35" ht="12.75" x14ac:dyDescent="0.2">
      <c r="A579" s="134"/>
      <c r="B579" s="581"/>
      <c r="C579" s="134"/>
      <c r="D579" s="134"/>
      <c r="E579" s="134"/>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row>
    <row r="580" spans="1:35" ht="12.75" x14ac:dyDescent="0.2">
      <c r="A580" s="134"/>
      <c r="B580" s="581"/>
      <c r="C580" s="134"/>
      <c r="D580" s="134"/>
      <c r="E580" s="134"/>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row>
    <row r="581" spans="1:35" ht="12.75" x14ac:dyDescent="0.2">
      <c r="A581" s="134"/>
      <c r="B581" s="581"/>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row>
    <row r="582" spans="1:35" ht="12.75" x14ac:dyDescent="0.2">
      <c r="A582" s="134"/>
      <c r="B582" s="581"/>
      <c r="C582" s="134"/>
      <c r="D582" s="134"/>
      <c r="E582" s="134"/>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row>
    <row r="583" spans="1:35" ht="12.75" x14ac:dyDescent="0.2">
      <c r="A583" s="134"/>
      <c r="B583" s="581"/>
      <c r="C583" s="134"/>
      <c r="D583" s="134"/>
      <c r="E583" s="134"/>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row>
    <row r="584" spans="1:35" ht="12.75" x14ac:dyDescent="0.2">
      <c r="A584" s="134"/>
      <c r="B584" s="581"/>
      <c r="C584" s="134"/>
      <c r="D584" s="134"/>
      <c r="E584" s="134"/>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row>
    <row r="585" spans="1:35" ht="12.75" x14ac:dyDescent="0.2">
      <c r="A585" s="134"/>
      <c r="B585" s="581"/>
      <c r="C585" s="134"/>
      <c r="D585" s="134"/>
      <c r="E585" s="134"/>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row>
    <row r="586" spans="1:35" ht="12.75" x14ac:dyDescent="0.2">
      <c r="A586" s="134"/>
      <c r="B586" s="581"/>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row>
    <row r="587" spans="1:35" ht="12.75" x14ac:dyDescent="0.2">
      <c r="A587" s="134"/>
      <c r="B587" s="581"/>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row>
    <row r="588" spans="1:35" ht="12.75" x14ac:dyDescent="0.2">
      <c r="A588" s="134"/>
      <c r="B588" s="581"/>
      <c r="C588" s="134"/>
      <c r="D588" s="134"/>
      <c r="E588" s="134"/>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row>
    <row r="589" spans="1:35" ht="12.75" x14ac:dyDescent="0.2">
      <c r="A589" s="134"/>
      <c r="B589" s="581"/>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row>
    <row r="590" spans="1:35" ht="12.75" x14ac:dyDescent="0.2">
      <c r="A590" s="134"/>
      <c r="B590" s="581"/>
      <c r="C590" s="134"/>
      <c r="D590" s="134"/>
      <c r="E590" s="134"/>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row>
    <row r="591" spans="1:35" ht="12.75" x14ac:dyDescent="0.2">
      <c r="A591" s="134"/>
      <c r="B591" s="581"/>
      <c r="C591" s="134"/>
      <c r="D591" s="134"/>
      <c r="E591" s="134"/>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row>
    <row r="592" spans="1:35" ht="12.75" x14ac:dyDescent="0.2">
      <c r="A592" s="134"/>
      <c r="B592" s="581"/>
      <c r="C592" s="134"/>
      <c r="D592" s="134"/>
      <c r="E592" s="134"/>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row>
    <row r="593" spans="1:35" ht="12.75" x14ac:dyDescent="0.2">
      <c r="A593" s="134"/>
      <c r="B593" s="581"/>
      <c r="C593" s="134"/>
      <c r="D593" s="134"/>
      <c r="E593" s="134"/>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row>
    <row r="594" spans="1:35" ht="12.75" x14ac:dyDescent="0.2">
      <c r="A594" s="134"/>
      <c r="B594" s="581"/>
      <c r="C594" s="134"/>
      <c r="D594" s="134"/>
      <c r="E594" s="134"/>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row>
    <row r="595" spans="1:35" ht="12.75" x14ac:dyDescent="0.2">
      <c r="A595" s="134"/>
      <c r="B595" s="581"/>
      <c r="C595" s="134"/>
      <c r="D595" s="134"/>
      <c r="E595" s="134"/>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row>
    <row r="596" spans="1:35" ht="12.75" x14ac:dyDescent="0.2">
      <c r="A596" s="134"/>
      <c r="B596" s="581"/>
      <c r="C596" s="134"/>
      <c r="D596" s="134"/>
      <c r="E596" s="134"/>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row>
    <row r="597" spans="1:35" ht="12.75" x14ac:dyDescent="0.2">
      <c r="A597" s="134"/>
      <c r="B597" s="581"/>
      <c r="C597" s="134"/>
      <c r="D597" s="134"/>
      <c r="E597" s="134"/>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row>
    <row r="598" spans="1:35" ht="12.75" x14ac:dyDescent="0.2">
      <c r="A598" s="134"/>
      <c r="B598" s="581"/>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row>
    <row r="599" spans="1:35" ht="12.75" x14ac:dyDescent="0.2">
      <c r="A599" s="134"/>
      <c r="B599" s="581"/>
      <c r="C599" s="134"/>
      <c r="D599" s="134"/>
      <c r="E599" s="134"/>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row>
    <row r="600" spans="1:35" ht="12.75" x14ac:dyDescent="0.2">
      <c r="A600" s="134"/>
      <c r="B600" s="581"/>
      <c r="C600" s="134"/>
      <c r="D600" s="134"/>
      <c r="E600" s="134"/>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row>
    <row r="601" spans="1:35" ht="12.75" x14ac:dyDescent="0.2">
      <c r="A601" s="134"/>
      <c r="B601" s="581"/>
      <c r="C601" s="134"/>
      <c r="D601" s="134"/>
      <c r="E601" s="134"/>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row>
    <row r="602" spans="1:35" ht="12.75" x14ac:dyDescent="0.2">
      <c r="A602" s="134"/>
      <c r="B602" s="581"/>
      <c r="C602" s="134"/>
      <c r="D602" s="134"/>
      <c r="E602" s="134"/>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row>
    <row r="603" spans="1:35" ht="12.75" x14ac:dyDescent="0.2">
      <c r="A603" s="134"/>
      <c r="B603" s="581"/>
      <c r="C603" s="134"/>
      <c r="D603" s="134"/>
      <c r="E603" s="134"/>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row>
    <row r="604" spans="1:35" ht="12.75" x14ac:dyDescent="0.2">
      <c r="A604" s="134"/>
      <c r="B604" s="581"/>
      <c r="C604" s="134"/>
      <c r="D604" s="134"/>
      <c r="E604" s="134"/>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row>
    <row r="605" spans="1:35" ht="12.75" x14ac:dyDescent="0.2">
      <c r="A605" s="134"/>
      <c r="B605" s="581"/>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row>
    <row r="606" spans="1:35" ht="12.75" x14ac:dyDescent="0.2">
      <c r="A606" s="134"/>
      <c r="B606" s="581"/>
      <c r="C606" s="134"/>
      <c r="D606" s="134"/>
      <c r="E606" s="134"/>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row>
    <row r="607" spans="1:35" ht="12.75" x14ac:dyDescent="0.2">
      <c r="A607" s="134"/>
      <c r="B607" s="581"/>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row>
    <row r="608" spans="1:35" ht="12.75" x14ac:dyDescent="0.2">
      <c r="A608" s="134"/>
      <c r="B608" s="581"/>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row>
    <row r="609" spans="1:35" ht="12.75" x14ac:dyDescent="0.2">
      <c r="A609" s="134"/>
      <c r="B609" s="581"/>
      <c r="C609" s="134"/>
      <c r="D609" s="134"/>
      <c r="E609" s="134"/>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row>
    <row r="610" spans="1:35" ht="12.75" x14ac:dyDescent="0.2">
      <c r="A610" s="134"/>
      <c r="B610" s="581"/>
      <c r="C610" s="134"/>
      <c r="D610" s="134"/>
      <c r="E610" s="134"/>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row>
    <row r="611" spans="1:35" ht="12.75" x14ac:dyDescent="0.2">
      <c r="A611" s="134"/>
      <c r="B611" s="581"/>
      <c r="C611" s="134"/>
      <c r="D611" s="134"/>
      <c r="E611" s="134"/>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row>
    <row r="612" spans="1:35" ht="12.75" x14ac:dyDescent="0.2">
      <c r="A612" s="134"/>
      <c r="B612" s="581"/>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row>
    <row r="613" spans="1:35" ht="12.75" x14ac:dyDescent="0.2">
      <c r="A613" s="134"/>
      <c r="B613" s="581"/>
      <c r="C613" s="134"/>
      <c r="D613" s="134"/>
      <c r="E613" s="134"/>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row>
    <row r="614" spans="1:35" ht="12.75" x14ac:dyDescent="0.2">
      <c r="A614" s="134"/>
      <c r="B614" s="581"/>
      <c r="C614" s="134"/>
      <c r="D614" s="134"/>
      <c r="E614" s="134"/>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row>
    <row r="615" spans="1:35" ht="12.75" x14ac:dyDescent="0.2">
      <c r="A615" s="134"/>
      <c r="B615" s="581"/>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row>
    <row r="616" spans="1:35" ht="12.75" x14ac:dyDescent="0.2">
      <c r="A616" s="134"/>
      <c r="B616" s="581"/>
      <c r="C616" s="134"/>
      <c r="D616" s="134"/>
      <c r="E616" s="134"/>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row>
    <row r="617" spans="1:35" ht="12.75" x14ac:dyDescent="0.2">
      <c r="A617" s="134"/>
      <c r="B617" s="581"/>
      <c r="C617" s="134"/>
      <c r="D617" s="134"/>
      <c r="E617" s="134"/>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row>
    <row r="618" spans="1:35" ht="12.75" x14ac:dyDescent="0.2">
      <c r="A618" s="134"/>
      <c r="B618" s="581"/>
      <c r="C618" s="134"/>
      <c r="D618" s="134"/>
      <c r="E618" s="134"/>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row>
    <row r="619" spans="1:35" ht="12.75" x14ac:dyDescent="0.2">
      <c r="A619" s="134"/>
      <c r="B619" s="581"/>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row>
    <row r="620" spans="1:35" ht="12.75" x14ac:dyDescent="0.2">
      <c r="A620" s="134"/>
      <c r="B620" s="581"/>
      <c r="C620" s="134"/>
      <c r="D620" s="134"/>
      <c r="E620" s="134"/>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row>
    <row r="621" spans="1:35" ht="12.75" x14ac:dyDescent="0.2">
      <c r="A621" s="134"/>
      <c r="B621" s="581"/>
      <c r="C621" s="134"/>
      <c r="D621" s="134"/>
      <c r="E621" s="134"/>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row>
    <row r="622" spans="1:35" ht="12.75" x14ac:dyDescent="0.2">
      <c r="A622" s="134"/>
      <c r="B622" s="581"/>
      <c r="C622" s="134"/>
      <c r="D622" s="134"/>
      <c r="E622" s="134"/>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row>
    <row r="623" spans="1:35" ht="12.75" x14ac:dyDescent="0.2">
      <c r="A623" s="134"/>
      <c r="B623" s="581"/>
      <c r="C623" s="134"/>
      <c r="D623" s="134"/>
      <c r="E623" s="134"/>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row>
    <row r="624" spans="1:35" ht="12.75" x14ac:dyDescent="0.2">
      <c r="A624" s="134"/>
      <c r="B624" s="581"/>
      <c r="C624" s="134"/>
      <c r="D624" s="134"/>
      <c r="E624" s="134"/>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row>
    <row r="625" spans="1:35" ht="12.75" x14ac:dyDescent="0.2">
      <c r="A625" s="134"/>
      <c r="B625" s="581"/>
      <c r="C625" s="134"/>
      <c r="D625" s="134"/>
      <c r="E625" s="134"/>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row>
    <row r="626" spans="1:35" ht="12.75" x14ac:dyDescent="0.2">
      <c r="A626" s="134"/>
      <c r="B626" s="581"/>
      <c r="C626" s="134"/>
      <c r="D626" s="134"/>
      <c r="E626" s="134"/>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row>
    <row r="627" spans="1:35" ht="12.75" x14ac:dyDescent="0.2">
      <c r="A627" s="134"/>
      <c r="B627" s="581"/>
      <c r="C627" s="134"/>
      <c r="D627" s="134"/>
      <c r="E627" s="134"/>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row>
    <row r="628" spans="1:35" ht="12.75" x14ac:dyDescent="0.2">
      <c r="A628" s="134"/>
      <c r="B628" s="581"/>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row>
    <row r="629" spans="1:35" ht="12.75" x14ac:dyDescent="0.2">
      <c r="A629" s="134"/>
      <c r="B629" s="581"/>
      <c r="C629" s="134"/>
      <c r="D629" s="134"/>
      <c r="E629" s="134"/>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row>
    <row r="630" spans="1:35" ht="12.75" x14ac:dyDescent="0.2">
      <c r="A630" s="134"/>
      <c r="B630" s="581"/>
      <c r="C630" s="134"/>
      <c r="D630" s="134"/>
      <c r="E630" s="134"/>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row>
    <row r="631" spans="1:35" ht="12.75" x14ac:dyDescent="0.2">
      <c r="A631" s="134"/>
      <c r="B631" s="581"/>
      <c r="C631" s="134"/>
      <c r="D631" s="134"/>
      <c r="E631" s="134"/>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row>
    <row r="632" spans="1:35" ht="12.75" x14ac:dyDescent="0.2">
      <c r="A632" s="134"/>
      <c r="B632" s="581"/>
      <c r="C632" s="134"/>
      <c r="D632" s="134"/>
      <c r="E632" s="134"/>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row>
    <row r="633" spans="1:35" ht="12.75" x14ac:dyDescent="0.2">
      <c r="A633" s="134"/>
      <c r="B633" s="581"/>
      <c r="C633" s="134"/>
      <c r="D633" s="134"/>
      <c r="E633" s="134"/>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row>
    <row r="634" spans="1:35" ht="12.75" x14ac:dyDescent="0.2">
      <c r="A634" s="134"/>
      <c r="B634" s="581"/>
      <c r="C634" s="134"/>
      <c r="D634" s="134"/>
      <c r="E634" s="134"/>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row>
    <row r="635" spans="1:35" ht="12.75" x14ac:dyDescent="0.2">
      <c r="A635" s="134"/>
      <c r="B635" s="581"/>
      <c r="C635" s="134"/>
      <c r="D635" s="134"/>
      <c r="E635" s="134"/>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row>
    <row r="636" spans="1:35" ht="12.75" x14ac:dyDescent="0.2">
      <c r="A636" s="134"/>
      <c r="B636" s="581"/>
      <c r="C636" s="134"/>
      <c r="D636" s="134"/>
      <c r="E636" s="134"/>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row>
    <row r="637" spans="1:35" ht="12.75" x14ac:dyDescent="0.2">
      <c r="A637" s="134"/>
      <c r="B637" s="581"/>
      <c r="C637" s="134"/>
      <c r="D637" s="134"/>
      <c r="E637" s="134"/>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row>
    <row r="638" spans="1:35" ht="12.75" x14ac:dyDescent="0.2">
      <c r="A638" s="134"/>
      <c r="B638" s="581"/>
      <c r="C638" s="134"/>
      <c r="D638" s="134"/>
      <c r="E638" s="134"/>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row>
    <row r="639" spans="1:35" ht="12.75" x14ac:dyDescent="0.2">
      <c r="A639" s="134"/>
      <c r="B639" s="581"/>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row>
    <row r="640" spans="1:35" ht="12.75" x14ac:dyDescent="0.2">
      <c r="A640" s="134"/>
      <c r="B640" s="581"/>
      <c r="C640" s="134"/>
      <c r="D640" s="134"/>
      <c r="E640" s="134"/>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row>
    <row r="641" spans="1:35" ht="12.75" x14ac:dyDescent="0.2">
      <c r="A641" s="134"/>
      <c r="B641" s="581"/>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row>
    <row r="642" spans="1:35" ht="12.75" x14ac:dyDescent="0.2">
      <c r="A642" s="134"/>
      <c r="B642" s="581"/>
      <c r="C642" s="134"/>
      <c r="D642" s="134"/>
      <c r="E642" s="134"/>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row>
    <row r="643" spans="1:35" ht="12.75" x14ac:dyDescent="0.2">
      <c r="A643" s="134"/>
      <c r="B643" s="581"/>
      <c r="C643" s="134"/>
      <c r="D643" s="134"/>
      <c r="E643" s="134"/>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row>
    <row r="644" spans="1:35" ht="12.75" x14ac:dyDescent="0.2">
      <c r="A644" s="134"/>
      <c r="B644" s="581"/>
      <c r="C644" s="134"/>
      <c r="D644" s="134"/>
      <c r="E644" s="134"/>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row>
    <row r="645" spans="1:35" ht="12.75" x14ac:dyDescent="0.2">
      <c r="A645" s="134"/>
      <c r="B645" s="581"/>
      <c r="C645" s="134"/>
      <c r="D645" s="134"/>
      <c r="E645" s="134"/>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row>
    <row r="646" spans="1:35" ht="12.75" x14ac:dyDescent="0.2">
      <c r="A646" s="134"/>
      <c r="B646" s="581"/>
      <c r="C646" s="134"/>
      <c r="D646" s="134"/>
      <c r="E646" s="134"/>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row>
    <row r="647" spans="1:35" ht="12.75" x14ac:dyDescent="0.2">
      <c r="A647" s="134"/>
      <c r="B647" s="581"/>
      <c r="C647" s="134"/>
      <c r="D647" s="134"/>
      <c r="E647" s="134"/>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row>
    <row r="648" spans="1:35" ht="12.75" x14ac:dyDescent="0.2">
      <c r="A648" s="134"/>
      <c r="B648" s="581"/>
      <c r="C648" s="134"/>
      <c r="D648" s="134"/>
      <c r="E648" s="134"/>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row>
    <row r="649" spans="1:35" ht="12.75" x14ac:dyDescent="0.2">
      <c r="A649" s="134"/>
      <c r="B649" s="581"/>
      <c r="C649" s="134"/>
      <c r="D649" s="134"/>
      <c r="E649" s="134"/>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row>
    <row r="650" spans="1:35" ht="12.75" x14ac:dyDescent="0.2">
      <c r="A650" s="134"/>
      <c r="B650" s="581"/>
      <c r="C650" s="134"/>
      <c r="D650" s="134"/>
      <c r="E650" s="134"/>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row>
    <row r="651" spans="1:35" ht="12.75" x14ac:dyDescent="0.2">
      <c r="A651" s="134"/>
      <c r="B651" s="581"/>
      <c r="C651" s="134"/>
      <c r="D651" s="134"/>
      <c r="E651" s="134"/>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row>
    <row r="652" spans="1:35" ht="12.75" x14ac:dyDescent="0.2">
      <c r="A652" s="134"/>
      <c r="B652" s="581"/>
      <c r="C652" s="134"/>
      <c r="D652" s="134"/>
      <c r="E652" s="134"/>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row>
    <row r="653" spans="1:35" ht="12.75" x14ac:dyDescent="0.2">
      <c r="A653" s="134"/>
      <c r="B653" s="581"/>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row>
    <row r="654" spans="1:35" ht="12.75" x14ac:dyDescent="0.2">
      <c r="A654" s="134"/>
      <c r="B654" s="581"/>
      <c r="C654" s="134"/>
      <c r="D654" s="134"/>
      <c r="E654" s="134"/>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row>
    <row r="655" spans="1:35" ht="12.75" x14ac:dyDescent="0.2">
      <c r="A655" s="134"/>
      <c r="B655" s="581"/>
      <c r="C655" s="134"/>
      <c r="D655" s="134"/>
      <c r="E655" s="134"/>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row>
    <row r="656" spans="1:35" ht="12.75" x14ac:dyDescent="0.2">
      <c r="A656" s="134"/>
      <c r="B656" s="581"/>
      <c r="C656" s="134"/>
      <c r="D656" s="134"/>
      <c r="E656" s="134"/>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row>
    <row r="657" spans="1:35" ht="12.75" x14ac:dyDescent="0.2">
      <c r="A657" s="134"/>
      <c r="B657" s="581"/>
      <c r="C657" s="134"/>
      <c r="D657" s="134"/>
      <c r="E657" s="134"/>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row>
    <row r="658" spans="1:35" ht="12.75" x14ac:dyDescent="0.2">
      <c r="A658" s="134"/>
      <c r="B658" s="581"/>
      <c r="C658" s="134"/>
      <c r="D658" s="134"/>
      <c r="E658" s="134"/>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row>
    <row r="659" spans="1:35" ht="12.75" x14ac:dyDescent="0.2">
      <c r="A659" s="134"/>
      <c r="B659" s="581"/>
      <c r="C659" s="134"/>
      <c r="D659" s="134"/>
      <c r="E659" s="134"/>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row>
    <row r="660" spans="1:35" ht="12.75" x14ac:dyDescent="0.2">
      <c r="A660" s="134"/>
      <c r="B660" s="581"/>
      <c r="C660" s="134"/>
      <c r="D660" s="134"/>
      <c r="E660" s="134"/>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row>
    <row r="661" spans="1:35" ht="12.75" x14ac:dyDescent="0.2">
      <c r="A661" s="134"/>
      <c r="B661" s="581"/>
      <c r="C661" s="134"/>
      <c r="D661" s="134"/>
      <c r="E661" s="134"/>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row>
    <row r="662" spans="1:35" ht="12.75" x14ac:dyDescent="0.2">
      <c r="A662" s="134"/>
      <c r="B662" s="581"/>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row>
    <row r="663" spans="1:35" ht="12.75" x14ac:dyDescent="0.2">
      <c r="A663" s="134"/>
      <c r="B663" s="581"/>
      <c r="C663" s="134"/>
      <c r="D663" s="134"/>
      <c r="E663" s="134"/>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row>
    <row r="664" spans="1:35" ht="12.75" x14ac:dyDescent="0.2">
      <c r="A664" s="134"/>
      <c r="B664" s="581"/>
      <c r="C664" s="134"/>
      <c r="D664" s="134"/>
      <c r="E664" s="134"/>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row>
    <row r="665" spans="1:35" ht="12.75" x14ac:dyDescent="0.2">
      <c r="A665" s="134"/>
      <c r="B665" s="581"/>
      <c r="C665" s="134"/>
      <c r="D665" s="134"/>
      <c r="E665" s="134"/>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row>
    <row r="666" spans="1:35" ht="12.75" x14ac:dyDescent="0.2">
      <c r="A666" s="134"/>
      <c r="B666" s="581"/>
      <c r="C666" s="134"/>
      <c r="D666" s="134"/>
      <c r="E666" s="134"/>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row>
    <row r="667" spans="1:35" ht="12.75" x14ac:dyDescent="0.2">
      <c r="A667" s="134"/>
      <c r="B667" s="581"/>
      <c r="C667" s="134"/>
      <c r="D667" s="134"/>
      <c r="E667" s="134"/>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row>
    <row r="668" spans="1:35" ht="12.75" x14ac:dyDescent="0.2">
      <c r="A668" s="134"/>
      <c r="B668" s="581"/>
      <c r="C668" s="134"/>
      <c r="D668" s="134"/>
      <c r="E668" s="134"/>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row>
    <row r="669" spans="1:35" ht="12.75" x14ac:dyDescent="0.2">
      <c r="A669" s="134"/>
      <c r="B669" s="581"/>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row>
    <row r="670" spans="1:35" ht="12.75" x14ac:dyDescent="0.2">
      <c r="A670" s="134"/>
      <c r="B670" s="581"/>
      <c r="C670" s="134"/>
      <c r="D670" s="134"/>
      <c r="E670" s="134"/>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row>
    <row r="671" spans="1:35" ht="12.75" x14ac:dyDescent="0.2">
      <c r="A671" s="134"/>
      <c r="B671" s="581"/>
      <c r="C671" s="134"/>
      <c r="D671" s="134"/>
      <c r="E671" s="134"/>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row>
    <row r="672" spans="1:35" ht="12.75" x14ac:dyDescent="0.2">
      <c r="A672" s="134"/>
      <c r="B672" s="581"/>
      <c r="C672" s="134"/>
      <c r="D672" s="134"/>
      <c r="E672" s="134"/>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row>
    <row r="673" spans="1:35" ht="12.75" x14ac:dyDescent="0.2">
      <c r="A673" s="134"/>
      <c r="B673" s="581"/>
      <c r="C673" s="134"/>
      <c r="D673" s="134"/>
      <c r="E673" s="134"/>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row>
    <row r="674" spans="1:35" ht="12.75" x14ac:dyDescent="0.2">
      <c r="A674" s="134"/>
      <c r="B674" s="581"/>
      <c r="C674" s="134"/>
      <c r="D674" s="134"/>
      <c r="E674" s="134"/>
      <c r="F674" s="134"/>
      <c r="G674" s="134"/>
      <c r="H674" s="134"/>
      <c r="I674" s="134"/>
      <c r="J674" s="134"/>
      <c r="K674" s="134"/>
      <c r="L674" s="134"/>
      <c r="M674" s="134"/>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row>
    <row r="675" spans="1:35" ht="12.75" x14ac:dyDescent="0.2">
      <c r="A675" s="134"/>
      <c r="B675" s="581"/>
      <c r="C675" s="134"/>
      <c r="D675" s="134"/>
      <c r="E675" s="134"/>
      <c r="F675" s="134"/>
      <c r="G675" s="134"/>
      <c r="H675" s="134"/>
      <c r="I675" s="134"/>
      <c r="J675" s="134"/>
      <c r="K675" s="134"/>
      <c r="L675" s="134"/>
      <c r="M675" s="134"/>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row>
    <row r="676" spans="1:35" ht="12.75" x14ac:dyDescent="0.2">
      <c r="A676" s="134"/>
      <c r="B676" s="581"/>
      <c r="C676" s="134"/>
      <c r="D676" s="134"/>
      <c r="E676" s="134"/>
      <c r="F676" s="134"/>
      <c r="G676" s="134"/>
      <c r="H676" s="134"/>
      <c r="I676" s="134"/>
      <c r="J676" s="134"/>
      <c r="K676" s="134"/>
      <c r="L676" s="134"/>
      <c r="M676" s="134"/>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row>
    <row r="677" spans="1:35" ht="12.75" x14ac:dyDescent="0.2">
      <c r="A677" s="134"/>
      <c r="B677" s="581"/>
      <c r="C677" s="134"/>
      <c r="D677" s="134"/>
      <c r="E677" s="134"/>
      <c r="F677" s="134"/>
      <c r="G677" s="134"/>
      <c r="H677" s="134"/>
      <c r="I677" s="134"/>
      <c r="J677" s="134"/>
      <c r="K677" s="134"/>
      <c r="L677" s="134"/>
      <c r="M677" s="134"/>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row>
    <row r="678" spans="1:35" ht="12.75" x14ac:dyDescent="0.2">
      <c r="A678" s="134"/>
      <c r="B678" s="581"/>
      <c r="C678" s="134"/>
      <c r="D678" s="134"/>
      <c r="E678" s="134"/>
      <c r="F678" s="134"/>
      <c r="G678" s="134"/>
      <c r="H678" s="134"/>
      <c r="I678" s="134"/>
      <c r="J678" s="134"/>
      <c r="K678" s="134"/>
      <c r="L678" s="134"/>
      <c r="M678" s="134"/>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row>
    <row r="679" spans="1:35" ht="12.75" x14ac:dyDescent="0.2">
      <c r="A679" s="134"/>
      <c r="B679" s="581"/>
      <c r="C679" s="134"/>
      <c r="D679" s="134"/>
      <c r="E679" s="134"/>
      <c r="F679" s="134"/>
      <c r="G679" s="134"/>
      <c r="H679" s="134"/>
      <c r="I679" s="134"/>
      <c r="J679" s="134"/>
      <c r="K679" s="134"/>
      <c r="L679" s="134"/>
      <c r="M679" s="134"/>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row>
    <row r="680" spans="1:35" ht="12.75" x14ac:dyDescent="0.2">
      <c r="A680" s="134"/>
      <c r="B680" s="581"/>
      <c r="C680" s="134"/>
      <c r="D680" s="134"/>
      <c r="E680" s="134"/>
      <c r="F680" s="134"/>
      <c r="G680" s="134"/>
      <c r="H680" s="134"/>
      <c r="I680" s="134"/>
      <c r="J680" s="134"/>
      <c r="K680" s="134"/>
      <c r="L680" s="134"/>
      <c r="M680" s="134"/>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row>
    <row r="681" spans="1:35" ht="12.75" x14ac:dyDescent="0.2">
      <c r="A681" s="134"/>
      <c r="B681" s="581"/>
      <c r="C681" s="134"/>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row>
    <row r="682" spans="1:35" ht="12.75" x14ac:dyDescent="0.2">
      <c r="A682" s="134"/>
      <c r="B682" s="581"/>
      <c r="C682" s="134"/>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row>
    <row r="683" spans="1:35" ht="12.75" x14ac:dyDescent="0.2">
      <c r="A683" s="134"/>
      <c r="B683" s="581"/>
      <c r="C683" s="134"/>
      <c r="D683" s="134"/>
      <c r="E683" s="134"/>
      <c r="F683" s="134"/>
      <c r="G683" s="134"/>
      <c r="H683" s="134"/>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row>
    <row r="684" spans="1:35" ht="12.75" x14ac:dyDescent="0.2">
      <c r="A684" s="134"/>
      <c r="B684" s="581"/>
      <c r="C684" s="134"/>
      <c r="D684" s="134"/>
      <c r="E684" s="134"/>
      <c r="F684" s="134"/>
      <c r="G684" s="134"/>
      <c r="H684" s="134"/>
      <c r="I684" s="134"/>
      <c r="J684" s="134"/>
      <c r="K684" s="134"/>
      <c r="L684" s="134"/>
      <c r="M684" s="134"/>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row>
    <row r="685" spans="1:35" ht="12.75" x14ac:dyDescent="0.2">
      <c r="A685" s="134"/>
      <c r="B685" s="581"/>
      <c r="C685" s="134"/>
      <c r="D685" s="134"/>
      <c r="E685" s="134"/>
      <c r="F685" s="134"/>
      <c r="G685" s="134"/>
      <c r="H685" s="134"/>
      <c r="I685" s="134"/>
      <c r="J685" s="134"/>
      <c r="K685" s="134"/>
      <c r="L685" s="134"/>
      <c r="M685" s="134"/>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row>
    <row r="686" spans="1:35" ht="12.75" x14ac:dyDescent="0.2">
      <c r="A686" s="134"/>
      <c r="B686" s="581"/>
      <c r="C686" s="134"/>
      <c r="D686" s="134"/>
      <c r="E686" s="134"/>
      <c r="F686" s="134"/>
      <c r="G686" s="134"/>
      <c r="H686" s="134"/>
      <c r="I686" s="134"/>
      <c r="J686" s="134"/>
      <c r="K686" s="134"/>
      <c r="L686" s="134"/>
      <c r="M686" s="134"/>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row>
    <row r="687" spans="1:35" ht="12.75" x14ac:dyDescent="0.2">
      <c r="A687" s="134"/>
      <c r="B687" s="581"/>
      <c r="C687" s="134"/>
      <c r="D687" s="134"/>
      <c r="E687" s="134"/>
      <c r="F687" s="134"/>
      <c r="G687" s="134"/>
      <c r="H687" s="134"/>
      <c r="I687" s="134"/>
      <c r="J687" s="134"/>
      <c r="K687" s="134"/>
      <c r="L687" s="134"/>
      <c r="M687" s="134"/>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row>
    <row r="688" spans="1:35" ht="12.75" x14ac:dyDescent="0.2">
      <c r="A688" s="134"/>
      <c r="B688" s="581"/>
      <c r="C688" s="134"/>
      <c r="D688" s="134"/>
      <c r="E688" s="134"/>
      <c r="F688" s="134"/>
      <c r="G688" s="134"/>
      <c r="H688" s="134"/>
      <c r="I688" s="134"/>
      <c r="J688" s="134"/>
      <c r="K688" s="134"/>
      <c r="L688" s="134"/>
      <c r="M688" s="134"/>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row>
    <row r="689" spans="1:35" ht="12.75" x14ac:dyDescent="0.2">
      <c r="A689" s="134"/>
      <c r="B689" s="581"/>
      <c r="C689" s="134"/>
      <c r="D689" s="134"/>
      <c r="E689" s="134"/>
      <c r="F689" s="134"/>
      <c r="G689" s="134"/>
      <c r="H689" s="134"/>
      <c r="I689" s="134"/>
      <c r="J689" s="134"/>
      <c r="K689" s="134"/>
      <c r="L689" s="134"/>
      <c r="M689" s="134"/>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row>
    <row r="690" spans="1:35" ht="12.75" x14ac:dyDescent="0.2">
      <c r="A690" s="134"/>
      <c r="B690" s="581"/>
      <c r="C690" s="134"/>
      <c r="D690" s="134"/>
      <c r="E690" s="134"/>
      <c r="F690" s="134"/>
      <c r="G690" s="134"/>
      <c r="H690" s="134"/>
      <c r="I690" s="134"/>
      <c r="J690" s="134"/>
      <c r="K690" s="134"/>
      <c r="L690" s="134"/>
      <c r="M690" s="134"/>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row>
    <row r="691" spans="1:35" ht="12.75" x14ac:dyDescent="0.2">
      <c r="A691" s="134"/>
      <c r="B691" s="581"/>
      <c r="C691" s="134"/>
      <c r="D691" s="134"/>
      <c r="E691" s="134"/>
      <c r="F691" s="134"/>
      <c r="G691" s="134"/>
      <c r="H691" s="134"/>
      <c r="I691" s="134"/>
      <c r="J691" s="134"/>
      <c r="K691" s="134"/>
      <c r="L691" s="134"/>
      <c r="M691" s="134"/>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row>
    <row r="692" spans="1:35" ht="12.75" x14ac:dyDescent="0.2">
      <c r="A692" s="134"/>
      <c r="B692" s="581"/>
      <c r="C692" s="134"/>
      <c r="D692" s="134"/>
      <c r="E692" s="134"/>
      <c r="F692" s="134"/>
      <c r="G692" s="134"/>
      <c r="H692" s="134"/>
      <c r="I692" s="134"/>
      <c r="J692" s="134"/>
      <c r="K692" s="134"/>
      <c r="L692" s="134"/>
      <c r="M692" s="134"/>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row>
    <row r="693" spans="1:35" ht="12.75" x14ac:dyDescent="0.2">
      <c r="A693" s="134"/>
      <c r="B693" s="581"/>
      <c r="C693" s="134"/>
      <c r="D693" s="134"/>
      <c r="E693" s="134"/>
      <c r="F693" s="134"/>
      <c r="G693" s="134"/>
      <c r="H693" s="134"/>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row>
    <row r="694" spans="1:35" ht="12.75" x14ac:dyDescent="0.2">
      <c r="A694" s="134"/>
      <c r="B694" s="581"/>
      <c r="C694" s="134"/>
      <c r="D694" s="134"/>
      <c r="E694" s="134"/>
      <c r="F694" s="134"/>
      <c r="G694" s="134"/>
      <c r="H694" s="134"/>
      <c r="I694" s="134"/>
      <c r="J694" s="134"/>
      <c r="K694" s="134"/>
      <c r="L694" s="134"/>
      <c r="M694" s="134"/>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row>
    <row r="695" spans="1:35" ht="12.75" x14ac:dyDescent="0.2">
      <c r="A695" s="134"/>
      <c r="B695" s="581"/>
      <c r="C695" s="134"/>
      <c r="D695" s="134"/>
      <c r="E695" s="134"/>
      <c r="F695" s="134"/>
      <c r="G695" s="134"/>
      <c r="H695" s="134"/>
      <c r="I695" s="134"/>
      <c r="J695" s="134"/>
      <c r="K695" s="134"/>
      <c r="L695" s="134"/>
      <c r="M695" s="134"/>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row>
    <row r="696" spans="1:35" ht="12.75" x14ac:dyDescent="0.2">
      <c r="A696" s="134"/>
      <c r="B696" s="581"/>
      <c r="C696" s="134"/>
      <c r="D696" s="134"/>
      <c r="E696" s="134"/>
      <c r="F696" s="134"/>
      <c r="G696" s="134"/>
      <c r="H696" s="134"/>
      <c r="I696" s="134"/>
      <c r="J696" s="134"/>
      <c r="K696" s="134"/>
      <c r="L696" s="134"/>
      <c r="M696" s="134"/>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row>
    <row r="697" spans="1:35" ht="12.75" x14ac:dyDescent="0.2">
      <c r="A697" s="134"/>
      <c r="B697" s="581"/>
      <c r="C697" s="134"/>
      <c r="D697" s="134"/>
      <c r="E697" s="134"/>
      <c r="F697" s="134"/>
      <c r="G697" s="134"/>
      <c r="H697" s="134"/>
      <c r="I697" s="134"/>
      <c r="J697" s="134"/>
      <c r="K697" s="134"/>
      <c r="L697" s="134"/>
      <c r="M697" s="134"/>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row>
    <row r="698" spans="1:35" ht="12.75" x14ac:dyDescent="0.2">
      <c r="A698" s="134"/>
      <c r="B698" s="581"/>
      <c r="C698" s="134"/>
      <c r="D698" s="134"/>
      <c r="E698" s="134"/>
      <c r="F698" s="134"/>
      <c r="G698" s="134"/>
      <c r="H698" s="134"/>
      <c r="I698" s="134"/>
      <c r="J698" s="134"/>
      <c r="K698" s="134"/>
      <c r="L698" s="134"/>
      <c r="M698" s="134"/>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row>
    <row r="699" spans="1:35" ht="12.75" x14ac:dyDescent="0.2">
      <c r="A699" s="134"/>
      <c r="B699" s="581"/>
      <c r="C699" s="134"/>
      <c r="D699" s="134"/>
      <c r="E699" s="134"/>
      <c r="F699" s="134"/>
      <c r="G699" s="134"/>
      <c r="H699" s="134"/>
      <c r="I699" s="134"/>
      <c r="J699" s="134"/>
      <c r="K699" s="134"/>
      <c r="L699" s="134"/>
      <c r="M699" s="134"/>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row>
    <row r="700" spans="1:35" ht="12.75" x14ac:dyDescent="0.2">
      <c r="A700" s="134"/>
      <c r="B700" s="581"/>
      <c r="C700" s="134"/>
      <c r="D700" s="134"/>
      <c r="E700" s="134"/>
      <c r="F700" s="134"/>
      <c r="G700" s="134"/>
      <c r="H700" s="134"/>
      <c r="I700" s="134"/>
      <c r="J700" s="134"/>
      <c r="K700" s="134"/>
      <c r="L700" s="134"/>
      <c r="M700" s="134"/>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row>
    <row r="701" spans="1:35" ht="12.75" x14ac:dyDescent="0.2">
      <c r="A701" s="134"/>
      <c r="B701" s="581"/>
      <c r="C701" s="134"/>
      <c r="D701" s="134"/>
      <c r="E701" s="134"/>
      <c r="F701" s="134"/>
      <c r="G701" s="134"/>
      <c r="H701" s="134"/>
      <c r="I701" s="134"/>
      <c r="J701" s="134"/>
      <c r="K701" s="134"/>
      <c r="L701" s="134"/>
      <c r="M701" s="134"/>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row>
    <row r="702" spans="1:35" ht="12.75" x14ac:dyDescent="0.2">
      <c r="A702" s="134"/>
      <c r="B702" s="581"/>
      <c r="C702" s="134"/>
      <c r="D702" s="134"/>
      <c r="E702" s="134"/>
      <c r="F702" s="134"/>
      <c r="G702" s="134"/>
      <c r="H702" s="134"/>
      <c r="I702" s="134"/>
      <c r="J702" s="134"/>
      <c r="K702" s="134"/>
      <c r="L702" s="134"/>
      <c r="M702" s="134"/>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row>
    <row r="703" spans="1:35" ht="12.75" x14ac:dyDescent="0.2">
      <c r="A703" s="134"/>
      <c r="B703" s="581"/>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row>
    <row r="704" spans="1:35" ht="12.75" x14ac:dyDescent="0.2">
      <c r="A704" s="134"/>
      <c r="B704" s="581"/>
      <c r="C704" s="134"/>
      <c r="D704" s="134"/>
      <c r="E704" s="134"/>
      <c r="F704" s="134"/>
      <c r="G704" s="134"/>
      <c r="H704" s="134"/>
      <c r="I704" s="134"/>
      <c r="J704" s="134"/>
      <c r="K704" s="134"/>
      <c r="L704" s="134"/>
      <c r="M704" s="134"/>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row>
    <row r="705" spans="1:35" ht="12.75" x14ac:dyDescent="0.2">
      <c r="A705" s="134"/>
      <c r="B705" s="581"/>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row>
    <row r="706" spans="1:35" ht="12.75" x14ac:dyDescent="0.2">
      <c r="A706" s="134"/>
      <c r="B706" s="581"/>
      <c r="C706" s="134"/>
      <c r="D706" s="134"/>
      <c r="E706" s="134"/>
      <c r="F706" s="134"/>
      <c r="G706" s="134"/>
      <c r="H706" s="134"/>
      <c r="I706" s="134"/>
      <c r="J706" s="134"/>
      <c r="K706" s="134"/>
      <c r="L706" s="134"/>
      <c r="M706" s="134"/>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row>
    <row r="707" spans="1:35" ht="12.75" x14ac:dyDescent="0.2">
      <c r="A707" s="134"/>
      <c r="B707" s="581"/>
      <c r="C707" s="134"/>
      <c r="D707" s="134"/>
      <c r="E707" s="134"/>
      <c r="F707" s="134"/>
      <c r="G707" s="134"/>
      <c r="H707" s="134"/>
      <c r="I707" s="134"/>
      <c r="J707" s="134"/>
      <c r="K707" s="134"/>
      <c r="L707" s="134"/>
      <c r="M707" s="134"/>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row>
    <row r="708" spans="1:35" ht="12.75" x14ac:dyDescent="0.2">
      <c r="A708" s="134"/>
      <c r="B708" s="581"/>
      <c r="C708" s="134"/>
      <c r="D708" s="134"/>
      <c r="E708" s="134"/>
      <c r="F708" s="134"/>
      <c r="G708" s="134"/>
      <c r="H708" s="134"/>
      <c r="I708" s="134"/>
      <c r="J708" s="134"/>
      <c r="K708" s="134"/>
      <c r="L708" s="134"/>
      <c r="M708" s="134"/>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row>
    <row r="709" spans="1:35" ht="12.75" x14ac:dyDescent="0.2">
      <c r="A709" s="134"/>
      <c r="B709" s="581"/>
      <c r="C709" s="134"/>
      <c r="D709" s="134"/>
      <c r="E709" s="134"/>
      <c r="F709" s="134"/>
      <c r="G709" s="134"/>
      <c r="H709" s="134"/>
      <c r="I709" s="134"/>
      <c r="J709" s="134"/>
      <c r="K709" s="134"/>
      <c r="L709" s="134"/>
      <c r="M709" s="134"/>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row>
    <row r="710" spans="1:35" ht="12.75" x14ac:dyDescent="0.2">
      <c r="A710" s="134"/>
      <c r="B710" s="581"/>
      <c r="C710" s="134"/>
      <c r="D710" s="134"/>
      <c r="E710" s="134"/>
      <c r="F710" s="134"/>
      <c r="G710" s="134"/>
      <c r="H710" s="134"/>
      <c r="I710" s="134"/>
      <c r="J710" s="134"/>
      <c r="K710" s="134"/>
      <c r="L710" s="134"/>
      <c r="M710" s="134"/>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row>
    <row r="711" spans="1:35" ht="12.75" x14ac:dyDescent="0.2">
      <c r="A711" s="134"/>
      <c r="B711" s="581"/>
      <c r="C711" s="134"/>
      <c r="D711" s="134"/>
      <c r="E711" s="134"/>
      <c r="F711" s="134"/>
      <c r="G711" s="134"/>
      <c r="H711" s="134"/>
      <c r="I711" s="134"/>
      <c r="J711" s="134"/>
      <c r="K711" s="134"/>
      <c r="L711" s="134"/>
      <c r="M711" s="134"/>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row>
    <row r="712" spans="1:35" ht="12.75" x14ac:dyDescent="0.2">
      <c r="A712" s="134"/>
      <c r="B712" s="581"/>
      <c r="C712" s="134"/>
      <c r="D712" s="134"/>
      <c r="E712" s="134"/>
      <c r="F712" s="134"/>
      <c r="G712" s="134"/>
      <c r="H712" s="134"/>
      <c r="I712" s="134"/>
      <c r="J712" s="134"/>
      <c r="K712" s="134"/>
      <c r="L712" s="134"/>
      <c r="M712" s="134"/>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row>
    <row r="713" spans="1:35" ht="12.75" x14ac:dyDescent="0.2">
      <c r="A713" s="134"/>
      <c r="B713" s="581"/>
      <c r="C713" s="134"/>
      <c r="D713" s="134"/>
      <c r="E713" s="134"/>
      <c r="F713" s="134"/>
      <c r="G713" s="134"/>
      <c r="H713" s="134"/>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row>
    <row r="714" spans="1:35" ht="12.75" x14ac:dyDescent="0.2">
      <c r="A714" s="134"/>
      <c r="B714" s="581"/>
      <c r="C714" s="134"/>
      <c r="D714" s="134"/>
      <c r="E714" s="134"/>
      <c r="F714" s="134"/>
      <c r="G714" s="134"/>
      <c r="H714" s="134"/>
      <c r="I714" s="134"/>
      <c r="J714" s="134"/>
      <c r="K714" s="134"/>
      <c r="L714" s="134"/>
      <c r="M714" s="134"/>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row>
    <row r="715" spans="1:35" ht="12.75" x14ac:dyDescent="0.2">
      <c r="A715" s="134"/>
      <c r="B715" s="581"/>
      <c r="C715" s="134"/>
      <c r="D715" s="134"/>
      <c r="E715" s="134"/>
      <c r="F715" s="134"/>
      <c r="G715" s="134"/>
      <c r="H715" s="134"/>
      <c r="I715" s="134"/>
      <c r="J715" s="134"/>
      <c r="K715" s="134"/>
      <c r="L715" s="134"/>
      <c r="M715" s="134"/>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row>
    <row r="716" spans="1:35" ht="12.75" x14ac:dyDescent="0.2">
      <c r="A716" s="134"/>
      <c r="B716" s="581"/>
      <c r="C716" s="134"/>
      <c r="D716" s="134"/>
      <c r="E716" s="134"/>
      <c r="F716" s="134"/>
      <c r="G716" s="134"/>
      <c r="H716" s="134"/>
      <c r="I716" s="134"/>
      <c r="J716" s="134"/>
      <c r="K716" s="134"/>
      <c r="L716" s="134"/>
      <c r="M716" s="134"/>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row>
    <row r="717" spans="1:35" ht="12.75" x14ac:dyDescent="0.2">
      <c r="A717" s="134"/>
      <c r="B717" s="581"/>
      <c r="C717" s="134"/>
      <c r="D717" s="134"/>
      <c r="E717" s="134"/>
      <c r="F717" s="134"/>
      <c r="G717" s="134"/>
      <c r="H717" s="134"/>
      <c r="I717" s="134"/>
      <c r="J717" s="134"/>
      <c r="K717" s="134"/>
      <c r="L717" s="134"/>
      <c r="M717" s="134"/>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row>
    <row r="718" spans="1:35" ht="12.75" x14ac:dyDescent="0.2">
      <c r="A718" s="134"/>
      <c r="B718" s="581"/>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row>
    <row r="719" spans="1:35" ht="12.75" x14ac:dyDescent="0.2">
      <c r="A719" s="134"/>
      <c r="B719" s="581"/>
      <c r="C719" s="134"/>
      <c r="D719" s="134"/>
      <c r="E719" s="134"/>
      <c r="F719" s="134"/>
      <c r="G719" s="134"/>
      <c r="H719" s="134"/>
      <c r="I719" s="134"/>
      <c r="J719" s="134"/>
      <c r="K719" s="134"/>
      <c r="L719" s="134"/>
      <c r="M719" s="134"/>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row>
    <row r="720" spans="1:35" ht="12.75" x14ac:dyDescent="0.2">
      <c r="A720" s="134"/>
      <c r="B720" s="581"/>
      <c r="C720" s="134"/>
      <c r="D720" s="134"/>
      <c r="E720" s="134"/>
      <c r="F720" s="134"/>
      <c r="G720" s="134"/>
      <c r="H720" s="134"/>
      <c r="I720" s="134"/>
      <c r="J720" s="134"/>
      <c r="K720" s="134"/>
      <c r="L720" s="134"/>
      <c r="M720" s="134"/>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row>
    <row r="721" spans="1:35" ht="12.75" x14ac:dyDescent="0.2">
      <c r="A721" s="134"/>
      <c r="B721" s="581"/>
      <c r="C721" s="134"/>
      <c r="D721" s="134"/>
      <c r="E721" s="134"/>
      <c r="F721" s="134"/>
      <c r="G721" s="134"/>
      <c r="H721" s="134"/>
      <c r="I721" s="134"/>
      <c r="J721" s="134"/>
      <c r="K721" s="134"/>
      <c r="L721" s="134"/>
      <c r="M721" s="134"/>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row>
    <row r="722" spans="1:35" ht="12.75" x14ac:dyDescent="0.2">
      <c r="A722" s="134"/>
      <c r="B722" s="581"/>
      <c r="C722" s="134"/>
      <c r="D722" s="134"/>
      <c r="E722" s="134"/>
      <c r="F722" s="134"/>
      <c r="G722" s="134"/>
      <c r="H722" s="134"/>
      <c r="I722" s="134"/>
      <c r="J722" s="134"/>
      <c r="K722" s="134"/>
      <c r="L722" s="134"/>
      <c r="M722" s="134"/>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row>
    <row r="723" spans="1:35" ht="12.75" x14ac:dyDescent="0.2">
      <c r="A723" s="134"/>
      <c r="B723" s="581"/>
      <c r="C723" s="134"/>
      <c r="D723" s="134"/>
      <c r="E723" s="134"/>
      <c r="F723" s="134"/>
      <c r="G723" s="134"/>
      <c r="H723" s="134"/>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row>
    <row r="724" spans="1:35" ht="12.75" x14ac:dyDescent="0.2">
      <c r="A724" s="134"/>
      <c r="B724" s="581"/>
      <c r="C724" s="134"/>
      <c r="D724" s="134"/>
      <c r="E724" s="134"/>
      <c r="F724" s="134"/>
      <c r="G724" s="134"/>
      <c r="H724" s="134"/>
      <c r="I724" s="134"/>
      <c r="J724" s="134"/>
      <c r="K724" s="134"/>
      <c r="L724" s="134"/>
      <c r="M724" s="134"/>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row>
    <row r="725" spans="1:35" ht="12.75" x14ac:dyDescent="0.2">
      <c r="A725" s="134"/>
      <c r="B725" s="581"/>
      <c r="C725" s="134"/>
      <c r="D725" s="134"/>
      <c r="E725" s="134"/>
      <c r="F725" s="134"/>
      <c r="G725" s="134"/>
      <c r="H725" s="134"/>
      <c r="I725" s="134"/>
      <c r="J725" s="134"/>
      <c r="K725" s="134"/>
      <c r="L725" s="134"/>
      <c r="M725" s="134"/>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row>
    <row r="726" spans="1:35" ht="12.75" x14ac:dyDescent="0.2">
      <c r="A726" s="134"/>
      <c r="B726" s="581"/>
      <c r="C726" s="134"/>
      <c r="D726" s="134"/>
      <c r="E726" s="134"/>
      <c r="F726" s="134"/>
      <c r="G726" s="134"/>
      <c r="H726" s="134"/>
      <c r="I726" s="134"/>
      <c r="J726" s="134"/>
      <c r="K726" s="134"/>
      <c r="L726" s="134"/>
      <c r="M726" s="134"/>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row>
    <row r="727" spans="1:35" ht="12.75" x14ac:dyDescent="0.2">
      <c r="A727" s="134"/>
      <c r="B727" s="581"/>
      <c r="C727" s="134"/>
      <c r="D727" s="134"/>
      <c r="E727" s="134"/>
      <c r="F727" s="134"/>
      <c r="G727" s="134"/>
      <c r="H727" s="134"/>
      <c r="I727" s="134"/>
      <c r="J727" s="134"/>
      <c r="K727" s="134"/>
      <c r="L727" s="134"/>
      <c r="M727" s="134"/>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row>
    <row r="728" spans="1:35" ht="12.75" x14ac:dyDescent="0.2">
      <c r="A728" s="134"/>
      <c r="B728" s="581"/>
      <c r="C728" s="134"/>
      <c r="D728" s="134"/>
      <c r="E728" s="134"/>
      <c r="F728" s="134"/>
      <c r="G728" s="134"/>
      <c r="H728" s="134"/>
      <c r="I728" s="134"/>
      <c r="J728" s="134"/>
      <c r="K728" s="134"/>
      <c r="L728" s="134"/>
      <c r="M728" s="134"/>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row>
    <row r="729" spans="1:35" ht="12.75" x14ac:dyDescent="0.2">
      <c r="A729" s="134"/>
      <c r="B729" s="581"/>
      <c r="C729" s="134"/>
      <c r="D729" s="134"/>
      <c r="E729" s="134"/>
      <c r="F729" s="134"/>
      <c r="G729" s="134"/>
      <c r="H729" s="134"/>
      <c r="I729" s="134"/>
      <c r="J729" s="134"/>
      <c r="K729" s="134"/>
      <c r="L729" s="134"/>
      <c r="M729" s="134"/>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row>
    <row r="730" spans="1:35" ht="12.75" x14ac:dyDescent="0.2">
      <c r="A730" s="134"/>
      <c r="B730" s="581"/>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row>
    <row r="731" spans="1:35" ht="12.75" x14ac:dyDescent="0.2">
      <c r="A731" s="134"/>
      <c r="B731" s="581"/>
      <c r="C731" s="134"/>
      <c r="D731" s="134"/>
      <c r="E731" s="134"/>
      <c r="F731" s="134"/>
      <c r="G731" s="134"/>
      <c r="H731" s="134"/>
      <c r="I731" s="134"/>
      <c r="J731" s="134"/>
      <c r="K731" s="134"/>
      <c r="L731" s="134"/>
      <c r="M731" s="134"/>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row>
    <row r="732" spans="1:35" ht="12.75" x14ac:dyDescent="0.2">
      <c r="A732" s="134"/>
      <c r="B732" s="581"/>
      <c r="C732" s="134"/>
      <c r="D732" s="134"/>
      <c r="E732" s="134"/>
      <c r="F732" s="134"/>
      <c r="G732" s="134"/>
      <c r="H732" s="134"/>
      <c r="I732" s="134"/>
      <c r="J732" s="134"/>
      <c r="K732" s="134"/>
      <c r="L732" s="134"/>
      <c r="M732" s="134"/>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row>
    <row r="733" spans="1:35" ht="12.75" x14ac:dyDescent="0.2">
      <c r="A733" s="134"/>
      <c r="B733" s="581"/>
      <c r="C733" s="134"/>
      <c r="D733" s="134"/>
      <c r="E733" s="134"/>
      <c r="F733" s="134"/>
      <c r="G733" s="134"/>
      <c r="H733" s="134"/>
      <c r="I733" s="134"/>
      <c r="J733" s="134"/>
      <c r="K733" s="134"/>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row>
    <row r="734" spans="1:35" ht="12.75" x14ac:dyDescent="0.2">
      <c r="A734" s="134"/>
      <c r="B734" s="581"/>
      <c r="C734" s="134"/>
      <c r="D734" s="134"/>
      <c r="E734" s="134"/>
      <c r="F734" s="134"/>
      <c r="G734" s="134"/>
      <c r="H734" s="134"/>
      <c r="I734" s="134"/>
      <c r="J734" s="134"/>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row>
    <row r="735" spans="1:35" ht="12.75" x14ac:dyDescent="0.2">
      <c r="A735" s="134"/>
      <c r="B735" s="581"/>
      <c r="C735" s="134"/>
      <c r="D735" s="134"/>
      <c r="E735" s="134"/>
      <c r="F735" s="134"/>
      <c r="G735" s="134"/>
      <c r="H735" s="134"/>
      <c r="I735" s="134"/>
      <c r="J735" s="134"/>
      <c r="K735" s="134"/>
      <c r="L735" s="134"/>
      <c r="M735" s="134"/>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row>
    <row r="736" spans="1:35" ht="12.75" x14ac:dyDescent="0.2">
      <c r="A736" s="134"/>
      <c r="B736" s="581"/>
      <c r="C736" s="134"/>
      <c r="D736" s="134"/>
      <c r="E736" s="134"/>
      <c r="F736" s="134"/>
      <c r="G736" s="134"/>
      <c r="H736" s="134"/>
      <c r="I736" s="134"/>
      <c r="J736" s="134"/>
      <c r="K736" s="134"/>
      <c r="L736" s="134"/>
      <c r="M736" s="134"/>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row>
    <row r="737" spans="1:35" ht="12.75" x14ac:dyDescent="0.2">
      <c r="A737" s="134"/>
      <c r="B737" s="581"/>
      <c r="C737" s="134"/>
      <c r="D737" s="134"/>
      <c r="E737" s="134"/>
      <c r="F737" s="134"/>
      <c r="G737" s="134"/>
      <c r="H737" s="134"/>
      <c r="I737" s="134"/>
      <c r="J737" s="134"/>
      <c r="K737" s="134"/>
      <c r="L737" s="134"/>
      <c r="M737" s="134"/>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row>
    <row r="738" spans="1:35" ht="12.75" x14ac:dyDescent="0.2">
      <c r="A738" s="134"/>
      <c r="B738" s="581"/>
      <c r="C738" s="134"/>
      <c r="D738" s="134"/>
      <c r="E738" s="134"/>
      <c r="F738" s="134"/>
      <c r="G738" s="134"/>
      <c r="H738" s="134"/>
      <c r="I738" s="134"/>
      <c r="J738" s="134"/>
      <c r="K738" s="134"/>
      <c r="L738" s="134"/>
      <c r="M738" s="134"/>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row>
    <row r="739" spans="1:35" ht="12.75" x14ac:dyDescent="0.2">
      <c r="A739" s="134"/>
      <c r="B739" s="581"/>
      <c r="C739" s="134"/>
      <c r="D739" s="134"/>
      <c r="E739" s="134"/>
      <c r="F739" s="134"/>
      <c r="G739" s="134"/>
      <c r="H739" s="134"/>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row>
    <row r="740" spans="1:35" ht="12.75" x14ac:dyDescent="0.2">
      <c r="A740" s="134"/>
      <c r="B740" s="581"/>
      <c r="C740" s="134"/>
      <c r="D740" s="134"/>
      <c r="E740" s="134"/>
      <c r="F740" s="134"/>
      <c r="G740" s="134"/>
      <c r="H740" s="134"/>
      <c r="I740" s="134"/>
      <c r="J740" s="134"/>
      <c r="K740" s="134"/>
      <c r="L740" s="134"/>
      <c r="M740" s="134"/>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row>
    <row r="741" spans="1:35" ht="12.75" x14ac:dyDescent="0.2">
      <c r="A741" s="134"/>
      <c r="B741" s="581"/>
      <c r="C741" s="134"/>
      <c r="D741" s="134"/>
      <c r="E741" s="134"/>
      <c r="F741" s="134"/>
      <c r="G741" s="134"/>
      <c r="H741" s="134"/>
      <c r="I741" s="134"/>
      <c r="J741" s="134"/>
      <c r="K741" s="134"/>
      <c r="L741" s="134"/>
      <c r="M741" s="134"/>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row>
    <row r="742" spans="1:35" ht="12.75" x14ac:dyDescent="0.2">
      <c r="A742" s="134"/>
      <c r="B742" s="581"/>
      <c r="C742" s="134"/>
      <c r="D742" s="134"/>
      <c r="E742" s="134"/>
      <c r="F742" s="134"/>
      <c r="G742" s="134"/>
      <c r="H742" s="134"/>
      <c r="I742" s="134"/>
      <c r="J742" s="134"/>
      <c r="K742" s="134"/>
      <c r="L742" s="134"/>
      <c r="M742" s="134"/>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row>
    <row r="743" spans="1:35" ht="12.75" x14ac:dyDescent="0.2">
      <c r="A743" s="134"/>
      <c r="B743" s="581"/>
      <c r="C743" s="134"/>
      <c r="D743" s="134"/>
      <c r="E743" s="134"/>
      <c r="F743" s="134"/>
      <c r="G743" s="134"/>
      <c r="H743" s="134"/>
      <c r="I743" s="134"/>
      <c r="J743" s="134"/>
      <c r="K743" s="134"/>
      <c r="L743" s="134"/>
      <c r="M743" s="134"/>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row>
    <row r="744" spans="1:35" ht="12.75" x14ac:dyDescent="0.2">
      <c r="A744" s="134"/>
      <c r="B744" s="581"/>
      <c r="C744" s="134"/>
      <c r="D744" s="134"/>
      <c r="E744" s="134"/>
      <c r="F744" s="134"/>
      <c r="G744" s="134"/>
      <c r="H744" s="134"/>
      <c r="I744" s="134"/>
      <c r="J744" s="134"/>
      <c r="K744" s="134"/>
      <c r="L744" s="134"/>
      <c r="M744" s="134"/>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row>
    <row r="745" spans="1:35" ht="12.75" x14ac:dyDescent="0.2">
      <c r="A745" s="134"/>
      <c r="B745" s="581"/>
      <c r="C745" s="134"/>
      <c r="D745" s="134"/>
      <c r="E745" s="134"/>
      <c r="F745" s="134"/>
      <c r="G745" s="134"/>
      <c r="H745" s="134"/>
      <c r="I745" s="134"/>
      <c r="J745" s="134"/>
      <c r="K745" s="134"/>
      <c r="L745" s="134"/>
      <c r="M745" s="134"/>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row>
    <row r="746" spans="1:35" ht="12.75" x14ac:dyDescent="0.2">
      <c r="A746" s="134"/>
      <c r="B746" s="581"/>
      <c r="C746" s="134"/>
      <c r="D746" s="134"/>
      <c r="E746" s="134"/>
      <c r="F746" s="134"/>
      <c r="G746" s="134"/>
      <c r="H746" s="134"/>
      <c r="I746" s="134"/>
      <c r="J746" s="134"/>
      <c r="K746" s="134"/>
      <c r="L746" s="134"/>
      <c r="M746" s="134"/>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row>
    <row r="747" spans="1:35" ht="12.75" x14ac:dyDescent="0.2">
      <c r="A747" s="134"/>
      <c r="B747" s="581"/>
      <c r="C747" s="134"/>
      <c r="D747" s="134"/>
      <c r="E747" s="134"/>
      <c r="F747" s="134"/>
      <c r="G747" s="134"/>
      <c r="H747" s="134"/>
      <c r="I747" s="134"/>
      <c r="J747" s="134"/>
      <c r="K747" s="134"/>
      <c r="L747" s="134"/>
      <c r="M747" s="134"/>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row>
    <row r="748" spans="1:35" ht="12.75" x14ac:dyDescent="0.2">
      <c r="A748" s="134"/>
      <c r="B748" s="581"/>
      <c r="C748" s="134"/>
      <c r="D748" s="134"/>
      <c r="E748" s="134"/>
      <c r="F748" s="134"/>
      <c r="G748" s="134"/>
      <c r="H748" s="134"/>
      <c r="I748" s="134"/>
      <c r="J748" s="134"/>
      <c r="K748" s="134"/>
      <c r="L748" s="134"/>
      <c r="M748" s="134"/>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row>
    <row r="749" spans="1:35" ht="12.75" x14ac:dyDescent="0.2">
      <c r="A749" s="134"/>
      <c r="B749" s="581"/>
      <c r="C749" s="134"/>
      <c r="D749" s="134"/>
      <c r="E749" s="134"/>
      <c r="F749" s="134"/>
      <c r="G749" s="134"/>
      <c r="H749" s="134"/>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row>
    <row r="750" spans="1:35" ht="12.75" x14ac:dyDescent="0.2">
      <c r="A750" s="134"/>
      <c r="B750" s="581"/>
      <c r="C750" s="134"/>
      <c r="D750" s="134"/>
      <c r="E750" s="134"/>
      <c r="F750" s="134"/>
      <c r="G750" s="134"/>
      <c r="H750" s="134"/>
      <c r="I750" s="134"/>
      <c r="J750" s="134"/>
      <c r="K750" s="134"/>
      <c r="L750" s="134"/>
      <c r="M750" s="134"/>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row>
    <row r="751" spans="1:35" ht="12.75" x14ac:dyDescent="0.2">
      <c r="A751" s="134"/>
      <c r="B751" s="581"/>
      <c r="C751" s="134"/>
      <c r="D751" s="134"/>
      <c r="E751" s="134"/>
      <c r="F751" s="134"/>
      <c r="G751" s="134"/>
      <c r="H751" s="134"/>
      <c r="I751" s="134"/>
      <c r="J751" s="134"/>
      <c r="K751" s="134"/>
      <c r="L751" s="134"/>
      <c r="M751" s="134"/>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row>
    <row r="752" spans="1:35" ht="12.75" x14ac:dyDescent="0.2">
      <c r="A752" s="134"/>
      <c r="B752" s="581"/>
      <c r="C752" s="134"/>
      <c r="D752" s="134"/>
      <c r="E752" s="134"/>
      <c r="F752" s="134"/>
      <c r="G752" s="134"/>
      <c r="H752" s="134"/>
      <c r="I752" s="134"/>
      <c r="J752" s="134"/>
      <c r="K752" s="134"/>
      <c r="L752" s="134"/>
      <c r="M752" s="134"/>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row>
    <row r="753" spans="1:35" ht="12.75" x14ac:dyDescent="0.2">
      <c r="A753" s="134"/>
      <c r="B753" s="581"/>
      <c r="C753" s="134"/>
      <c r="D753" s="134"/>
      <c r="E753" s="134"/>
      <c r="F753" s="134"/>
      <c r="G753" s="134"/>
      <c r="H753" s="134"/>
      <c r="I753" s="134"/>
      <c r="J753" s="134"/>
      <c r="K753" s="134"/>
      <c r="L753" s="134"/>
      <c r="M753" s="134"/>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row>
    <row r="754" spans="1:35" ht="12.75" x14ac:dyDescent="0.2">
      <c r="A754" s="134"/>
      <c r="B754" s="581"/>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row>
    <row r="755" spans="1:35" ht="12.75" x14ac:dyDescent="0.2">
      <c r="A755" s="134"/>
      <c r="B755" s="581"/>
      <c r="C755" s="134"/>
      <c r="D755" s="134"/>
      <c r="E755" s="134"/>
      <c r="F755" s="134"/>
      <c r="G755" s="134"/>
      <c r="H755" s="134"/>
      <c r="I755" s="134"/>
      <c r="J755" s="134"/>
      <c r="K755" s="134"/>
      <c r="L755" s="134"/>
      <c r="M755" s="134"/>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row>
    <row r="756" spans="1:35" ht="12.75" x14ac:dyDescent="0.2">
      <c r="A756" s="134"/>
      <c r="B756" s="581"/>
      <c r="C756" s="134"/>
      <c r="D756" s="134"/>
      <c r="E756" s="134"/>
      <c r="F756" s="134"/>
      <c r="G756" s="134"/>
      <c r="H756" s="134"/>
      <c r="I756" s="134"/>
      <c r="J756" s="134"/>
      <c r="K756" s="134"/>
      <c r="L756" s="134"/>
      <c r="M756" s="134"/>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row>
    <row r="757" spans="1:35" ht="12.75" x14ac:dyDescent="0.2">
      <c r="A757" s="134"/>
      <c r="B757" s="581"/>
      <c r="C757" s="134"/>
      <c r="D757" s="134"/>
      <c r="E757" s="134"/>
      <c r="F757" s="134"/>
      <c r="G757" s="134"/>
      <c r="H757" s="134"/>
      <c r="I757" s="134"/>
      <c r="J757" s="134"/>
      <c r="K757" s="134"/>
      <c r="L757" s="134"/>
      <c r="M757" s="134"/>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row>
    <row r="758" spans="1:35" ht="12.75" x14ac:dyDescent="0.2">
      <c r="A758" s="134"/>
      <c r="B758" s="581"/>
      <c r="C758" s="134"/>
      <c r="D758" s="134"/>
      <c r="E758" s="134"/>
      <c r="F758" s="134"/>
      <c r="G758" s="134"/>
      <c r="H758" s="134"/>
      <c r="I758" s="134"/>
      <c r="J758" s="134"/>
      <c r="K758" s="134"/>
      <c r="L758" s="134"/>
      <c r="M758" s="134"/>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row>
    <row r="759" spans="1:35" ht="12.75" x14ac:dyDescent="0.2">
      <c r="A759" s="134"/>
      <c r="B759" s="581"/>
      <c r="C759" s="134"/>
      <c r="D759" s="134"/>
      <c r="E759" s="134"/>
      <c r="F759" s="134"/>
      <c r="G759" s="134"/>
      <c r="H759" s="134"/>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row>
    <row r="760" spans="1:35" ht="12.75" x14ac:dyDescent="0.2">
      <c r="A760" s="134"/>
      <c r="B760" s="581"/>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row>
    <row r="761" spans="1:35" ht="12.75" x14ac:dyDescent="0.2">
      <c r="A761" s="134"/>
      <c r="B761" s="581"/>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row>
    <row r="762" spans="1:35" ht="12.75" x14ac:dyDescent="0.2">
      <c r="A762" s="134"/>
      <c r="B762" s="581"/>
      <c r="C762" s="134"/>
      <c r="D762" s="134"/>
      <c r="E762" s="134"/>
      <c r="F762" s="134"/>
      <c r="G762" s="134"/>
      <c r="H762" s="134"/>
      <c r="I762" s="134"/>
      <c r="J762" s="134"/>
      <c r="K762" s="134"/>
      <c r="L762" s="134"/>
      <c r="M762" s="134"/>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row>
    <row r="763" spans="1:35" ht="12.75" x14ac:dyDescent="0.2">
      <c r="A763" s="134"/>
      <c r="B763" s="581"/>
      <c r="C763" s="134"/>
      <c r="D763" s="134"/>
      <c r="E763" s="134"/>
      <c r="F763" s="134"/>
      <c r="G763" s="134"/>
      <c r="H763" s="134"/>
      <c r="I763" s="134"/>
      <c r="J763" s="134"/>
      <c r="K763" s="134"/>
      <c r="L763" s="134"/>
      <c r="M763" s="134"/>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row>
    <row r="764" spans="1:35" ht="12.75" x14ac:dyDescent="0.2">
      <c r="A764" s="134"/>
      <c r="B764" s="581"/>
      <c r="C764" s="134"/>
      <c r="D764" s="134"/>
      <c r="E764" s="134"/>
      <c r="F764" s="134"/>
      <c r="G764" s="134"/>
      <c r="H764" s="134"/>
      <c r="I764" s="134"/>
      <c r="J764" s="134"/>
      <c r="K764" s="134"/>
      <c r="L764" s="134"/>
      <c r="M764" s="134"/>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row>
    <row r="765" spans="1:35" ht="12.75" x14ac:dyDescent="0.2">
      <c r="A765" s="134"/>
      <c r="B765" s="581"/>
      <c r="C765" s="134"/>
      <c r="D765" s="134"/>
      <c r="E765" s="134"/>
      <c r="F765" s="134"/>
      <c r="G765" s="134"/>
      <c r="H765" s="134"/>
      <c r="I765" s="134"/>
      <c r="J765" s="134"/>
      <c r="K765" s="134"/>
      <c r="L765" s="134"/>
      <c r="M765" s="134"/>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row>
    <row r="766" spans="1:35" ht="12.75" x14ac:dyDescent="0.2">
      <c r="A766" s="134"/>
      <c r="B766" s="581"/>
      <c r="C766" s="134"/>
      <c r="D766" s="134"/>
      <c r="E766" s="134"/>
      <c r="F766" s="134"/>
      <c r="G766" s="134"/>
      <c r="H766" s="134"/>
      <c r="I766" s="134"/>
      <c r="J766" s="134"/>
      <c r="K766" s="134"/>
      <c r="L766" s="134"/>
      <c r="M766" s="134"/>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row>
    <row r="767" spans="1:35" ht="12.75" x14ac:dyDescent="0.2">
      <c r="A767" s="134"/>
      <c r="B767" s="581"/>
      <c r="C767" s="134"/>
      <c r="D767" s="134"/>
      <c r="E767" s="134"/>
      <c r="F767" s="134"/>
      <c r="G767" s="134"/>
      <c r="H767" s="134"/>
      <c r="I767" s="134"/>
      <c r="J767" s="134"/>
      <c r="K767" s="134"/>
      <c r="L767" s="134"/>
      <c r="M767" s="134"/>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row>
    <row r="768" spans="1:35" ht="12.75" x14ac:dyDescent="0.2">
      <c r="A768" s="134"/>
      <c r="B768" s="581"/>
      <c r="C768" s="134"/>
      <c r="D768" s="134"/>
      <c r="E768" s="134"/>
      <c r="F768" s="134"/>
      <c r="G768" s="134"/>
      <c r="H768" s="134"/>
      <c r="I768" s="134"/>
      <c r="J768" s="134"/>
      <c r="K768" s="134"/>
      <c r="L768" s="134"/>
      <c r="M768" s="134"/>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row>
    <row r="769" spans="1:35" ht="12.75" x14ac:dyDescent="0.2">
      <c r="A769" s="134"/>
      <c r="B769" s="581"/>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row>
    <row r="770" spans="1:35" ht="12.75" x14ac:dyDescent="0.2">
      <c r="A770" s="134"/>
      <c r="B770" s="581"/>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row>
    <row r="771" spans="1:35" ht="12.75" x14ac:dyDescent="0.2">
      <c r="A771" s="134"/>
      <c r="B771" s="581"/>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row>
    <row r="772" spans="1:35" ht="12.75" x14ac:dyDescent="0.2">
      <c r="A772" s="134"/>
      <c r="B772" s="581"/>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row>
    <row r="773" spans="1:35" ht="12.75" x14ac:dyDescent="0.2">
      <c r="A773" s="134"/>
      <c r="B773" s="581"/>
      <c r="C773" s="134"/>
      <c r="D773" s="134"/>
      <c r="E773" s="134"/>
      <c r="F773" s="134"/>
      <c r="G773" s="134"/>
      <c r="H773" s="134"/>
      <c r="I773" s="134"/>
      <c r="J773" s="134"/>
      <c r="K773" s="134"/>
      <c r="L773" s="134"/>
      <c r="M773" s="134"/>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row>
    <row r="774" spans="1:35" ht="12.75" x14ac:dyDescent="0.2">
      <c r="A774" s="134"/>
      <c r="B774" s="581"/>
      <c r="C774" s="134"/>
      <c r="D774" s="134"/>
      <c r="E774" s="134"/>
      <c r="F774" s="134"/>
      <c r="G774" s="134"/>
      <c r="H774" s="134"/>
      <c r="I774" s="134"/>
      <c r="J774" s="134"/>
      <c r="K774" s="134"/>
      <c r="L774" s="134"/>
      <c r="M774" s="134"/>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row>
    <row r="775" spans="1:35" ht="12.75" x14ac:dyDescent="0.2">
      <c r="A775" s="134"/>
      <c r="B775" s="581"/>
      <c r="C775" s="134"/>
      <c r="D775" s="134"/>
      <c r="E775" s="134"/>
      <c r="F775" s="134"/>
      <c r="G775" s="134"/>
      <c r="H775" s="134"/>
      <c r="I775" s="134"/>
      <c r="J775" s="134"/>
      <c r="K775" s="134"/>
      <c r="L775" s="134"/>
      <c r="M775" s="134"/>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row>
    <row r="776" spans="1:35" ht="12.75" x14ac:dyDescent="0.2">
      <c r="A776" s="134"/>
      <c r="B776" s="581"/>
      <c r="C776" s="134"/>
      <c r="D776" s="134"/>
      <c r="E776" s="134"/>
      <c r="F776" s="134"/>
      <c r="G776" s="134"/>
      <c r="H776" s="134"/>
      <c r="I776" s="134"/>
      <c r="J776" s="134"/>
      <c r="K776" s="134"/>
      <c r="L776" s="134"/>
      <c r="M776" s="134"/>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row>
    <row r="777" spans="1:35" ht="12.75" x14ac:dyDescent="0.2">
      <c r="A777" s="134"/>
      <c r="B777" s="581"/>
      <c r="C777" s="134"/>
      <c r="D777" s="134"/>
      <c r="E777" s="134"/>
      <c r="F777" s="134"/>
      <c r="G777" s="134"/>
      <c r="H777" s="134"/>
      <c r="I777" s="134"/>
      <c r="J777" s="134"/>
      <c r="K777" s="134"/>
      <c r="L777" s="134"/>
      <c r="M777" s="134"/>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row>
    <row r="778" spans="1:35" ht="12.75" x14ac:dyDescent="0.2">
      <c r="A778" s="134"/>
      <c r="B778" s="581"/>
      <c r="C778" s="134"/>
      <c r="D778" s="134"/>
      <c r="E778" s="134"/>
      <c r="F778" s="134"/>
      <c r="G778" s="134"/>
      <c r="H778" s="134"/>
      <c r="I778" s="134"/>
      <c r="J778" s="134"/>
      <c r="K778" s="134"/>
      <c r="L778" s="134"/>
      <c r="M778" s="134"/>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row>
    <row r="779" spans="1:35" ht="12.75" x14ac:dyDescent="0.2">
      <c r="A779" s="134"/>
      <c r="B779" s="581"/>
      <c r="C779" s="134"/>
      <c r="D779" s="134"/>
      <c r="E779" s="134"/>
      <c r="F779" s="134"/>
      <c r="G779" s="134"/>
      <c r="H779" s="134"/>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row>
    <row r="780" spans="1:35" ht="12.75" x14ac:dyDescent="0.2">
      <c r="A780" s="134"/>
      <c r="B780" s="581"/>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row>
    <row r="781" spans="1:35" ht="12.75" x14ac:dyDescent="0.2">
      <c r="A781" s="134"/>
      <c r="B781" s="581"/>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row>
    <row r="782" spans="1:35" ht="12.75" x14ac:dyDescent="0.2">
      <c r="A782" s="134"/>
      <c r="B782" s="581"/>
      <c r="C782" s="134"/>
      <c r="D782" s="134"/>
      <c r="E782" s="134"/>
      <c r="F782" s="134"/>
      <c r="G782" s="134"/>
      <c r="H782" s="134"/>
      <c r="I782" s="134"/>
      <c r="J782" s="134"/>
      <c r="K782" s="134"/>
      <c r="L782" s="134"/>
      <c r="M782" s="134"/>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row>
    <row r="783" spans="1:35" ht="12.75" x14ac:dyDescent="0.2">
      <c r="A783" s="134"/>
      <c r="B783" s="581"/>
      <c r="C783" s="134"/>
      <c r="D783" s="134"/>
      <c r="E783" s="134"/>
      <c r="F783" s="134"/>
      <c r="G783" s="134"/>
      <c r="H783" s="134"/>
      <c r="I783" s="134"/>
      <c r="J783" s="134"/>
      <c r="K783" s="134"/>
      <c r="L783" s="134"/>
      <c r="M783" s="134"/>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row>
    <row r="784" spans="1:35" ht="12.75" x14ac:dyDescent="0.2">
      <c r="A784" s="134"/>
      <c r="B784" s="581"/>
      <c r="C784" s="134"/>
      <c r="D784" s="134"/>
      <c r="E784" s="134"/>
      <c r="F784" s="134"/>
      <c r="G784" s="134"/>
      <c r="H784" s="134"/>
      <c r="I784" s="134"/>
      <c r="J784" s="134"/>
      <c r="K784" s="134"/>
      <c r="L784" s="134"/>
      <c r="M784" s="134"/>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row>
    <row r="785" spans="1:35" ht="12.75" x14ac:dyDescent="0.2">
      <c r="A785" s="134"/>
      <c r="B785" s="581"/>
      <c r="C785" s="134"/>
      <c r="D785" s="134"/>
      <c r="E785" s="134"/>
      <c r="F785" s="134"/>
      <c r="G785" s="134"/>
      <c r="H785" s="134"/>
      <c r="I785" s="134"/>
      <c r="J785" s="134"/>
      <c r="K785" s="134"/>
      <c r="L785" s="134"/>
      <c r="M785" s="134"/>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row>
    <row r="786" spans="1:35" ht="12.75" x14ac:dyDescent="0.2">
      <c r="A786" s="134"/>
      <c r="B786" s="581"/>
      <c r="C786" s="134"/>
      <c r="D786" s="134"/>
      <c r="E786" s="134"/>
      <c r="F786" s="134"/>
      <c r="G786" s="134"/>
      <c r="H786" s="134"/>
      <c r="I786" s="134"/>
      <c r="J786" s="134"/>
      <c r="K786" s="134"/>
      <c r="L786" s="134"/>
      <c r="M786" s="134"/>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row>
    <row r="787" spans="1:35" ht="12.75" x14ac:dyDescent="0.2">
      <c r="A787" s="134"/>
      <c r="B787" s="581"/>
      <c r="C787" s="134"/>
      <c r="D787" s="134"/>
      <c r="E787" s="134"/>
      <c r="F787" s="134"/>
      <c r="G787" s="134"/>
      <c r="H787" s="134"/>
      <c r="I787" s="134"/>
      <c r="J787" s="134"/>
      <c r="K787" s="134"/>
      <c r="L787" s="134"/>
      <c r="M787" s="134"/>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row>
    <row r="788" spans="1:35" ht="12.75" x14ac:dyDescent="0.2">
      <c r="A788" s="134"/>
      <c r="B788" s="581"/>
      <c r="C788" s="134"/>
      <c r="D788" s="134"/>
      <c r="E788" s="134"/>
      <c r="F788" s="134"/>
      <c r="G788" s="134"/>
      <c r="H788" s="134"/>
      <c r="I788" s="134"/>
      <c r="J788" s="134"/>
      <c r="K788" s="134"/>
      <c r="L788" s="134"/>
      <c r="M788" s="134"/>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row>
    <row r="789" spans="1:35" ht="12.75" x14ac:dyDescent="0.2">
      <c r="A789" s="134"/>
      <c r="B789" s="581"/>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row>
    <row r="790" spans="1:35" ht="12.75" x14ac:dyDescent="0.2">
      <c r="A790" s="134"/>
      <c r="B790" s="581"/>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row>
    <row r="791" spans="1:35" ht="12.75" x14ac:dyDescent="0.2">
      <c r="A791" s="134"/>
      <c r="B791" s="581"/>
      <c r="C791" s="134"/>
      <c r="D791" s="134"/>
      <c r="E791" s="134"/>
      <c r="F791" s="134"/>
      <c r="G791" s="134"/>
      <c r="H791" s="134"/>
      <c r="I791" s="134"/>
      <c r="J791" s="134"/>
      <c r="K791" s="134"/>
      <c r="L791" s="134"/>
      <c r="M791" s="134"/>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row>
    <row r="792" spans="1:35" ht="12.75" x14ac:dyDescent="0.2">
      <c r="A792" s="134"/>
      <c r="B792" s="581"/>
      <c r="C792" s="134"/>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row>
    <row r="793" spans="1:35" ht="12.75" x14ac:dyDescent="0.2">
      <c r="A793" s="134"/>
      <c r="B793" s="581"/>
      <c r="C793" s="134"/>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row>
    <row r="794" spans="1:35" ht="12.75" x14ac:dyDescent="0.2">
      <c r="A794" s="134"/>
      <c r="B794" s="581"/>
      <c r="C794" s="134"/>
      <c r="D794" s="134"/>
      <c r="E794" s="134"/>
      <c r="F794" s="134"/>
      <c r="G794" s="134"/>
      <c r="H794" s="134"/>
      <c r="I794" s="134"/>
      <c r="J794" s="134"/>
      <c r="K794" s="134"/>
      <c r="L794" s="134"/>
      <c r="M794" s="134"/>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row>
    <row r="795" spans="1:35" ht="12.75" x14ac:dyDescent="0.2">
      <c r="A795" s="134"/>
      <c r="B795" s="581"/>
      <c r="C795" s="134"/>
      <c r="D795" s="134"/>
      <c r="E795" s="134"/>
      <c r="F795" s="134"/>
      <c r="G795" s="134"/>
      <c r="H795" s="134"/>
      <c r="I795" s="134"/>
      <c r="J795" s="134"/>
      <c r="K795" s="134"/>
      <c r="L795" s="134"/>
      <c r="M795" s="134"/>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row>
    <row r="796" spans="1:35" ht="12.75" x14ac:dyDescent="0.2">
      <c r="A796" s="134"/>
      <c r="B796" s="581"/>
      <c r="C796" s="134"/>
      <c r="D796" s="134"/>
      <c r="E796" s="134"/>
      <c r="F796" s="134"/>
      <c r="G796" s="134"/>
      <c r="H796" s="134"/>
      <c r="I796" s="134"/>
      <c r="J796" s="134"/>
      <c r="K796" s="134"/>
      <c r="L796" s="134"/>
      <c r="M796" s="134"/>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row>
    <row r="797" spans="1:35" ht="12.75" x14ac:dyDescent="0.2">
      <c r="A797" s="134"/>
      <c r="B797" s="581"/>
      <c r="C797" s="134"/>
      <c r="D797" s="134"/>
      <c r="E797" s="134"/>
      <c r="F797" s="134"/>
      <c r="G797" s="134"/>
      <c r="H797" s="134"/>
      <c r="I797" s="134"/>
      <c r="J797" s="134"/>
      <c r="K797" s="134"/>
      <c r="L797" s="134"/>
      <c r="M797" s="134"/>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row>
    <row r="798" spans="1:35" ht="12.75" x14ac:dyDescent="0.2">
      <c r="A798" s="134"/>
      <c r="B798" s="581"/>
      <c r="C798" s="134"/>
      <c r="D798" s="134"/>
      <c r="E798" s="134"/>
      <c r="F798" s="134"/>
      <c r="G798" s="134"/>
      <c r="H798" s="134"/>
      <c r="I798" s="134"/>
      <c r="J798" s="134"/>
      <c r="K798" s="134"/>
      <c r="L798" s="134"/>
      <c r="M798" s="134"/>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row>
    <row r="799" spans="1:35" ht="12.75" x14ac:dyDescent="0.2">
      <c r="A799" s="134"/>
      <c r="B799" s="581"/>
      <c r="C799" s="134"/>
      <c r="D799" s="134"/>
      <c r="E799" s="134"/>
      <c r="F799" s="134"/>
      <c r="G799" s="134"/>
      <c r="H799" s="134"/>
      <c r="I799" s="134"/>
      <c r="J799" s="134"/>
      <c r="K799" s="134"/>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row>
    <row r="800" spans="1:35" ht="12.75" x14ac:dyDescent="0.2">
      <c r="A800" s="134"/>
      <c r="B800" s="581"/>
      <c r="C800" s="134"/>
      <c r="D800" s="134"/>
      <c r="E800" s="134"/>
      <c r="F800" s="134"/>
      <c r="G800" s="134"/>
      <c r="H800" s="134"/>
      <c r="I800" s="134"/>
      <c r="J800" s="134"/>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row>
    <row r="801" spans="1:35" ht="12.75" x14ac:dyDescent="0.2">
      <c r="A801" s="134"/>
      <c r="B801" s="581"/>
      <c r="C801" s="134"/>
      <c r="D801" s="134"/>
      <c r="E801" s="134"/>
      <c r="F801" s="134"/>
      <c r="G801" s="134"/>
      <c r="H801" s="134"/>
      <c r="I801" s="134"/>
      <c r="J801" s="134"/>
      <c r="K801" s="134"/>
      <c r="L801" s="134"/>
      <c r="M801" s="134"/>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row>
    <row r="802" spans="1:35" ht="12.75" x14ac:dyDescent="0.2">
      <c r="A802" s="134"/>
      <c r="B802" s="581"/>
      <c r="C802" s="134"/>
      <c r="D802" s="134"/>
      <c r="E802" s="134"/>
      <c r="F802" s="134"/>
      <c r="G802" s="134"/>
      <c r="H802" s="134"/>
      <c r="I802" s="134"/>
      <c r="J802" s="134"/>
      <c r="K802" s="134"/>
      <c r="L802" s="134"/>
      <c r="M802" s="134"/>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row>
    <row r="803" spans="1:35" ht="12.75" x14ac:dyDescent="0.2">
      <c r="A803" s="134"/>
      <c r="B803" s="581"/>
      <c r="C803" s="134"/>
      <c r="D803" s="134"/>
      <c r="E803" s="134"/>
      <c r="F803" s="134"/>
      <c r="G803" s="134"/>
      <c r="H803" s="134"/>
      <c r="I803" s="134"/>
      <c r="J803" s="134"/>
      <c r="K803" s="134"/>
      <c r="L803" s="134"/>
      <c r="M803" s="134"/>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row>
    <row r="804" spans="1:35" ht="12.75" x14ac:dyDescent="0.2">
      <c r="A804" s="134"/>
      <c r="B804" s="581"/>
      <c r="C804" s="134"/>
      <c r="D804" s="134"/>
      <c r="E804" s="134"/>
      <c r="F804" s="134"/>
      <c r="G804" s="134"/>
      <c r="H804" s="134"/>
      <c r="I804" s="134"/>
      <c r="J804" s="134"/>
      <c r="K804" s="134"/>
      <c r="L804" s="134"/>
      <c r="M804" s="134"/>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row>
    <row r="805" spans="1:35" ht="12.75" x14ac:dyDescent="0.2">
      <c r="A805" s="134"/>
      <c r="B805" s="581"/>
      <c r="C805" s="134"/>
      <c r="D805" s="134"/>
      <c r="E805" s="134"/>
      <c r="F805" s="134"/>
      <c r="G805" s="134"/>
      <c r="H805" s="134"/>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row>
    <row r="806" spans="1:35" ht="12.75" x14ac:dyDescent="0.2">
      <c r="A806" s="134"/>
      <c r="B806" s="581"/>
      <c r="C806" s="134"/>
      <c r="D806" s="134"/>
      <c r="E806" s="134"/>
      <c r="F806" s="134"/>
      <c r="G806" s="134"/>
      <c r="H806" s="134"/>
      <c r="I806" s="134"/>
      <c r="J806" s="134"/>
      <c r="K806" s="134"/>
      <c r="L806" s="134"/>
      <c r="M806" s="134"/>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row>
    <row r="807" spans="1:35" ht="12.75" x14ac:dyDescent="0.2">
      <c r="A807" s="134"/>
      <c r="B807" s="581"/>
      <c r="C807" s="134"/>
      <c r="D807" s="134"/>
      <c r="E807" s="134"/>
      <c r="F807" s="134"/>
      <c r="G807" s="134"/>
      <c r="H807" s="134"/>
      <c r="I807" s="134"/>
      <c r="J807" s="134"/>
      <c r="K807" s="134"/>
      <c r="L807" s="134"/>
      <c r="M807" s="134"/>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row>
    <row r="808" spans="1:35" ht="12.75" x14ac:dyDescent="0.2">
      <c r="A808" s="134"/>
      <c r="B808" s="581"/>
      <c r="C808" s="134"/>
      <c r="D808" s="134"/>
      <c r="E808" s="134"/>
      <c r="F808" s="134"/>
      <c r="G808" s="134"/>
      <c r="H808" s="134"/>
      <c r="I808" s="134"/>
      <c r="J808" s="134"/>
      <c r="K808" s="134"/>
      <c r="L808" s="134"/>
      <c r="M808" s="134"/>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row>
    <row r="809" spans="1:35" ht="12.75" x14ac:dyDescent="0.2">
      <c r="A809" s="134"/>
      <c r="B809" s="581"/>
      <c r="C809" s="134"/>
      <c r="D809" s="134"/>
      <c r="E809" s="134"/>
      <c r="F809" s="134"/>
      <c r="G809" s="134"/>
      <c r="H809" s="134"/>
      <c r="I809" s="134"/>
      <c r="J809" s="134"/>
      <c r="K809" s="134"/>
      <c r="L809" s="134"/>
      <c r="M809" s="134"/>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row>
    <row r="810" spans="1:35" ht="12.75" x14ac:dyDescent="0.2">
      <c r="A810" s="134"/>
      <c r="B810" s="581"/>
      <c r="C810" s="134"/>
      <c r="D810" s="134"/>
      <c r="E810" s="134"/>
      <c r="F810" s="134"/>
      <c r="G810" s="134"/>
      <c r="H810" s="134"/>
      <c r="I810" s="134"/>
      <c r="J810" s="134"/>
      <c r="K810" s="134"/>
      <c r="L810" s="134"/>
      <c r="M810" s="134"/>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row>
    <row r="811" spans="1:35" ht="12.75" x14ac:dyDescent="0.2">
      <c r="A811" s="134"/>
      <c r="B811" s="581"/>
      <c r="C811" s="134"/>
      <c r="D811" s="134"/>
      <c r="E811" s="134"/>
      <c r="F811" s="134"/>
      <c r="G811" s="134"/>
      <c r="H811" s="134"/>
      <c r="I811" s="134"/>
      <c r="J811" s="134"/>
      <c r="K811" s="134"/>
      <c r="L811" s="134"/>
      <c r="M811" s="134"/>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row>
    <row r="812" spans="1:35" ht="12.75" x14ac:dyDescent="0.2">
      <c r="A812" s="134"/>
      <c r="B812" s="581"/>
      <c r="C812" s="134"/>
      <c r="D812" s="134"/>
      <c r="E812" s="134"/>
      <c r="F812" s="134"/>
      <c r="G812" s="134"/>
      <c r="H812" s="134"/>
      <c r="I812" s="134"/>
      <c r="J812" s="134"/>
      <c r="K812" s="134"/>
      <c r="L812" s="134"/>
      <c r="M812" s="134"/>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row>
    <row r="813" spans="1:35" ht="12.75" x14ac:dyDescent="0.2">
      <c r="A813" s="134"/>
      <c r="B813" s="581"/>
      <c r="C813" s="134"/>
      <c r="D813" s="134"/>
      <c r="E813" s="134"/>
      <c r="F813" s="134"/>
      <c r="G813" s="134"/>
      <c r="H813" s="134"/>
      <c r="I813" s="134"/>
      <c r="J813" s="134"/>
      <c r="K813" s="134"/>
      <c r="L813" s="134"/>
      <c r="M813" s="134"/>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row>
    <row r="814" spans="1:35" ht="12.75" x14ac:dyDescent="0.2">
      <c r="A814" s="134"/>
      <c r="B814" s="581"/>
      <c r="C814" s="134"/>
      <c r="D814" s="134"/>
      <c r="E814" s="134"/>
      <c r="F814" s="134"/>
      <c r="G814" s="134"/>
      <c r="H814" s="134"/>
      <c r="I814" s="134"/>
      <c r="J814" s="134"/>
      <c r="K814" s="134"/>
      <c r="L814" s="134"/>
      <c r="M814" s="134"/>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row>
    <row r="815" spans="1:35" ht="12.75" x14ac:dyDescent="0.2">
      <c r="A815" s="134"/>
      <c r="B815" s="581"/>
      <c r="C815" s="134"/>
      <c r="D815" s="134"/>
      <c r="E815" s="134"/>
      <c r="F815" s="134"/>
      <c r="G815" s="134"/>
      <c r="H815" s="134"/>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row>
    <row r="816" spans="1:35" ht="12.75" x14ac:dyDescent="0.2">
      <c r="A816" s="134"/>
      <c r="B816" s="581"/>
      <c r="C816" s="134"/>
      <c r="D816" s="134"/>
      <c r="E816" s="134"/>
      <c r="F816" s="134"/>
      <c r="G816" s="134"/>
      <c r="H816" s="134"/>
      <c r="I816" s="134"/>
      <c r="J816" s="134"/>
      <c r="K816" s="134"/>
      <c r="L816" s="134"/>
      <c r="M816" s="134"/>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row>
    <row r="817" spans="1:35" ht="12.75" x14ac:dyDescent="0.2">
      <c r="A817" s="134"/>
      <c r="B817" s="581"/>
      <c r="C817" s="134"/>
      <c r="D817" s="134"/>
      <c r="E817" s="134"/>
      <c r="F817" s="134"/>
      <c r="G817" s="134"/>
      <c r="H817" s="134"/>
      <c r="I817" s="134"/>
      <c r="J817" s="134"/>
      <c r="K817" s="134"/>
      <c r="L817" s="134"/>
      <c r="M817" s="134"/>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row>
    <row r="818" spans="1:35" ht="12.75" x14ac:dyDescent="0.2">
      <c r="A818" s="134"/>
      <c r="B818" s="581"/>
      <c r="C818" s="134"/>
      <c r="D818" s="134"/>
      <c r="E818" s="134"/>
      <c r="F818" s="134"/>
      <c r="G818" s="134"/>
      <c r="H818" s="134"/>
      <c r="I818" s="134"/>
      <c r="J818" s="134"/>
      <c r="K818" s="134"/>
      <c r="L818" s="134"/>
      <c r="M818" s="134"/>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row>
    <row r="819" spans="1:35" ht="12.75" x14ac:dyDescent="0.2">
      <c r="A819" s="134"/>
      <c r="B819" s="581"/>
      <c r="C819" s="134"/>
      <c r="D819" s="134"/>
      <c r="E819" s="134"/>
      <c r="F819" s="134"/>
      <c r="G819" s="134"/>
      <c r="H819" s="134"/>
      <c r="I819" s="134"/>
      <c r="J819" s="134"/>
      <c r="K819" s="134"/>
      <c r="L819" s="134"/>
      <c r="M819" s="134"/>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row>
    <row r="820" spans="1:35" ht="12.75" x14ac:dyDescent="0.2">
      <c r="A820" s="134"/>
      <c r="B820" s="581"/>
      <c r="C820" s="134"/>
      <c r="D820" s="134"/>
      <c r="E820" s="134"/>
      <c r="F820" s="134"/>
      <c r="G820" s="134"/>
      <c r="H820" s="134"/>
      <c r="I820" s="134"/>
      <c r="J820" s="134"/>
      <c r="K820" s="134"/>
      <c r="L820" s="134"/>
      <c r="M820" s="134"/>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row>
    <row r="821" spans="1:35" ht="12.75" x14ac:dyDescent="0.2">
      <c r="A821" s="134"/>
      <c r="B821" s="581"/>
      <c r="C821" s="134"/>
      <c r="D821" s="134"/>
      <c r="E821" s="134"/>
      <c r="F821" s="134"/>
      <c r="G821" s="134"/>
      <c r="H821" s="134"/>
      <c r="I821" s="134"/>
      <c r="J821" s="134"/>
      <c r="K821" s="134"/>
      <c r="L821" s="134"/>
      <c r="M821" s="134"/>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row>
    <row r="822" spans="1:35" ht="12.75" x14ac:dyDescent="0.2">
      <c r="A822" s="134"/>
      <c r="B822" s="581"/>
      <c r="C822" s="134"/>
      <c r="D822" s="134"/>
      <c r="E822" s="134"/>
      <c r="F822" s="134"/>
      <c r="G822" s="134"/>
      <c r="H822" s="134"/>
      <c r="I822" s="134"/>
      <c r="J822" s="134"/>
      <c r="K822" s="134"/>
      <c r="L822" s="134"/>
      <c r="M822" s="134"/>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row>
    <row r="823" spans="1:35" ht="12.75" x14ac:dyDescent="0.2">
      <c r="A823" s="134"/>
      <c r="B823" s="581"/>
      <c r="C823" s="134"/>
      <c r="D823" s="134"/>
      <c r="E823" s="134"/>
      <c r="F823" s="134"/>
      <c r="G823" s="134"/>
      <c r="H823" s="134"/>
      <c r="I823" s="134"/>
      <c r="J823" s="134"/>
      <c r="K823" s="134"/>
      <c r="L823" s="134"/>
      <c r="M823" s="134"/>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row>
    <row r="824" spans="1:35" ht="12.75" x14ac:dyDescent="0.2">
      <c r="A824" s="134"/>
      <c r="B824" s="581"/>
      <c r="C824" s="134"/>
      <c r="D824" s="134"/>
      <c r="E824" s="134"/>
      <c r="F824" s="134"/>
      <c r="G824" s="134"/>
      <c r="H824" s="134"/>
      <c r="I824" s="134"/>
      <c r="J824" s="134"/>
      <c r="K824" s="134"/>
      <c r="L824" s="134"/>
      <c r="M824" s="134"/>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row>
    <row r="825" spans="1:35" ht="12.75" x14ac:dyDescent="0.2">
      <c r="A825" s="134"/>
      <c r="B825" s="581"/>
      <c r="C825" s="134"/>
      <c r="D825" s="134"/>
      <c r="E825" s="134"/>
      <c r="F825" s="134"/>
      <c r="G825" s="134"/>
      <c r="H825" s="134"/>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row>
    <row r="826" spans="1:35" ht="12.75" x14ac:dyDescent="0.2">
      <c r="A826" s="134"/>
      <c r="B826" s="581"/>
      <c r="C826" s="134"/>
      <c r="D826" s="134"/>
      <c r="E826" s="134"/>
      <c r="F826" s="134"/>
      <c r="G826" s="134"/>
      <c r="H826" s="134"/>
      <c r="I826" s="134"/>
      <c r="J826" s="134"/>
      <c r="K826" s="134"/>
      <c r="L826" s="134"/>
      <c r="M826" s="134"/>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row>
    <row r="827" spans="1:35" ht="12.75" x14ac:dyDescent="0.2">
      <c r="A827" s="134"/>
      <c r="B827" s="581"/>
      <c r="C827" s="134"/>
      <c r="D827" s="134"/>
      <c r="E827" s="134"/>
      <c r="F827" s="134"/>
      <c r="G827" s="134"/>
      <c r="H827" s="134"/>
      <c r="I827" s="134"/>
      <c r="J827" s="134"/>
      <c r="K827" s="134"/>
      <c r="L827" s="134"/>
      <c r="M827" s="134"/>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row>
    <row r="828" spans="1:35" ht="12.75" x14ac:dyDescent="0.2">
      <c r="A828" s="134"/>
      <c r="B828" s="581"/>
      <c r="C828" s="134"/>
      <c r="D828" s="134"/>
      <c r="E828" s="134"/>
      <c r="F828" s="134"/>
      <c r="G828" s="134"/>
      <c r="H828" s="134"/>
      <c r="I828" s="134"/>
      <c r="J828" s="134"/>
      <c r="K828" s="134"/>
      <c r="L828" s="134"/>
      <c r="M828" s="134"/>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row>
    <row r="829" spans="1:35" ht="12.75" x14ac:dyDescent="0.2">
      <c r="A829" s="134"/>
      <c r="B829" s="581"/>
      <c r="C829" s="134"/>
      <c r="D829" s="134"/>
      <c r="E829" s="134"/>
      <c r="F829" s="134"/>
      <c r="G829" s="134"/>
      <c r="H829" s="134"/>
      <c r="I829" s="134"/>
      <c r="J829" s="134"/>
      <c r="K829" s="134"/>
      <c r="L829" s="134"/>
      <c r="M829" s="134"/>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row>
    <row r="830" spans="1:35" ht="12.75" x14ac:dyDescent="0.2">
      <c r="A830" s="134"/>
      <c r="B830" s="581"/>
      <c r="C830" s="134"/>
      <c r="D830" s="134"/>
      <c r="E830" s="134"/>
      <c r="F830" s="134"/>
      <c r="G830" s="134"/>
      <c r="H830" s="134"/>
      <c r="I830" s="134"/>
      <c r="J830" s="134"/>
      <c r="K830" s="134"/>
      <c r="L830" s="134"/>
      <c r="M830" s="134"/>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row>
    <row r="831" spans="1:35" ht="12.75" x14ac:dyDescent="0.2">
      <c r="A831" s="134"/>
      <c r="B831" s="581"/>
      <c r="C831" s="134"/>
      <c r="D831" s="134"/>
      <c r="E831" s="134"/>
      <c r="F831" s="134"/>
      <c r="G831" s="134"/>
      <c r="H831" s="134"/>
      <c r="I831" s="134"/>
      <c r="J831" s="134"/>
      <c r="K831" s="134"/>
      <c r="L831" s="134"/>
      <c r="M831" s="134"/>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row>
    <row r="832" spans="1:35" ht="12.75" x14ac:dyDescent="0.2">
      <c r="A832" s="134"/>
      <c r="B832" s="581"/>
      <c r="C832" s="134"/>
      <c r="D832" s="134"/>
      <c r="E832" s="134"/>
      <c r="F832" s="134"/>
      <c r="G832" s="134"/>
      <c r="H832" s="134"/>
      <c r="I832" s="134"/>
      <c r="J832" s="134"/>
      <c r="K832" s="134"/>
      <c r="L832" s="134"/>
      <c r="M832" s="134"/>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row>
    <row r="833" spans="1:35" ht="12.75" x14ac:dyDescent="0.2">
      <c r="A833" s="134"/>
      <c r="B833" s="581"/>
      <c r="C833" s="134"/>
      <c r="D833" s="134"/>
      <c r="E833" s="134"/>
      <c r="F833" s="134"/>
      <c r="G833" s="134"/>
      <c r="H833" s="134"/>
      <c r="I833" s="134"/>
      <c r="J833" s="134"/>
      <c r="K833" s="134"/>
      <c r="L833" s="134"/>
      <c r="M833" s="134"/>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row>
    <row r="834" spans="1:35" ht="12.75" x14ac:dyDescent="0.2">
      <c r="A834" s="134"/>
      <c r="B834" s="581"/>
      <c r="C834" s="134"/>
      <c r="D834" s="134"/>
      <c r="E834" s="134"/>
      <c r="F834" s="134"/>
      <c r="G834" s="134"/>
      <c r="H834" s="134"/>
      <c r="I834" s="134"/>
      <c r="J834" s="134"/>
      <c r="K834" s="134"/>
      <c r="L834" s="134"/>
      <c r="M834" s="134"/>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row>
    <row r="835" spans="1:35" ht="12.75" x14ac:dyDescent="0.2">
      <c r="A835" s="134"/>
      <c r="B835" s="581"/>
      <c r="C835" s="134"/>
      <c r="D835" s="134"/>
      <c r="E835" s="134"/>
      <c r="F835" s="134"/>
      <c r="G835" s="134"/>
      <c r="H835" s="134"/>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row>
    <row r="836" spans="1:35" ht="12.75" x14ac:dyDescent="0.2">
      <c r="A836" s="134"/>
      <c r="B836" s="581"/>
      <c r="C836" s="134"/>
      <c r="D836" s="134"/>
      <c r="E836" s="134"/>
      <c r="F836" s="134"/>
      <c r="G836" s="134"/>
      <c r="H836" s="134"/>
      <c r="I836" s="134"/>
      <c r="J836" s="134"/>
      <c r="K836" s="134"/>
      <c r="L836" s="134"/>
      <c r="M836" s="134"/>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row>
    <row r="837" spans="1:35" ht="12.75" x14ac:dyDescent="0.2">
      <c r="A837" s="134"/>
      <c r="B837" s="581"/>
      <c r="C837" s="134"/>
      <c r="D837" s="134"/>
      <c r="E837" s="134"/>
      <c r="F837" s="134"/>
      <c r="G837" s="134"/>
      <c r="H837" s="134"/>
      <c r="I837" s="134"/>
      <c r="J837" s="134"/>
      <c r="K837" s="134"/>
      <c r="L837" s="134"/>
      <c r="M837" s="134"/>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row>
    <row r="838" spans="1:35" ht="12.75" x14ac:dyDescent="0.2">
      <c r="A838" s="134"/>
      <c r="B838" s="581"/>
      <c r="C838" s="134"/>
      <c r="D838" s="134"/>
      <c r="E838" s="134"/>
      <c r="F838" s="134"/>
      <c r="G838" s="134"/>
      <c r="H838" s="134"/>
      <c r="I838" s="134"/>
      <c r="J838" s="134"/>
      <c r="K838" s="134"/>
      <c r="L838" s="134"/>
      <c r="M838" s="134"/>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row>
    <row r="839" spans="1:35" ht="12.75" x14ac:dyDescent="0.2">
      <c r="A839" s="134"/>
      <c r="B839" s="581"/>
      <c r="C839" s="134"/>
      <c r="D839" s="134"/>
      <c r="E839" s="134"/>
      <c r="F839" s="134"/>
      <c r="G839" s="134"/>
      <c r="H839" s="134"/>
      <c r="I839" s="134"/>
      <c r="J839" s="134"/>
      <c r="K839" s="134"/>
      <c r="L839" s="134"/>
      <c r="M839" s="134"/>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row>
    <row r="840" spans="1:35" ht="12.75" x14ac:dyDescent="0.2">
      <c r="A840" s="134"/>
      <c r="B840" s="581"/>
      <c r="C840" s="134"/>
      <c r="D840" s="134"/>
      <c r="E840" s="134"/>
      <c r="F840" s="134"/>
      <c r="G840" s="134"/>
      <c r="H840" s="134"/>
      <c r="I840" s="134"/>
      <c r="J840" s="134"/>
      <c r="K840" s="134"/>
      <c r="L840" s="134"/>
      <c r="M840" s="134"/>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row>
    <row r="841" spans="1:35" ht="12.75" x14ac:dyDescent="0.2">
      <c r="A841" s="134"/>
      <c r="B841" s="581"/>
      <c r="C841" s="134"/>
      <c r="D841" s="134"/>
      <c r="E841" s="134"/>
      <c r="F841" s="134"/>
      <c r="G841" s="134"/>
      <c r="H841" s="134"/>
      <c r="I841" s="134"/>
      <c r="J841" s="134"/>
      <c r="K841" s="134"/>
      <c r="L841" s="134"/>
      <c r="M841" s="134"/>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row>
    <row r="842" spans="1:35" ht="12.75" x14ac:dyDescent="0.2">
      <c r="A842" s="134"/>
      <c r="B842" s="581"/>
      <c r="C842" s="134"/>
      <c r="D842" s="134"/>
      <c r="E842" s="134"/>
      <c r="F842" s="134"/>
      <c r="G842" s="134"/>
      <c r="H842" s="134"/>
      <c r="I842" s="134"/>
      <c r="J842" s="134"/>
      <c r="K842" s="134"/>
      <c r="L842" s="134"/>
      <c r="M842" s="134"/>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row>
    <row r="843" spans="1:35" ht="12.75" x14ac:dyDescent="0.2">
      <c r="A843" s="134"/>
      <c r="B843" s="581"/>
      <c r="C843" s="134"/>
      <c r="D843" s="134"/>
      <c r="E843" s="134"/>
      <c r="F843" s="134"/>
      <c r="G843" s="134"/>
      <c r="H843" s="134"/>
      <c r="I843" s="134"/>
      <c r="J843" s="134"/>
      <c r="K843" s="134"/>
      <c r="L843" s="134"/>
      <c r="M843" s="134"/>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row>
    <row r="844" spans="1:35" ht="12.75" x14ac:dyDescent="0.2">
      <c r="A844" s="134"/>
      <c r="B844" s="581"/>
      <c r="C844" s="134"/>
      <c r="D844" s="134"/>
      <c r="E844" s="134"/>
      <c r="F844" s="134"/>
      <c r="G844" s="134"/>
      <c r="H844" s="134"/>
      <c r="I844" s="134"/>
      <c r="J844" s="134"/>
      <c r="K844" s="134"/>
      <c r="L844" s="134"/>
      <c r="M844" s="134"/>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row>
    <row r="845" spans="1:35" ht="12.75" x14ac:dyDescent="0.2">
      <c r="A845" s="134"/>
      <c r="B845" s="581"/>
      <c r="C845" s="134"/>
      <c r="D845" s="134"/>
      <c r="E845" s="134"/>
      <c r="F845" s="134"/>
      <c r="G845" s="134"/>
      <c r="H845" s="134"/>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row>
    <row r="846" spans="1:35" ht="12.75" x14ac:dyDescent="0.2">
      <c r="A846" s="134"/>
      <c r="B846" s="581"/>
      <c r="C846" s="134"/>
      <c r="D846" s="134"/>
      <c r="E846" s="134"/>
      <c r="F846" s="134"/>
      <c r="G846" s="134"/>
      <c r="H846" s="134"/>
      <c r="I846" s="134"/>
      <c r="J846" s="134"/>
      <c r="K846" s="134"/>
      <c r="L846" s="134"/>
      <c r="M846" s="134"/>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row>
    <row r="847" spans="1:35" ht="12.75" x14ac:dyDescent="0.2">
      <c r="A847" s="134"/>
      <c r="B847" s="581"/>
      <c r="C847" s="134"/>
      <c r="D847" s="134"/>
      <c r="E847" s="134"/>
      <c r="F847" s="134"/>
      <c r="G847" s="134"/>
      <c r="H847" s="134"/>
      <c r="I847" s="134"/>
      <c r="J847" s="134"/>
      <c r="K847" s="134"/>
      <c r="L847" s="134"/>
      <c r="M847" s="134"/>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row>
    <row r="848" spans="1:35" ht="12.75" x14ac:dyDescent="0.2">
      <c r="A848" s="134"/>
      <c r="B848" s="581"/>
      <c r="C848" s="134"/>
      <c r="D848" s="134"/>
      <c r="E848" s="134"/>
      <c r="F848" s="134"/>
      <c r="G848" s="134"/>
      <c r="H848" s="134"/>
      <c r="I848" s="134"/>
      <c r="J848" s="134"/>
      <c r="K848" s="134"/>
      <c r="L848" s="134"/>
      <c r="M848" s="134"/>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row>
    <row r="849" spans="1:35" ht="12.75" x14ac:dyDescent="0.2">
      <c r="A849" s="134"/>
      <c r="B849" s="581"/>
      <c r="C849" s="134"/>
      <c r="D849" s="134"/>
      <c r="E849" s="134"/>
      <c r="F849" s="134"/>
      <c r="G849" s="134"/>
      <c r="H849" s="134"/>
      <c r="I849" s="134"/>
      <c r="J849" s="134"/>
      <c r="K849" s="134"/>
      <c r="L849" s="134"/>
      <c r="M849" s="134"/>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row>
    <row r="850" spans="1:35" ht="12.75" x14ac:dyDescent="0.2">
      <c r="A850" s="134"/>
      <c r="B850" s="581"/>
      <c r="C850" s="134"/>
      <c r="D850" s="134"/>
      <c r="E850" s="134"/>
      <c r="F850" s="134"/>
      <c r="G850" s="134"/>
      <c r="H850" s="134"/>
      <c r="I850" s="134"/>
      <c r="J850" s="134"/>
      <c r="K850" s="134"/>
      <c r="L850" s="134"/>
      <c r="M850" s="134"/>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row>
    <row r="851" spans="1:35" ht="12.75" x14ac:dyDescent="0.2">
      <c r="A851" s="134"/>
      <c r="B851" s="581"/>
      <c r="C851" s="134"/>
      <c r="D851" s="134"/>
      <c r="E851" s="134"/>
      <c r="F851" s="134"/>
      <c r="G851" s="134"/>
      <c r="H851" s="134"/>
      <c r="I851" s="134"/>
      <c r="J851" s="134"/>
      <c r="K851" s="134"/>
      <c r="L851" s="134"/>
      <c r="M851" s="134"/>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row>
    <row r="852" spans="1:35" ht="12.75" x14ac:dyDescent="0.2">
      <c r="A852" s="134"/>
      <c r="B852" s="581"/>
      <c r="C852" s="134"/>
      <c r="D852" s="134"/>
      <c r="E852" s="134"/>
      <c r="F852" s="134"/>
      <c r="G852" s="134"/>
      <c r="H852" s="134"/>
      <c r="I852" s="134"/>
      <c r="J852" s="134"/>
      <c r="K852" s="134"/>
      <c r="L852" s="134"/>
      <c r="M852" s="134"/>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row>
    <row r="853" spans="1:35" ht="12.75" x14ac:dyDescent="0.2">
      <c r="A853" s="134"/>
      <c r="B853" s="581"/>
      <c r="C853" s="134"/>
      <c r="D853" s="134"/>
      <c r="E853" s="134"/>
      <c r="F853" s="134"/>
      <c r="G853" s="134"/>
      <c r="H853" s="134"/>
      <c r="I853" s="134"/>
      <c r="J853" s="134"/>
      <c r="K853" s="134"/>
      <c r="L853" s="134"/>
      <c r="M853" s="134"/>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row>
    <row r="854" spans="1:35" ht="12.75" x14ac:dyDescent="0.2">
      <c r="A854" s="134"/>
      <c r="B854" s="581"/>
      <c r="C854" s="134"/>
      <c r="D854" s="134"/>
      <c r="E854" s="134"/>
      <c r="F854" s="134"/>
      <c r="G854" s="134"/>
      <c r="H854" s="134"/>
      <c r="I854" s="134"/>
      <c r="J854" s="134"/>
      <c r="K854" s="134"/>
      <c r="L854" s="134"/>
      <c r="M854" s="134"/>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row>
    <row r="855" spans="1:35" ht="12.75" x14ac:dyDescent="0.2">
      <c r="A855" s="134"/>
      <c r="B855" s="581"/>
      <c r="C855" s="134"/>
      <c r="D855" s="134"/>
      <c r="E855" s="134"/>
      <c r="F855" s="134"/>
      <c r="G855" s="134"/>
      <c r="H855" s="134"/>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row>
    <row r="856" spans="1:35" ht="12.75" x14ac:dyDescent="0.2">
      <c r="A856" s="134"/>
      <c r="B856" s="581"/>
      <c r="C856" s="134"/>
      <c r="D856" s="134"/>
      <c r="E856" s="134"/>
      <c r="F856" s="134"/>
      <c r="G856" s="134"/>
      <c r="H856" s="134"/>
      <c r="I856" s="134"/>
      <c r="J856" s="134"/>
      <c r="K856" s="134"/>
      <c r="L856" s="134"/>
      <c r="M856" s="134"/>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row>
    <row r="857" spans="1:35" ht="12.75" x14ac:dyDescent="0.2">
      <c r="A857" s="134"/>
      <c r="B857" s="581"/>
      <c r="C857" s="134"/>
      <c r="D857" s="134"/>
      <c r="E857" s="134"/>
      <c r="F857" s="134"/>
      <c r="G857" s="134"/>
      <c r="H857" s="134"/>
      <c r="I857" s="134"/>
      <c r="J857" s="134"/>
      <c r="K857" s="134"/>
      <c r="L857" s="134"/>
      <c r="M857" s="134"/>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row>
    <row r="858" spans="1:35" ht="12.75" x14ac:dyDescent="0.2">
      <c r="A858" s="134"/>
      <c r="B858" s="581"/>
      <c r="C858" s="134"/>
      <c r="D858" s="134"/>
      <c r="E858" s="134"/>
      <c r="F858" s="134"/>
      <c r="G858" s="134"/>
      <c r="H858" s="134"/>
      <c r="I858" s="134"/>
      <c r="J858" s="134"/>
      <c r="K858" s="134"/>
      <c r="L858" s="134"/>
      <c r="M858" s="134"/>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row>
    <row r="859" spans="1:35" ht="12.75" x14ac:dyDescent="0.2">
      <c r="A859" s="134"/>
      <c r="B859" s="581"/>
      <c r="C859" s="134"/>
      <c r="D859" s="134"/>
      <c r="E859" s="134"/>
      <c r="F859" s="134"/>
      <c r="G859" s="134"/>
      <c r="H859" s="134"/>
      <c r="I859" s="134"/>
      <c r="J859" s="134"/>
      <c r="K859" s="134"/>
      <c r="L859" s="134"/>
      <c r="M859" s="134"/>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row>
    <row r="860" spans="1:35" ht="12.75" x14ac:dyDescent="0.2">
      <c r="A860" s="134"/>
      <c r="B860" s="581"/>
      <c r="C860" s="134"/>
      <c r="D860" s="134"/>
      <c r="E860" s="134"/>
      <c r="F860" s="134"/>
      <c r="G860" s="134"/>
      <c r="H860" s="134"/>
      <c r="I860" s="134"/>
      <c r="J860" s="134"/>
      <c r="K860" s="134"/>
      <c r="L860" s="134"/>
      <c r="M860" s="134"/>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row>
    <row r="861" spans="1:35" ht="12.75" x14ac:dyDescent="0.2">
      <c r="A861" s="134"/>
      <c r="B861" s="581"/>
      <c r="C861" s="134"/>
      <c r="D861" s="134"/>
      <c r="E861" s="134"/>
      <c r="F861" s="134"/>
      <c r="G861" s="134"/>
      <c r="H861" s="134"/>
      <c r="I861" s="134"/>
      <c r="J861" s="134"/>
      <c r="K861" s="134"/>
      <c r="L861" s="134"/>
      <c r="M861" s="134"/>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row>
    <row r="862" spans="1:35" ht="12.75" x14ac:dyDescent="0.2">
      <c r="A862" s="134"/>
      <c r="B862" s="581"/>
      <c r="C862" s="134"/>
      <c r="D862" s="134"/>
      <c r="E862" s="134"/>
      <c r="F862" s="134"/>
      <c r="G862" s="134"/>
      <c r="H862" s="134"/>
      <c r="I862" s="134"/>
      <c r="J862" s="134"/>
      <c r="K862" s="134"/>
      <c r="L862" s="134"/>
      <c r="M862" s="134"/>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row>
    <row r="863" spans="1:35" ht="12.75" x14ac:dyDescent="0.2">
      <c r="A863" s="134"/>
      <c r="B863" s="581"/>
      <c r="C863" s="134"/>
      <c r="D863" s="134"/>
      <c r="E863" s="134"/>
      <c r="F863" s="134"/>
      <c r="G863" s="134"/>
      <c r="H863" s="134"/>
      <c r="I863" s="134"/>
      <c r="J863" s="134"/>
      <c r="K863" s="134"/>
      <c r="L863" s="134"/>
      <c r="M863" s="134"/>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row>
    <row r="864" spans="1:35" ht="12.75" x14ac:dyDescent="0.2">
      <c r="A864" s="134"/>
      <c r="B864" s="581"/>
      <c r="C864" s="134"/>
      <c r="D864" s="134"/>
      <c r="E864" s="134"/>
      <c r="F864" s="134"/>
      <c r="G864" s="134"/>
      <c r="H864" s="134"/>
      <c r="I864" s="134"/>
      <c r="J864" s="134"/>
      <c r="K864" s="134"/>
      <c r="L864" s="134"/>
      <c r="M864" s="134"/>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row>
    <row r="865" spans="1:35" ht="12.75" x14ac:dyDescent="0.2">
      <c r="A865" s="134"/>
      <c r="B865" s="581"/>
      <c r="C865" s="134"/>
      <c r="D865" s="134"/>
      <c r="E865" s="134"/>
      <c r="F865" s="134"/>
      <c r="G865" s="134"/>
      <c r="H865" s="134"/>
      <c r="I865" s="134"/>
      <c r="J865" s="134"/>
      <c r="K865" s="134"/>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row>
    <row r="866" spans="1:35" ht="12.75" x14ac:dyDescent="0.2">
      <c r="A866" s="134"/>
      <c r="B866" s="581"/>
      <c r="C866" s="134"/>
      <c r="D866" s="134"/>
      <c r="E866" s="134"/>
      <c r="F866" s="134"/>
      <c r="G866" s="134"/>
      <c r="H866" s="134"/>
      <c r="I866" s="134"/>
      <c r="J866" s="134"/>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row>
    <row r="867" spans="1:35" ht="12.75" x14ac:dyDescent="0.2">
      <c r="A867" s="134"/>
      <c r="B867" s="581"/>
      <c r="C867" s="134"/>
      <c r="D867" s="134"/>
      <c r="E867" s="134"/>
      <c r="F867" s="134"/>
      <c r="G867" s="134"/>
      <c r="H867" s="134"/>
      <c r="I867" s="134"/>
      <c r="J867" s="134"/>
      <c r="K867" s="134"/>
      <c r="L867" s="134"/>
      <c r="M867" s="134"/>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row>
    <row r="868" spans="1:35" ht="12.75" x14ac:dyDescent="0.2">
      <c r="A868" s="134"/>
      <c r="B868" s="581"/>
      <c r="C868" s="134"/>
      <c r="D868" s="134"/>
      <c r="E868" s="134"/>
      <c r="F868" s="134"/>
      <c r="G868" s="134"/>
      <c r="H868" s="134"/>
      <c r="I868" s="134"/>
      <c r="J868" s="134"/>
      <c r="K868" s="134"/>
      <c r="L868" s="134"/>
      <c r="M868" s="134"/>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row>
    <row r="869" spans="1:35" ht="12.75" x14ac:dyDescent="0.2">
      <c r="A869" s="134"/>
      <c r="B869" s="581"/>
      <c r="C869" s="134"/>
      <c r="D869" s="134"/>
      <c r="E869" s="134"/>
      <c r="F869" s="134"/>
      <c r="G869" s="134"/>
      <c r="H869" s="134"/>
      <c r="I869" s="134"/>
      <c r="J869" s="134"/>
      <c r="K869" s="134"/>
      <c r="L869" s="134"/>
      <c r="M869" s="134"/>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row>
    <row r="870" spans="1:35" ht="12.75" x14ac:dyDescent="0.2">
      <c r="A870" s="134"/>
      <c r="B870" s="581"/>
      <c r="C870" s="134"/>
      <c r="D870" s="134"/>
      <c r="E870" s="134"/>
      <c r="F870" s="134"/>
      <c r="G870" s="134"/>
      <c r="H870" s="134"/>
      <c r="I870" s="134"/>
      <c r="J870" s="134"/>
      <c r="K870" s="134"/>
      <c r="L870" s="134"/>
      <c r="M870" s="134"/>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row>
    <row r="871" spans="1:35" ht="12.75" x14ac:dyDescent="0.2">
      <c r="A871" s="134"/>
      <c r="B871" s="581"/>
      <c r="C871" s="134"/>
      <c r="D871" s="134"/>
      <c r="E871" s="134"/>
      <c r="F871" s="134"/>
      <c r="G871" s="134"/>
      <c r="H871" s="134"/>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row>
    <row r="872" spans="1:35" ht="12.75" x14ac:dyDescent="0.2">
      <c r="A872" s="134"/>
      <c r="B872" s="581"/>
      <c r="C872" s="134"/>
      <c r="D872" s="134"/>
      <c r="E872" s="134"/>
      <c r="F872" s="134"/>
      <c r="G872" s="134"/>
      <c r="H872" s="134"/>
      <c r="I872" s="134"/>
      <c r="J872" s="134"/>
      <c r="K872" s="134"/>
      <c r="L872" s="134"/>
      <c r="M872" s="134"/>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row>
    <row r="873" spans="1:35" ht="12.75" x14ac:dyDescent="0.2">
      <c r="A873" s="134"/>
      <c r="B873" s="581"/>
      <c r="C873" s="134"/>
      <c r="D873" s="134"/>
      <c r="E873" s="134"/>
      <c r="F873" s="134"/>
      <c r="G873" s="134"/>
      <c r="H873" s="134"/>
      <c r="I873" s="134"/>
      <c r="J873" s="134"/>
      <c r="K873" s="134"/>
      <c r="L873" s="134"/>
      <c r="M873" s="134"/>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row>
    <row r="874" spans="1:35" ht="12.75" x14ac:dyDescent="0.2">
      <c r="A874" s="134"/>
      <c r="B874" s="581"/>
      <c r="C874" s="134"/>
      <c r="D874" s="134"/>
      <c r="E874" s="134"/>
      <c r="F874" s="134"/>
      <c r="G874" s="134"/>
      <c r="H874" s="134"/>
      <c r="I874" s="134"/>
      <c r="J874" s="134"/>
      <c r="K874" s="134"/>
      <c r="L874" s="134"/>
      <c r="M874" s="134"/>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row>
    <row r="875" spans="1:35" ht="12.75" x14ac:dyDescent="0.2">
      <c r="A875" s="134"/>
      <c r="B875" s="581"/>
      <c r="C875" s="134"/>
      <c r="D875" s="134"/>
      <c r="E875" s="134"/>
      <c r="F875" s="134"/>
      <c r="G875" s="134"/>
      <c r="H875" s="134"/>
      <c r="I875" s="134"/>
      <c r="J875" s="134"/>
      <c r="K875" s="134"/>
      <c r="L875" s="134"/>
      <c r="M875" s="134"/>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row>
    <row r="876" spans="1:35" ht="12.75" x14ac:dyDescent="0.2">
      <c r="A876" s="134"/>
      <c r="B876" s="581"/>
      <c r="C876" s="134"/>
      <c r="D876" s="134"/>
      <c r="E876" s="134"/>
      <c r="F876" s="134"/>
      <c r="G876" s="134"/>
      <c r="H876" s="134"/>
      <c r="I876" s="134"/>
      <c r="J876" s="134"/>
      <c r="K876" s="134"/>
      <c r="L876" s="134"/>
      <c r="M876" s="134"/>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row>
    <row r="877" spans="1:35" ht="12.75" x14ac:dyDescent="0.2">
      <c r="A877" s="134"/>
      <c r="B877" s="581"/>
      <c r="C877" s="134"/>
      <c r="D877" s="134"/>
      <c r="E877" s="134"/>
      <c r="F877" s="134"/>
      <c r="G877" s="134"/>
      <c r="H877" s="134"/>
      <c r="I877" s="134"/>
      <c r="J877" s="134"/>
      <c r="K877" s="134"/>
      <c r="L877" s="134"/>
      <c r="M877" s="134"/>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row>
    <row r="878" spans="1:35" ht="12.75" x14ac:dyDescent="0.2">
      <c r="A878" s="134"/>
      <c r="B878" s="581"/>
      <c r="C878" s="134"/>
      <c r="D878" s="134"/>
      <c r="E878" s="134"/>
      <c r="F878" s="134"/>
      <c r="G878" s="134"/>
      <c r="H878" s="134"/>
      <c r="I878" s="134"/>
      <c r="J878" s="134"/>
      <c r="K878" s="134"/>
      <c r="L878" s="134"/>
      <c r="M878" s="134"/>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row>
    <row r="879" spans="1:35" ht="12.75" x14ac:dyDescent="0.2">
      <c r="A879" s="134"/>
      <c r="B879" s="581"/>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row>
    <row r="880" spans="1:35" ht="12.75" x14ac:dyDescent="0.2">
      <c r="A880" s="134"/>
      <c r="B880" s="581"/>
      <c r="C880" s="134"/>
      <c r="D880" s="134"/>
      <c r="E880" s="134"/>
      <c r="F880" s="134"/>
      <c r="G880" s="134"/>
      <c r="H880" s="134"/>
      <c r="I880" s="134"/>
      <c r="J880" s="134"/>
      <c r="K880" s="134"/>
      <c r="L880" s="134"/>
      <c r="M880" s="134"/>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row>
    <row r="881" spans="1:35" ht="12.75" x14ac:dyDescent="0.2">
      <c r="A881" s="134"/>
      <c r="B881" s="581"/>
      <c r="C881" s="134"/>
      <c r="D881" s="134"/>
      <c r="E881" s="134"/>
      <c r="F881" s="134"/>
      <c r="G881" s="134"/>
      <c r="H881" s="134"/>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row>
    <row r="882" spans="1:35" ht="12.75" x14ac:dyDescent="0.2">
      <c r="A882" s="134"/>
      <c r="B882" s="581"/>
      <c r="C882" s="134"/>
      <c r="D882" s="134"/>
      <c r="E882" s="134"/>
      <c r="F882" s="134"/>
      <c r="G882" s="134"/>
      <c r="H882" s="134"/>
      <c r="I882" s="134"/>
      <c r="J882" s="134"/>
      <c r="K882" s="134"/>
      <c r="L882" s="134"/>
      <c r="M882" s="134"/>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row>
    <row r="883" spans="1:35" ht="12.75" x14ac:dyDescent="0.2">
      <c r="A883" s="134"/>
      <c r="B883" s="581"/>
      <c r="C883" s="134"/>
      <c r="D883" s="134"/>
      <c r="E883" s="134"/>
      <c r="F883" s="134"/>
      <c r="G883" s="134"/>
      <c r="H883" s="134"/>
      <c r="I883" s="134"/>
      <c r="J883" s="134"/>
      <c r="K883" s="134"/>
      <c r="L883" s="134"/>
      <c r="M883" s="134"/>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row>
    <row r="884" spans="1:35" ht="12.75" x14ac:dyDescent="0.2">
      <c r="A884" s="134"/>
      <c r="B884" s="581"/>
      <c r="C884" s="134"/>
      <c r="D884" s="134"/>
      <c r="E884" s="134"/>
      <c r="F884" s="134"/>
      <c r="G884" s="134"/>
      <c r="H884" s="134"/>
      <c r="I884" s="134"/>
      <c r="J884" s="134"/>
      <c r="K884" s="134"/>
      <c r="L884" s="134"/>
      <c r="M884" s="134"/>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row>
    <row r="885" spans="1:35" ht="12.75" x14ac:dyDescent="0.2">
      <c r="A885" s="134"/>
      <c r="B885" s="581"/>
      <c r="C885" s="134"/>
      <c r="D885" s="134"/>
      <c r="E885" s="134"/>
      <c r="F885" s="134"/>
      <c r="G885" s="134"/>
      <c r="H885" s="134"/>
      <c r="I885" s="134"/>
      <c r="J885" s="134"/>
      <c r="K885" s="134"/>
      <c r="L885" s="134"/>
      <c r="M885" s="134"/>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row>
    <row r="886" spans="1:35" ht="12.75" x14ac:dyDescent="0.2">
      <c r="A886" s="134"/>
      <c r="B886" s="581"/>
      <c r="C886" s="134"/>
      <c r="D886" s="134"/>
      <c r="E886" s="134"/>
      <c r="F886" s="134"/>
      <c r="G886" s="134"/>
      <c r="H886" s="134"/>
      <c r="I886" s="134"/>
      <c r="J886" s="134"/>
      <c r="K886" s="134"/>
      <c r="L886" s="134"/>
      <c r="M886" s="134"/>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row>
    <row r="887" spans="1:35" ht="12.75" x14ac:dyDescent="0.2">
      <c r="A887" s="134"/>
      <c r="B887" s="581"/>
      <c r="C887" s="134"/>
      <c r="D887" s="134"/>
      <c r="E887" s="134"/>
      <c r="F887" s="134"/>
      <c r="G887" s="134"/>
      <c r="H887" s="134"/>
      <c r="I887" s="134"/>
      <c r="J887" s="134"/>
      <c r="K887" s="134"/>
      <c r="L887" s="134"/>
      <c r="M887" s="134"/>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row>
    <row r="888" spans="1:35" ht="12.75" x14ac:dyDescent="0.2">
      <c r="A888" s="134"/>
      <c r="B888" s="581"/>
      <c r="C888" s="134"/>
      <c r="D888" s="134"/>
      <c r="E888" s="134"/>
      <c r="F888" s="134"/>
      <c r="G888" s="134"/>
      <c r="H888" s="134"/>
      <c r="I888" s="134"/>
      <c r="J888" s="134"/>
      <c r="K888" s="134"/>
      <c r="L888" s="134"/>
      <c r="M888" s="134"/>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row>
    <row r="889" spans="1:35" ht="12.75" x14ac:dyDescent="0.2">
      <c r="A889" s="134"/>
      <c r="B889" s="581"/>
      <c r="C889" s="134"/>
      <c r="D889" s="134"/>
      <c r="E889" s="134"/>
      <c r="F889" s="134"/>
      <c r="G889" s="134"/>
      <c r="H889" s="134"/>
      <c r="I889" s="134"/>
      <c r="J889" s="134"/>
      <c r="K889" s="134"/>
      <c r="L889" s="134"/>
      <c r="M889" s="134"/>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row>
    <row r="890" spans="1:35" ht="12.75" x14ac:dyDescent="0.2">
      <c r="A890" s="134"/>
      <c r="B890" s="581"/>
      <c r="C890" s="134"/>
      <c r="D890" s="134"/>
      <c r="E890" s="134"/>
      <c r="F890" s="134"/>
      <c r="G890" s="134"/>
      <c r="H890" s="134"/>
      <c r="I890" s="134"/>
      <c r="J890" s="134"/>
      <c r="K890" s="134"/>
      <c r="L890" s="134"/>
      <c r="M890" s="134"/>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row>
    <row r="891" spans="1:35" ht="12.75" x14ac:dyDescent="0.2">
      <c r="A891" s="134"/>
      <c r="B891" s="581"/>
      <c r="C891" s="134"/>
      <c r="D891" s="134"/>
      <c r="E891" s="134"/>
      <c r="F891" s="134"/>
      <c r="G891" s="134"/>
      <c r="H891" s="134"/>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row>
    <row r="892" spans="1:35" ht="12.75" x14ac:dyDescent="0.2">
      <c r="A892" s="134"/>
      <c r="B892" s="581"/>
      <c r="C892" s="134"/>
      <c r="D892" s="134"/>
      <c r="E892" s="134"/>
      <c r="F892" s="134"/>
      <c r="G892" s="134"/>
      <c r="H892" s="134"/>
      <c r="I892" s="134"/>
      <c r="J892" s="134"/>
      <c r="K892" s="134"/>
      <c r="L892" s="134"/>
      <c r="M892" s="134"/>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row>
    <row r="893" spans="1:35" ht="12.75" x14ac:dyDescent="0.2">
      <c r="A893" s="134"/>
      <c r="B893" s="581"/>
      <c r="C893" s="134"/>
      <c r="D893" s="134"/>
      <c r="E893" s="134"/>
      <c r="F893" s="134"/>
      <c r="G893" s="134"/>
      <c r="H893" s="134"/>
      <c r="I893" s="134"/>
      <c r="J893" s="134"/>
      <c r="K893" s="134"/>
      <c r="L893" s="134"/>
      <c r="M893" s="134"/>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row>
    <row r="894" spans="1:35" ht="12.75" x14ac:dyDescent="0.2">
      <c r="A894" s="134"/>
      <c r="B894" s="581"/>
      <c r="C894" s="134"/>
      <c r="D894" s="134"/>
      <c r="E894" s="134"/>
      <c r="F894" s="134"/>
      <c r="G894" s="134"/>
      <c r="H894" s="134"/>
      <c r="I894" s="134"/>
      <c r="J894" s="134"/>
      <c r="K894" s="134"/>
      <c r="L894" s="134"/>
      <c r="M894" s="134"/>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row>
    <row r="895" spans="1:35" ht="12.75" x14ac:dyDescent="0.2">
      <c r="A895" s="134"/>
      <c r="B895" s="581"/>
      <c r="C895" s="134"/>
      <c r="D895" s="134"/>
      <c r="E895" s="134"/>
      <c r="F895" s="134"/>
      <c r="G895" s="134"/>
      <c r="H895" s="134"/>
      <c r="I895" s="134"/>
      <c r="J895" s="134"/>
      <c r="K895" s="134"/>
      <c r="L895" s="134"/>
      <c r="M895" s="134"/>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row>
    <row r="896" spans="1:35" ht="12.75" x14ac:dyDescent="0.2">
      <c r="A896" s="134"/>
      <c r="B896" s="581"/>
      <c r="C896" s="134"/>
      <c r="D896" s="134"/>
      <c r="E896" s="134"/>
      <c r="F896" s="134"/>
      <c r="G896" s="134"/>
      <c r="H896" s="134"/>
      <c r="I896" s="134"/>
      <c r="J896" s="134"/>
      <c r="K896" s="134"/>
      <c r="L896" s="134"/>
      <c r="M896" s="134"/>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row>
    <row r="897" spans="1:35" ht="12.75" x14ac:dyDescent="0.2">
      <c r="A897" s="134"/>
      <c r="B897" s="581"/>
      <c r="C897" s="134"/>
      <c r="D897" s="134"/>
      <c r="E897" s="134"/>
      <c r="F897" s="134"/>
      <c r="G897" s="134"/>
      <c r="H897" s="134"/>
      <c r="I897" s="134"/>
      <c r="J897" s="134"/>
      <c r="K897" s="134"/>
      <c r="L897" s="134"/>
      <c r="M897" s="134"/>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row>
    <row r="898" spans="1:35" ht="12.75" x14ac:dyDescent="0.2">
      <c r="A898" s="134"/>
      <c r="B898" s="581"/>
      <c r="C898" s="134"/>
      <c r="D898" s="134"/>
      <c r="E898" s="134"/>
      <c r="F898" s="134"/>
      <c r="G898" s="134"/>
      <c r="H898" s="134"/>
      <c r="I898" s="134"/>
      <c r="J898" s="134"/>
      <c r="K898" s="134"/>
      <c r="L898" s="134"/>
      <c r="M898" s="134"/>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row>
    <row r="899" spans="1:35" ht="12.75" x14ac:dyDescent="0.2">
      <c r="A899" s="134"/>
      <c r="B899" s="581"/>
      <c r="C899" s="134"/>
      <c r="D899" s="134"/>
      <c r="E899" s="134"/>
      <c r="F899" s="134"/>
      <c r="G899" s="134"/>
      <c r="H899" s="134"/>
      <c r="I899" s="134"/>
      <c r="J899" s="134"/>
      <c r="K899" s="134"/>
      <c r="L899" s="134"/>
      <c r="M899" s="134"/>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row>
    <row r="900" spans="1:35" ht="12.75" x14ac:dyDescent="0.2">
      <c r="A900" s="134"/>
      <c r="B900" s="581"/>
      <c r="C900" s="134"/>
      <c r="D900" s="134"/>
      <c r="E900" s="134"/>
      <c r="F900" s="134"/>
      <c r="G900" s="134"/>
      <c r="H900" s="134"/>
      <c r="I900" s="134"/>
      <c r="J900" s="134"/>
      <c r="K900" s="134"/>
      <c r="L900" s="134"/>
      <c r="M900" s="134"/>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row>
    <row r="901" spans="1:35" ht="12.75" x14ac:dyDescent="0.2">
      <c r="A901" s="134"/>
      <c r="B901" s="581"/>
      <c r="C901" s="134"/>
      <c r="D901" s="134"/>
      <c r="E901" s="134"/>
      <c r="F901" s="134"/>
      <c r="G901" s="134"/>
      <c r="H901" s="134"/>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row>
    <row r="902" spans="1:35" ht="12.75" x14ac:dyDescent="0.2">
      <c r="A902" s="134"/>
      <c r="B902" s="581"/>
      <c r="C902" s="134"/>
      <c r="D902" s="134"/>
      <c r="E902" s="134"/>
      <c r="F902" s="134"/>
      <c r="G902" s="134"/>
      <c r="H902" s="134"/>
      <c r="I902" s="134"/>
      <c r="J902" s="134"/>
      <c r="K902" s="134"/>
      <c r="L902" s="134"/>
      <c r="M902" s="134"/>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row>
    <row r="903" spans="1:35" ht="12.75" x14ac:dyDescent="0.2">
      <c r="A903" s="134"/>
      <c r="B903" s="581"/>
      <c r="C903" s="134"/>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row>
    <row r="904" spans="1:35" ht="12.75" x14ac:dyDescent="0.2">
      <c r="A904" s="134"/>
      <c r="B904" s="581"/>
      <c r="C904" s="134"/>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row>
    <row r="905" spans="1:35" ht="12.75" x14ac:dyDescent="0.2">
      <c r="A905" s="134"/>
      <c r="B905" s="581"/>
      <c r="C905" s="134"/>
      <c r="D905" s="134"/>
      <c r="E905" s="134"/>
      <c r="F905" s="134"/>
      <c r="G905" s="134"/>
      <c r="H905" s="134"/>
      <c r="I905" s="134"/>
      <c r="J905" s="134"/>
      <c r="K905" s="134"/>
      <c r="L905" s="134"/>
      <c r="M905" s="134"/>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row>
    <row r="906" spans="1:35" ht="12.75" x14ac:dyDescent="0.2">
      <c r="A906" s="134"/>
      <c r="B906" s="581"/>
      <c r="C906" s="134"/>
      <c r="D906" s="134"/>
      <c r="E906" s="134"/>
      <c r="F906" s="134"/>
      <c r="G906" s="134"/>
      <c r="H906" s="134"/>
      <c r="I906" s="134"/>
      <c r="J906" s="134"/>
      <c r="K906" s="134"/>
      <c r="L906" s="134"/>
      <c r="M906" s="134"/>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row>
    <row r="907" spans="1:35" ht="12.75" x14ac:dyDescent="0.2">
      <c r="A907" s="134"/>
      <c r="B907" s="581"/>
      <c r="C907" s="134"/>
      <c r="D907" s="134"/>
      <c r="E907" s="134"/>
      <c r="F907" s="134"/>
      <c r="G907" s="134"/>
      <c r="H907" s="134"/>
      <c r="I907" s="134"/>
      <c r="J907" s="134"/>
      <c r="K907" s="134"/>
      <c r="L907" s="134"/>
      <c r="M907" s="134"/>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row>
    <row r="908" spans="1:35" ht="12.75" x14ac:dyDescent="0.2">
      <c r="A908" s="134"/>
      <c r="B908" s="581"/>
      <c r="C908" s="134"/>
      <c r="D908" s="134"/>
      <c r="E908" s="134"/>
      <c r="F908" s="134"/>
      <c r="G908" s="134"/>
      <c r="H908" s="134"/>
      <c r="I908" s="134"/>
      <c r="J908" s="134"/>
      <c r="K908" s="134"/>
      <c r="L908" s="134"/>
      <c r="M908" s="134"/>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row>
    <row r="909" spans="1:35" ht="12.75" x14ac:dyDescent="0.2">
      <c r="A909" s="134"/>
      <c r="B909" s="581"/>
      <c r="C909" s="134"/>
      <c r="D909" s="134"/>
      <c r="E909" s="134"/>
      <c r="F909" s="134"/>
      <c r="G909" s="134"/>
      <c r="H909" s="134"/>
      <c r="I909" s="134"/>
      <c r="J909" s="134"/>
      <c r="K909" s="134"/>
      <c r="L909" s="134"/>
      <c r="M909" s="134"/>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row>
    <row r="910" spans="1:35" ht="12.75" x14ac:dyDescent="0.2">
      <c r="A910" s="134"/>
      <c r="B910" s="581"/>
      <c r="C910" s="134"/>
      <c r="D910" s="134"/>
      <c r="E910" s="134"/>
      <c r="F910" s="134"/>
      <c r="G910" s="134"/>
      <c r="H910" s="134"/>
      <c r="I910" s="134"/>
      <c r="J910" s="134"/>
      <c r="K910" s="134"/>
      <c r="L910" s="134"/>
      <c r="M910" s="134"/>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row>
    <row r="911" spans="1:35" ht="12.75" x14ac:dyDescent="0.2">
      <c r="A911" s="134"/>
      <c r="B911" s="581"/>
      <c r="C911" s="134"/>
      <c r="D911" s="134"/>
      <c r="E911" s="134"/>
      <c r="F911" s="134"/>
      <c r="G911" s="134"/>
      <c r="H911" s="134"/>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row>
    <row r="912" spans="1:35" ht="12.75" x14ac:dyDescent="0.2">
      <c r="A912" s="134"/>
      <c r="B912" s="581"/>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row>
    <row r="913" spans="1:35" ht="12.75" x14ac:dyDescent="0.2">
      <c r="A913" s="134"/>
      <c r="B913" s="581"/>
      <c r="C913" s="134"/>
      <c r="D913" s="134"/>
      <c r="E913" s="134"/>
      <c r="F913" s="134"/>
      <c r="G913" s="134"/>
      <c r="H913" s="134"/>
      <c r="I913" s="134"/>
      <c r="J913" s="134"/>
      <c r="K913" s="134"/>
      <c r="L913" s="134"/>
      <c r="M913" s="134"/>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row>
    <row r="914" spans="1:35" ht="12.75" x14ac:dyDescent="0.2">
      <c r="A914" s="134"/>
      <c r="B914" s="581"/>
      <c r="C914" s="134"/>
      <c r="D914" s="134"/>
      <c r="E914" s="134"/>
      <c r="F914" s="134"/>
      <c r="G914" s="134"/>
      <c r="H914" s="134"/>
      <c r="I914" s="134"/>
      <c r="J914" s="134"/>
      <c r="K914" s="134"/>
      <c r="L914" s="134"/>
      <c r="M914" s="134"/>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row>
    <row r="915" spans="1:35" ht="12.75" x14ac:dyDescent="0.2">
      <c r="A915" s="134"/>
      <c r="B915" s="581"/>
      <c r="C915" s="134"/>
      <c r="D915" s="134"/>
      <c r="E915" s="134"/>
      <c r="F915" s="134"/>
      <c r="G915" s="134"/>
      <c r="H915" s="134"/>
      <c r="I915" s="134"/>
      <c r="J915" s="134"/>
      <c r="K915" s="134"/>
      <c r="L915" s="134"/>
      <c r="M915" s="134"/>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row>
    <row r="916" spans="1:35" ht="12.75" x14ac:dyDescent="0.2">
      <c r="A916" s="134"/>
      <c r="B916" s="581"/>
      <c r="C916" s="134"/>
      <c r="D916" s="134"/>
      <c r="E916" s="134"/>
      <c r="F916" s="134"/>
      <c r="G916" s="134"/>
      <c r="H916" s="134"/>
      <c r="I916" s="134"/>
      <c r="J916" s="134"/>
      <c r="K916" s="134"/>
      <c r="L916" s="134"/>
      <c r="M916" s="134"/>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row>
    <row r="917" spans="1:35" ht="12.75" x14ac:dyDescent="0.2">
      <c r="A917" s="134"/>
      <c r="B917" s="581"/>
      <c r="C917" s="134"/>
      <c r="D917" s="134"/>
      <c r="E917" s="134"/>
      <c r="F917" s="134"/>
      <c r="G917" s="134"/>
      <c r="H917" s="134"/>
      <c r="I917" s="134"/>
      <c r="J917" s="134"/>
      <c r="K917" s="134"/>
      <c r="L917" s="134"/>
      <c r="M917" s="134"/>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row>
    <row r="918" spans="1:35" ht="12.75" x14ac:dyDescent="0.2">
      <c r="A918" s="134"/>
      <c r="B918" s="581"/>
      <c r="C918" s="134"/>
      <c r="D918" s="134"/>
      <c r="E918" s="134"/>
      <c r="F918" s="134"/>
      <c r="G918" s="134"/>
      <c r="H918" s="134"/>
      <c r="I918" s="134"/>
      <c r="J918" s="134"/>
      <c r="K918" s="134"/>
      <c r="L918" s="134"/>
      <c r="M918" s="134"/>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row>
    <row r="919" spans="1:35" ht="12.75" x14ac:dyDescent="0.2">
      <c r="A919" s="134"/>
      <c r="B919" s="581"/>
      <c r="C919" s="134"/>
      <c r="D919" s="134"/>
      <c r="E919" s="134"/>
      <c r="F919" s="134"/>
      <c r="G919" s="134"/>
      <c r="H919" s="134"/>
      <c r="I919" s="134"/>
      <c r="J919" s="134"/>
      <c r="K919" s="134"/>
      <c r="L919" s="134"/>
      <c r="M919" s="134"/>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row>
    <row r="920" spans="1:35" ht="12.75" x14ac:dyDescent="0.2">
      <c r="A920" s="134"/>
      <c r="B920" s="581"/>
      <c r="C920" s="134"/>
      <c r="D920" s="134"/>
      <c r="E920" s="134"/>
      <c r="F920" s="134"/>
      <c r="G920" s="134"/>
      <c r="H920" s="134"/>
      <c r="I920" s="134"/>
      <c r="J920" s="134"/>
      <c r="K920" s="134"/>
      <c r="L920" s="134"/>
      <c r="M920" s="134"/>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row>
    <row r="921" spans="1:35" ht="12.75" x14ac:dyDescent="0.2">
      <c r="A921" s="134"/>
      <c r="B921" s="581"/>
      <c r="C921" s="134"/>
      <c r="D921" s="134"/>
      <c r="E921" s="134"/>
      <c r="F921" s="134"/>
      <c r="G921" s="134"/>
      <c r="H921" s="134"/>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row>
    <row r="922" spans="1:35" ht="12.75" x14ac:dyDescent="0.2">
      <c r="A922" s="134"/>
      <c r="B922" s="581"/>
      <c r="C922" s="134"/>
      <c r="D922" s="134"/>
      <c r="E922" s="134"/>
      <c r="F922" s="134"/>
      <c r="G922" s="134"/>
      <c r="H922" s="134"/>
      <c r="I922" s="134"/>
      <c r="J922" s="134"/>
      <c r="K922" s="134"/>
      <c r="L922" s="134"/>
      <c r="M922" s="134"/>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row>
    <row r="923" spans="1:35" ht="12.75" x14ac:dyDescent="0.2">
      <c r="A923" s="134"/>
      <c r="B923" s="581"/>
      <c r="C923" s="134"/>
      <c r="D923" s="134"/>
      <c r="E923" s="134"/>
      <c r="F923" s="134"/>
      <c r="G923" s="134"/>
      <c r="H923" s="134"/>
      <c r="I923" s="134"/>
      <c r="J923" s="134"/>
      <c r="K923" s="134"/>
      <c r="L923" s="134"/>
      <c r="M923" s="134"/>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row>
    <row r="924" spans="1:35" ht="12.75" x14ac:dyDescent="0.2">
      <c r="A924" s="134"/>
      <c r="B924" s="581"/>
      <c r="C924" s="134"/>
      <c r="D924" s="134"/>
      <c r="E924" s="134"/>
      <c r="F924" s="134"/>
      <c r="G924" s="134"/>
      <c r="H924" s="134"/>
      <c r="I924" s="134"/>
      <c r="J924" s="134"/>
      <c r="K924" s="134"/>
      <c r="L924" s="134"/>
      <c r="M924" s="134"/>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row>
    <row r="925" spans="1:35" ht="12.75" x14ac:dyDescent="0.2">
      <c r="A925" s="134"/>
      <c r="B925" s="581"/>
      <c r="C925" s="134"/>
      <c r="D925" s="134"/>
      <c r="E925" s="134"/>
      <c r="F925" s="134"/>
      <c r="G925" s="134"/>
      <c r="H925" s="134"/>
      <c r="I925" s="134"/>
      <c r="J925" s="134"/>
      <c r="K925" s="134"/>
      <c r="L925" s="134"/>
      <c r="M925" s="134"/>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row>
    <row r="926" spans="1:35" ht="12.75" x14ac:dyDescent="0.2">
      <c r="A926" s="134"/>
      <c r="B926" s="581"/>
      <c r="C926" s="134"/>
      <c r="D926" s="134"/>
      <c r="E926" s="134"/>
      <c r="F926" s="134"/>
      <c r="G926" s="134"/>
      <c r="H926" s="134"/>
      <c r="I926" s="134"/>
      <c r="J926" s="134"/>
      <c r="K926" s="134"/>
      <c r="L926" s="134"/>
      <c r="M926" s="134"/>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row>
    <row r="927" spans="1:35" ht="12.75" x14ac:dyDescent="0.2">
      <c r="A927" s="134"/>
      <c r="B927" s="581"/>
      <c r="C927" s="134"/>
      <c r="D927" s="134"/>
      <c r="E927" s="134"/>
      <c r="F927" s="134"/>
      <c r="G927" s="134"/>
      <c r="H927" s="134"/>
      <c r="I927" s="134"/>
      <c r="J927" s="134"/>
      <c r="K927" s="134"/>
      <c r="L927" s="134"/>
      <c r="M927" s="134"/>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row>
    <row r="928" spans="1:35" ht="12.75" x14ac:dyDescent="0.2">
      <c r="A928" s="134"/>
      <c r="B928" s="581"/>
      <c r="C928" s="134"/>
      <c r="D928" s="134"/>
      <c r="E928" s="134"/>
      <c r="F928" s="134"/>
      <c r="G928" s="134"/>
      <c r="H928" s="134"/>
      <c r="I928" s="134"/>
      <c r="J928" s="134"/>
      <c r="K928" s="134"/>
      <c r="L928" s="134"/>
      <c r="M928" s="134"/>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row>
    <row r="929" spans="1:35" ht="12.75" x14ac:dyDescent="0.2">
      <c r="A929" s="134"/>
      <c r="B929" s="581"/>
      <c r="C929" s="134"/>
      <c r="D929" s="134"/>
      <c r="E929" s="134"/>
      <c r="F929" s="134"/>
      <c r="G929" s="134"/>
      <c r="H929" s="134"/>
      <c r="I929" s="134"/>
      <c r="J929" s="134"/>
      <c r="K929" s="134"/>
      <c r="L929" s="134"/>
      <c r="M929" s="134"/>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row>
    <row r="930" spans="1:35" ht="12.75" x14ac:dyDescent="0.2">
      <c r="A930" s="134"/>
      <c r="B930" s="581"/>
      <c r="C930" s="134"/>
      <c r="D930" s="134"/>
      <c r="E930" s="134"/>
      <c r="F930" s="134"/>
      <c r="G930" s="134"/>
      <c r="H930" s="134"/>
      <c r="I930" s="134"/>
      <c r="J930" s="134"/>
      <c r="K930" s="134"/>
      <c r="L930" s="134"/>
      <c r="M930" s="134"/>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row>
    <row r="931" spans="1:35" ht="12.75" x14ac:dyDescent="0.2">
      <c r="A931" s="134"/>
      <c r="B931" s="581"/>
      <c r="C931" s="134"/>
      <c r="D931" s="134"/>
      <c r="E931" s="134"/>
      <c r="F931" s="134"/>
      <c r="G931" s="134"/>
      <c r="H931" s="134"/>
      <c r="I931" s="134"/>
      <c r="J931" s="134"/>
      <c r="K931" s="134"/>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row>
    <row r="932" spans="1:35" ht="12.75" x14ac:dyDescent="0.2">
      <c r="A932" s="134"/>
      <c r="B932" s="581"/>
      <c r="C932" s="134"/>
      <c r="D932" s="134"/>
      <c r="E932" s="134"/>
      <c r="F932" s="134"/>
      <c r="G932" s="134"/>
      <c r="H932" s="134"/>
      <c r="I932" s="134"/>
      <c r="J932" s="134"/>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row>
    <row r="933" spans="1:35" ht="12.75" x14ac:dyDescent="0.2">
      <c r="A933" s="134"/>
      <c r="B933" s="581"/>
      <c r="C933" s="134"/>
      <c r="D933" s="134"/>
      <c r="E933" s="134"/>
      <c r="F933" s="134"/>
      <c r="G933" s="134"/>
      <c r="H933" s="134"/>
      <c r="I933" s="134"/>
      <c r="J933" s="134"/>
      <c r="K933" s="134"/>
      <c r="L933" s="134"/>
      <c r="M933" s="134"/>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row>
    <row r="934" spans="1:35" ht="12.75" x14ac:dyDescent="0.2">
      <c r="A934" s="134"/>
      <c r="B934" s="581"/>
      <c r="C934" s="134"/>
      <c r="D934" s="134"/>
      <c r="E934" s="134"/>
      <c r="F934" s="134"/>
      <c r="G934" s="134"/>
      <c r="H934" s="134"/>
      <c r="I934" s="134"/>
      <c r="J934" s="134"/>
      <c r="K934" s="134"/>
      <c r="L934" s="134"/>
      <c r="M934" s="134"/>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row>
    <row r="935" spans="1:35" ht="12.75" x14ac:dyDescent="0.2">
      <c r="A935" s="134"/>
      <c r="B935" s="581"/>
      <c r="C935" s="134"/>
      <c r="D935" s="134"/>
      <c r="E935" s="134"/>
      <c r="F935" s="134"/>
      <c r="G935" s="134"/>
      <c r="H935" s="134"/>
      <c r="I935" s="134"/>
      <c r="J935" s="134"/>
      <c r="K935" s="134"/>
      <c r="L935" s="134"/>
      <c r="M935" s="134"/>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row>
    <row r="936" spans="1:35" ht="12.75" x14ac:dyDescent="0.2">
      <c r="A936" s="134"/>
      <c r="B936" s="581"/>
      <c r="C936" s="134"/>
      <c r="D936" s="134"/>
      <c r="E936" s="134"/>
      <c r="F936" s="134"/>
      <c r="G936" s="134"/>
      <c r="H936" s="134"/>
      <c r="I936" s="134"/>
      <c r="J936" s="134"/>
      <c r="K936" s="134"/>
      <c r="L936" s="134"/>
      <c r="M936" s="134"/>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row>
    <row r="937" spans="1:35" ht="12.75" x14ac:dyDescent="0.2">
      <c r="A937" s="134"/>
      <c r="B937" s="581"/>
      <c r="C937" s="134"/>
      <c r="D937" s="134"/>
      <c r="E937" s="134"/>
      <c r="F937" s="134"/>
      <c r="G937" s="134"/>
      <c r="H937" s="134"/>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row>
    <row r="938" spans="1:35" ht="12.75" x14ac:dyDescent="0.2">
      <c r="A938" s="134"/>
      <c r="B938" s="581"/>
      <c r="C938" s="134"/>
      <c r="D938" s="134"/>
      <c r="E938" s="134"/>
      <c r="F938" s="134"/>
      <c r="G938" s="134"/>
      <c r="H938" s="134"/>
      <c r="I938" s="134"/>
      <c r="J938" s="134"/>
      <c r="K938" s="134"/>
      <c r="L938" s="134"/>
      <c r="M938" s="134"/>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row>
    <row r="939" spans="1:35" ht="12.75" x14ac:dyDescent="0.2">
      <c r="A939" s="134"/>
      <c r="B939" s="581"/>
      <c r="C939" s="134"/>
      <c r="D939" s="134"/>
      <c r="E939" s="134"/>
      <c r="F939" s="134"/>
      <c r="G939" s="134"/>
      <c r="H939" s="134"/>
      <c r="I939" s="134"/>
      <c r="J939" s="134"/>
      <c r="K939" s="134"/>
      <c r="L939" s="134"/>
      <c r="M939" s="134"/>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row>
    <row r="940" spans="1:35" ht="12.75" x14ac:dyDescent="0.2">
      <c r="A940" s="134"/>
      <c r="B940" s="581"/>
      <c r="C940" s="134"/>
      <c r="D940" s="134"/>
      <c r="E940" s="134"/>
      <c r="F940" s="134"/>
      <c r="G940" s="134"/>
      <c r="H940" s="134"/>
      <c r="I940" s="134"/>
      <c r="J940" s="134"/>
      <c r="K940" s="134"/>
      <c r="L940" s="134"/>
      <c r="M940" s="134"/>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row>
    <row r="941" spans="1:35" ht="12.75" x14ac:dyDescent="0.2">
      <c r="A941" s="134"/>
      <c r="B941" s="581"/>
      <c r="C941" s="134"/>
      <c r="D941" s="134"/>
      <c r="E941" s="134"/>
      <c r="F941" s="134"/>
      <c r="G941" s="134"/>
      <c r="H941" s="134"/>
      <c r="I941" s="134"/>
      <c r="J941" s="134"/>
      <c r="K941" s="134"/>
      <c r="L941" s="134"/>
      <c r="M941" s="134"/>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row>
    <row r="942" spans="1:35" ht="12.75" x14ac:dyDescent="0.2">
      <c r="A942" s="134"/>
      <c r="B942" s="581"/>
      <c r="C942" s="134"/>
      <c r="D942" s="134"/>
      <c r="E942" s="134"/>
      <c r="F942" s="134"/>
      <c r="G942" s="134"/>
      <c r="H942" s="134"/>
      <c r="I942" s="134"/>
      <c r="J942" s="134"/>
      <c r="K942" s="134"/>
      <c r="L942" s="134"/>
      <c r="M942" s="134"/>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row>
    <row r="943" spans="1:35" ht="12.75" x14ac:dyDescent="0.2">
      <c r="A943" s="134"/>
      <c r="B943" s="581"/>
      <c r="C943" s="134"/>
      <c r="D943" s="134"/>
      <c r="E943" s="134"/>
      <c r="F943" s="134"/>
      <c r="G943" s="134"/>
      <c r="H943" s="134"/>
      <c r="I943" s="134"/>
      <c r="J943" s="134"/>
      <c r="K943" s="134"/>
      <c r="L943" s="134"/>
      <c r="M943" s="134"/>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row>
    <row r="944" spans="1:35" ht="12.75" x14ac:dyDescent="0.2">
      <c r="A944" s="134"/>
      <c r="B944" s="581"/>
      <c r="C944" s="134"/>
      <c r="D944" s="134"/>
      <c r="E944" s="134"/>
      <c r="F944" s="134"/>
      <c r="G944" s="134"/>
      <c r="H944" s="134"/>
      <c r="I944" s="134"/>
      <c r="J944" s="134"/>
      <c r="K944" s="134"/>
      <c r="L944" s="134"/>
      <c r="M944" s="134"/>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row>
    <row r="945" spans="1:35" ht="12.75" x14ac:dyDescent="0.2">
      <c r="A945" s="134"/>
      <c r="B945" s="581"/>
      <c r="C945" s="134"/>
      <c r="D945" s="134"/>
      <c r="E945" s="134"/>
      <c r="F945" s="134"/>
      <c r="G945" s="134"/>
      <c r="H945" s="134"/>
      <c r="I945" s="134"/>
      <c r="J945" s="134"/>
      <c r="K945" s="134"/>
      <c r="L945" s="134"/>
      <c r="M945" s="134"/>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row>
    <row r="946" spans="1:35" ht="12.75" x14ac:dyDescent="0.2">
      <c r="A946" s="134"/>
      <c r="B946" s="581"/>
      <c r="C946" s="134"/>
      <c r="D946" s="134"/>
      <c r="E946" s="134"/>
      <c r="F946" s="134"/>
      <c r="G946" s="134"/>
      <c r="H946" s="134"/>
      <c r="I946" s="134"/>
      <c r="J946" s="134"/>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row>
    <row r="947" spans="1:35" ht="12.75" x14ac:dyDescent="0.2">
      <c r="A947" s="134"/>
      <c r="B947" s="581"/>
      <c r="C947" s="134"/>
      <c r="D947" s="134"/>
      <c r="E947" s="134"/>
      <c r="F947" s="134"/>
      <c r="G947" s="134"/>
      <c r="H947" s="134"/>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row>
    <row r="948" spans="1:35" ht="12.75" x14ac:dyDescent="0.2">
      <c r="A948" s="134"/>
      <c r="B948" s="581"/>
      <c r="C948" s="134"/>
      <c r="D948" s="134"/>
      <c r="E948" s="134"/>
      <c r="F948" s="134"/>
      <c r="G948" s="134"/>
      <c r="H948" s="134"/>
      <c r="I948" s="134"/>
      <c r="J948" s="134"/>
      <c r="K948" s="134"/>
      <c r="L948" s="134"/>
      <c r="M948" s="134"/>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row>
    <row r="949" spans="1:35" ht="12.75" x14ac:dyDescent="0.2">
      <c r="A949" s="134"/>
      <c r="B949" s="581"/>
      <c r="C949" s="134"/>
      <c r="D949" s="134"/>
      <c r="E949" s="134"/>
      <c r="F949" s="134"/>
      <c r="G949" s="134"/>
      <c r="H949" s="134"/>
      <c r="I949" s="134"/>
      <c r="J949" s="134"/>
      <c r="K949" s="134"/>
      <c r="L949" s="134"/>
      <c r="M949" s="134"/>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row>
    <row r="950" spans="1:35" ht="12.75" x14ac:dyDescent="0.2">
      <c r="A950" s="134"/>
      <c r="B950" s="581"/>
      <c r="C950" s="134"/>
      <c r="D950" s="134"/>
      <c r="E950" s="134"/>
      <c r="F950" s="134"/>
      <c r="G950" s="134"/>
      <c r="H950" s="134"/>
      <c r="I950" s="134"/>
      <c r="J950" s="134"/>
      <c r="K950" s="134"/>
      <c r="L950" s="134"/>
      <c r="M950" s="134"/>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row>
    <row r="951" spans="1:35" ht="12.75" x14ac:dyDescent="0.2">
      <c r="A951" s="134"/>
      <c r="B951" s="581"/>
      <c r="C951" s="134"/>
      <c r="D951" s="134"/>
      <c r="E951" s="134"/>
      <c r="F951" s="134"/>
      <c r="G951" s="134"/>
      <c r="H951" s="134"/>
      <c r="I951" s="134"/>
      <c r="J951" s="134"/>
      <c r="K951" s="134"/>
      <c r="L951" s="134"/>
      <c r="M951" s="134"/>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row>
    <row r="952" spans="1:35" ht="12.75" x14ac:dyDescent="0.2">
      <c r="A952" s="134"/>
      <c r="B952" s="581"/>
      <c r="C952" s="134"/>
      <c r="D952" s="134"/>
      <c r="E952" s="134"/>
      <c r="F952" s="134"/>
      <c r="G952" s="134"/>
      <c r="H952" s="134"/>
      <c r="I952" s="134"/>
      <c r="J952" s="134"/>
      <c r="K952" s="134"/>
      <c r="L952" s="134"/>
      <c r="M952" s="134"/>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row>
    <row r="953" spans="1:35" ht="12.75" x14ac:dyDescent="0.2">
      <c r="A953" s="134"/>
      <c r="B953" s="581"/>
      <c r="C953" s="134"/>
      <c r="D953" s="134"/>
      <c r="E953" s="134"/>
      <c r="F953" s="134"/>
      <c r="G953" s="134"/>
      <c r="H953" s="134"/>
      <c r="I953" s="134"/>
      <c r="J953" s="134"/>
      <c r="K953" s="134"/>
      <c r="L953" s="134"/>
      <c r="M953" s="134"/>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row>
    <row r="954" spans="1:35" ht="12.75" x14ac:dyDescent="0.2">
      <c r="A954" s="134"/>
      <c r="B954" s="581"/>
      <c r="C954" s="134"/>
      <c r="D954" s="134"/>
      <c r="E954" s="134"/>
      <c r="F954" s="134"/>
      <c r="G954" s="134"/>
      <c r="H954" s="134"/>
      <c r="I954" s="134"/>
      <c r="J954" s="134"/>
      <c r="K954" s="134"/>
      <c r="L954" s="134"/>
      <c r="M954" s="134"/>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row>
    <row r="955" spans="1:35" ht="12.75" x14ac:dyDescent="0.2">
      <c r="A955" s="134"/>
      <c r="B955" s="581"/>
      <c r="C955" s="134"/>
      <c r="D955" s="134"/>
      <c r="E955" s="134"/>
      <c r="F955" s="134"/>
      <c r="G955" s="134"/>
      <c r="H955" s="134"/>
      <c r="I955" s="134"/>
      <c r="J955" s="134"/>
      <c r="K955" s="134"/>
      <c r="L955" s="134"/>
      <c r="M955" s="134"/>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row>
    <row r="956" spans="1:35" ht="12.75" x14ac:dyDescent="0.2">
      <c r="A956" s="134"/>
      <c r="B956" s="581"/>
      <c r="C956" s="134"/>
      <c r="D956" s="134"/>
      <c r="E956" s="134"/>
      <c r="F956" s="134"/>
      <c r="G956" s="134"/>
      <c r="H956" s="134"/>
      <c r="I956" s="134"/>
      <c r="J956" s="134"/>
      <c r="K956" s="134"/>
      <c r="L956" s="134"/>
      <c r="M956" s="134"/>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row>
    <row r="957" spans="1:35" ht="12.75" x14ac:dyDescent="0.2">
      <c r="A957" s="134"/>
      <c r="B957" s="581"/>
      <c r="C957" s="134"/>
      <c r="D957" s="134"/>
      <c r="E957" s="134"/>
      <c r="F957" s="134"/>
      <c r="G957" s="134"/>
      <c r="H957" s="134"/>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row>
    <row r="958" spans="1:35" ht="12.75" x14ac:dyDescent="0.2">
      <c r="A958" s="134"/>
      <c r="B958" s="581"/>
      <c r="C958" s="134"/>
      <c r="D958" s="134"/>
      <c r="E958" s="134"/>
      <c r="F958" s="134"/>
      <c r="G958" s="134"/>
      <c r="H958" s="134"/>
      <c r="I958" s="134"/>
      <c r="J958" s="134"/>
      <c r="K958" s="134"/>
      <c r="L958" s="134"/>
      <c r="M958" s="134"/>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row>
    <row r="959" spans="1:35" ht="12.75" x14ac:dyDescent="0.2">
      <c r="A959" s="134"/>
      <c r="B959" s="581"/>
      <c r="C959" s="134"/>
      <c r="D959" s="134"/>
      <c r="E959" s="134"/>
      <c r="F959" s="134"/>
      <c r="G959" s="134"/>
      <c r="H959" s="134"/>
      <c r="I959" s="134"/>
      <c r="J959" s="134"/>
      <c r="K959" s="134"/>
      <c r="L959" s="134"/>
      <c r="M959" s="134"/>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row>
    <row r="960" spans="1:35" ht="12.75" x14ac:dyDescent="0.2">
      <c r="A960" s="134"/>
      <c r="B960" s="581"/>
      <c r="C960" s="134"/>
      <c r="D960" s="134"/>
      <c r="E960" s="134"/>
      <c r="F960" s="134"/>
      <c r="G960" s="134"/>
      <c r="H960" s="134"/>
      <c r="I960" s="134"/>
      <c r="J960" s="134"/>
      <c r="K960" s="134"/>
      <c r="L960" s="134"/>
      <c r="M960" s="134"/>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row>
    <row r="961" spans="1:35" ht="12.75" x14ac:dyDescent="0.2">
      <c r="A961" s="134"/>
      <c r="B961" s="581"/>
      <c r="C961" s="134"/>
      <c r="D961" s="134"/>
      <c r="E961" s="134"/>
      <c r="F961" s="134"/>
      <c r="G961" s="134"/>
      <c r="H961" s="134"/>
      <c r="I961" s="134"/>
      <c r="J961" s="134"/>
      <c r="K961" s="134"/>
      <c r="L961" s="134"/>
      <c r="M961" s="134"/>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row>
    <row r="962" spans="1:35" ht="12.75" x14ac:dyDescent="0.2">
      <c r="A962" s="134"/>
      <c r="B962" s="581"/>
      <c r="C962" s="134"/>
      <c r="D962" s="134"/>
      <c r="E962" s="134"/>
      <c r="F962" s="134"/>
      <c r="G962" s="134"/>
      <c r="H962" s="134"/>
      <c r="I962" s="134"/>
      <c r="J962" s="134"/>
      <c r="K962" s="134"/>
      <c r="L962" s="134"/>
      <c r="M962" s="134"/>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row>
    <row r="963" spans="1:35" ht="12.75" x14ac:dyDescent="0.2">
      <c r="A963" s="134"/>
      <c r="B963" s="581"/>
      <c r="C963" s="134"/>
      <c r="D963" s="134"/>
      <c r="E963" s="134"/>
      <c r="F963" s="134"/>
      <c r="G963" s="134"/>
      <c r="H963" s="134"/>
      <c r="I963" s="134"/>
      <c r="J963" s="134"/>
      <c r="K963" s="134"/>
      <c r="L963" s="134"/>
      <c r="M963" s="134"/>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row>
    <row r="964" spans="1:35" ht="12.75" x14ac:dyDescent="0.2">
      <c r="A964" s="134"/>
      <c r="B964" s="581"/>
      <c r="C964" s="134"/>
      <c r="D964" s="134"/>
      <c r="E964" s="134"/>
      <c r="F964" s="134"/>
      <c r="G964" s="134"/>
      <c r="H964" s="134"/>
      <c r="I964" s="134"/>
      <c r="J964" s="134"/>
      <c r="K964" s="134"/>
      <c r="L964" s="134"/>
      <c r="M964" s="134"/>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row>
    <row r="965" spans="1:35" ht="12.75" x14ac:dyDescent="0.2">
      <c r="A965" s="134"/>
      <c r="B965" s="581"/>
      <c r="C965" s="134"/>
      <c r="D965" s="134"/>
      <c r="E965" s="134"/>
      <c r="F965" s="134"/>
      <c r="G965" s="134"/>
      <c r="H965" s="134"/>
      <c r="I965" s="134"/>
      <c r="J965" s="134"/>
      <c r="K965" s="134"/>
      <c r="L965" s="134"/>
      <c r="M965" s="134"/>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row>
    <row r="966" spans="1:35" ht="12.75" x14ac:dyDescent="0.2">
      <c r="A966" s="134"/>
      <c r="B966" s="581"/>
      <c r="C966" s="134"/>
      <c r="D966" s="134"/>
      <c r="E966" s="134"/>
      <c r="F966" s="134"/>
      <c r="G966" s="134"/>
      <c r="H966" s="134"/>
      <c r="I966" s="134"/>
      <c r="J966" s="134"/>
      <c r="K966" s="134"/>
      <c r="L966" s="134"/>
      <c r="M966" s="134"/>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row>
    <row r="967" spans="1:35" ht="12.75" x14ac:dyDescent="0.2">
      <c r="A967" s="134"/>
      <c r="B967" s="581"/>
      <c r="C967" s="134"/>
      <c r="D967" s="134"/>
      <c r="E967" s="134"/>
      <c r="F967" s="134"/>
      <c r="G967" s="134"/>
      <c r="H967" s="134"/>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row>
    <row r="968" spans="1:35" ht="12.75" x14ac:dyDescent="0.2">
      <c r="A968" s="134"/>
      <c r="B968" s="581"/>
      <c r="C968" s="134"/>
      <c r="D968" s="134"/>
      <c r="E968" s="134"/>
      <c r="F968" s="134"/>
      <c r="G968" s="134"/>
      <c r="H968" s="134"/>
      <c r="I968" s="134"/>
      <c r="J968" s="134"/>
      <c r="K968" s="134"/>
      <c r="L968" s="134"/>
      <c r="M968" s="134"/>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row>
    <row r="969" spans="1:35" ht="12.75" x14ac:dyDescent="0.2">
      <c r="A969" s="134"/>
      <c r="B969" s="581"/>
      <c r="C969" s="134"/>
      <c r="D969" s="134"/>
      <c r="E969" s="134"/>
      <c r="F969" s="134"/>
      <c r="G969" s="134"/>
      <c r="H969" s="134"/>
      <c r="I969" s="134"/>
      <c r="J969" s="134"/>
      <c r="K969" s="134"/>
      <c r="L969" s="134"/>
      <c r="M969" s="134"/>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row>
    <row r="970" spans="1:35" ht="12.75" x14ac:dyDescent="0.2">
      <c r="A970" s="134"/>
      <c r="B970" s="581"/>
      <c r="C970" s="134"/>
      <c r="D970" s="134"/>
      <c r="E970" s="134"/>
      <c r="F970" s="134"/>
      <c r="G970" s="134"/>
      <c r="H970" s="134"/>
      <c r="I970" s="134"/>
      <c r="J970" s="134"/>
      <c r="K970" s="134"/>
      <c r="L970" s="134"/>
      <c r="M970" s="134"/>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row>
    <row r="971" spans="1:35" ht="12.75" x14ac:dyDescent="0.2">
      <c r="A971" s="134"/>
      <c r="B971" s="581"/>
      <c r="C971" s="134"/>
      <c r="D971" s="134"/>
      <c r="E971" s="134"/>
      <c r="F971" s="134"/>
      <c r="G971" s="134"/>
      <c r="H971" s="134"/>
      <c r="I971" s="134"/>
      <c r="J971" s="134"/>
      <c r="K971" s="134"/>
      <c r="L971" s="134"/>
      <c r="M971" s="134"/>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row>
    <row r="972" spans="1:35" ht="12.75" x14ac:dyDescent="0.2">
      <c r="A972" s="134"/>
      <c r="B972" s="581"/>
      <c r="C972" s="134"/>
      <c r="D972" s="134"/>
      <c r="E972" s="134"/>
      <c r="F972" s="134"/>
      <c r="G972" s="134"/>
      <c r="H972" s="134"/>
      <c r="I972" s="134"/>
      <c r="J972" s="134"/>
      <c r="K972" s="134"/>
      <c r="L972" s="134"/>
      <c r="M972" s="134"/>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row>
    <row r="973" spans="1:35" ht="12.75" x14ac:dyDescent="0.2">
      <c r="A973" s="134"/>
      <c r="B973" s="581"/>
      <c r="C973" s="134"/>
      <c r="D973" s="134"/>
      <c r="E973" s="134"/>
      <c r="F973" s="134"/>
      <c r="G973" s="134"/>
      <c r="H973" s="134"/>
      <c r="I973" s="134"/>
      <c r="J973" s="134"/>
      <c r="K973" s="134"/>
      <c r="L973" s="134"/>
      <c r="M973" s="134"/>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row>
    <row r="974" spans="1:35" ht="12.75" x14ac:dyDescent="0.2">
      <c r="A974" s="134"/>
      <c r="B974" s="581"/>
      <c r="C974" s="134"/>
      <c r="D974" s="134"/>
      <c r="E974" s="134"/>
      <c r="F974" s="134"/>
      <c r="G974" s="134"/>
      <c r="H974" s="134"/>
      <c r="I974" s="134"/>
      <c r="J974" s="134"/>
      <c r="K974" s="134"/>
      <c r="L974" s="134"/>
      <c r="M974" s="134"/>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row>
    <row r="975" spans="1:35" ht="12.75" x14ac:dyDescent="0.2">
      <c r="A975" s="134"/>
      <c r="B975" s="581"/>
      <c r="C975" s="134"/>
      <c r="D975" s="134"/>
      <c r="E975" s="134"/>
      <c r="F975" s="134"/>
      <c r="G975" s="134"/>
      <c r="H975" s="134"/>
      <c r="I975" s="134"/>
      <c r="J975" s="134"/>
      <c r="K975" s="134"/>
      <c r="L975" s="134"/>
      <c r="M975" s="134"/>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row>
    <row r="976" spans="1:35" ht="12.75" x14ac:dyDescent="0.2">
      <c r="A976" s="134"/>
      <c r="B976" s="581"/>
      <c r="C976" s="134"/>
      <c r="D976" s="134"/>
      <c r="E976" s="134"/>
      <c r="F976" s="134"/>
      <c r="G976" s="134"/>
      <c r="H976" s="134"/>
      <c r="I976" s="134"/>
      <c r="J976" s="134"/>
      <c r="K976" s="134"/>
      <c r="L976" s="134"/>
      <c r="M976" s="134"/>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row>
    <row r="977" spans="1:35" ht="12.75" x14ac:dyDescent="0.2">
      <c r="A977" s="134"/>
      <c r="B977" s="581"/>
      <c r="C977" s="134"/>
      <c r="D977" s="134"/>
      <c r="E977" s="134"/>
      <c r="F977" s="134"/>
      <c r="G977" s="134"/>
      <c r="H977" s="134"/>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row>
    <row r="978" spans="1:35" ht="12.75" x14ac:dyDescent="0.2">
      <c r="A978" s="134"/>
      <c r="B978" s="581"/>
      <c r="C978" s="134"/>
      <c r="D978" s="134"/>
      <c r="E978" s="134"/>
      <c r="F978" s="134"/>
      <c r="G978" s="134"/>
      <c r="H978" s="134"/>
      <c r="I978" s="134"/>
      <c r="J978" s="134"/>
      <c r="K978" s="134"/>
      <c r="L978" s="134"/>
      <c r="M978" s="134"/>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row>
    <row r="979" spans="1:35" ht="12.75" x14ac:dyDescent="0.2">
      <c r="A979" s="134"/>
      <c r="B979" s="581"/>
      <c r="C979" s="134"/>
      <c r="D979" s="134"/>
      <c r="E979" s="134"/>
      <c r="F979" s="134"/>
      <c r="G979" s="134"/>
      <c r="H979" s="134"/>
      <c r="I979" s="134"/>
      <c r="J979" s="134"/>
      <c r="K979" s="134"/>
      <c r="L979" s="134"/>
      <c r="M979" s="134"/>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row>
    <row r="980" spans="1:35" ht="12.75" x14ac:dyDescent="0.2">
      <c r="A980" s="134"/>
      <c r="B980" s="581"/>
      <c r="C980" s="134"/>
      <c r="D980" s="134"/>
      <c r="E980" s="134"/>
      <c r="F980" s="134"/>
      <c r="G980" s="134"/>
      <c r="H980" s="134"/>
      <c r="I980" s="134"/>
      <c r="J980" s="134"/>
      <c r="K980" s="134"/>
      <c r="L980" s="134"/>
      <c r="M980" s="134"/>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row>
    <row r="981" spans="1:35" ht="12.75" x14ac:dyDescent="0.2">
      <c r="A981" s="134"/>
      <c r="B981" s="581"/>
      <c r="C981" s="134"/>
      <c r="D981" s="134"/>
      <c r="E981" s="134"/>
      <c r="F981" s="134"/>
      <c r="G981" s="134"/>
      <c r="H981" s="134"/>
      <c r="I981" s="134"/>
      <c r="J981" s="134"/>
      <c r="K981" s="134"/>
      <c r="L981" s="134"/>
      <c r="M981" s="134"/>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row>
    <row r="982" spans="1:35" ht="12.75" x14ac:dyDescent="0.2">
      <c r="A982" s="134"/>
      <c r="B982" s="581"/>
      <c r="C982" s="134"/>
      <c r="D982" s="134"/>
      <c r="E982" s="134"/>
      <c r="F982" s="134"/>
      <c r="G982" s="134"/>
      <c r="H982" s="134"/>
      <c r="I982" s="134"/>
      <c r="J982" s="134"/>
      <c r="K982" s="134"/>
      <c r="L982" s="134"/>
      <c r="M982" s="134"/>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row>
    <row r="983" spans="1:35" ht="12.75" x14ac:dyDescent="0.2">
      <c r="A983" s="134"/>
      <c r="B983" s="581"/>
      <c r="C983" s="134"/>
      <c r="D983" s="134"/>
      <c r="E983" s="134"/>
      <c r="F983" s="134"/>
      <c r="G983" s="134"/>
      <c r="H983" s="134"/>
      <c r="I983" s="134"/>
      <c r="J983" s="134"/>
      <c r="K983" s="134"/>
      <c r="L983" s="134"/>
      <c r="M983" s="134"/>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row>
    <row r="984" spans="1:35" ht="12.75" x14ac:dyDescent="0.2">
      <c r="A984" s="134"/>
      <c r="B984" s="581"/>
      <c r="C984" s="134"/>
      <c r="D984" s="134"/>
      <c r="E984" s="134"/>
      <c r="F984" s="134"/>
      <c r="G984" s="134"/>
      <c r="H984" s="134"/>
      <c r="I984" s="134"/>
      <c r="J984" s="134"/>
      <c r="K984" s="134"/>
      <c r="L984" s="134"/>
      <c r="M984" s="134"/>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row>
    <row r="985" spans="1:35" ht="12.75" x14ac:dyDescent="0.2">
      <c r="A985" s="134"/>
      <c r="B985" s="581"/>
      <c r="C985" s="134"/>
      <c r="D985" s="134"/>
      <c r="E985" s="134"/>
      <c r="F985" s="134"/>
      <c r="G985" s="134"/>
      <c r="H985" s="134"/>
      <c r="I985" s="134"/>
      <c r="J985" s="134"/>
      <c r="K985" s="134"/>
      <c r="L985" s="134"/>
      <c r="M985" s="134"/>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row>
    <row r="986" spans="1:35" ht="12.75" x14ac:dyDescent="0.2">
      <c r="A986" s="134"/>
      <c r="B986" s="581"/>
      <c r="C986" s="134"/>
      <c r="D986" s="134"/>
      <c r="E986" s="134"/>
      <c r="F986" s="134"/>
      <c r="G986" s="134"/>
      <c r="H986" s="134"/>
      <c r="I986" s="134"/>
      <c r="J986" s="134"/>
      <c r="K986" s="134"/>
      <c r="L986" s="134"/>
      <c r="M986" s="134"/>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row>
    <row r="987" spans="1:35" ht="12.75" x14ac:dyDescent="0.2">
      <c r="A987" s="134"/>
      <c r="B987" s="581"/>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row>
    <row r="988" spans="1:35" ht="12.75" x14ac:dyDescent="0.2">
      <c r="A988" s="134"/>
      <c r="B988" s="581"/>
      <c r="C988" s="134"/>
      <c r="D988" s="134"/>
      <c r="E988" s="134"/>
      <c r="F988" s="134"/>
      <c r="G988" s="134"/>
      <c r="H988" s="134"/>
      <c r="I988" s="134"/>
      <c r="J988" s="134"/>
      <c r="K988" s="134"/>
      <c r="L988" s="134"/>
      <c r="M988" s="134"/>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row>
    <row r="989" spans="1:35" ht="12.75" x14ac:dyDescent="0.2">
      <c r="A989" s="134"/>
      <c r="B989" s="581"/>
      <c r="C989" s="134"/>
      <c r="D989" s="134"/>
      <c r="E989" s="134"/>
      <c r="F989" s="134"/>
      <c r="G989" s="134"/>
      <c r="H989" s="134"/>
      <c r="I989" s="134"/>
      <c r="J989" s="134"/>
      <c r="K989" s="134"/>
      <c r="L989" s="134"/>
      <c r="M989" s="134"/>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row>
    <row r="990" spans="1:35" ht="12.75" x14ac:dyDescent="0.2">
      <c r="A990" s="134"/>
      <c r="B990" s="581"/>
      <c r="C990" s="134"/>
      <c r="D990" s="134"/>
      <c r="E990" s="134"/>
      <c r="F990" s="134"/>
      <c r="G990" s="134"/>
      <c r="H990" s="134"/>
      <c r="I990" s="134"/>
      <c r="J990" s="134"/>
      <c r="K990" s="134"/>
      <c r="L990" s="134"/>
      <c r="M990" s="134"/>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row>
    <row r="991" spans="1:35" ht="12.75" x14ac:dyDescent="0.2">
      <c r="A991" s="134"/>
      <c r="B991" s="581"/>
      <c r="C991" s="134"/>
      <c r="D991" s="134"/>
      <c r="E991" s="134"/>
      <c r="F991" s="134"/>
      <c r="G991" s="134"/>
      <c r="H991" s="134"/>
      <c r="I991" s="134"/>
      <c r="J991" s="134"/>
      <c r="K991" s="134"/>
      <c r="L991" s="134"/>
      <c r="M991" s="134"/>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row>
    <row r="992" spans="1:35" ht="12.75" x14ac:dyDescent="0.2">
      <c r="A992" s="134"/>
      <c r="B992" s="581"/>
      <c r="C992" s="134"/>
      <c r="D992" s="134"/>
      <c r="E992" s="134"/>
      <c r="F992" s="134"/>
      <c r="G992" s="134"/>
      <c r="H992" s="134"/>
      <c r="I992" s="134"/>
      <c r="J992" s="134"/>
      <c r="K992" s="134"/>
      <c r="L992" s="134"/>
      <c r="M992" s="134"/>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row>
    <row r="993" spans="1:35" ht="12.75" x14ac:dyDescent="0.2">
      <c r="A993" s="134"/>
      <c r="B993" s="581"/>
      <c r="C993" s="134"/>
      <c r="D993" s="134"/>
      <c r="E993" s="134"/>
      <c r="F993" s="134"/>
      <c r="G993" s="134"/>
      <c r="H993" s="134"/>
      <c r="I993" s="134"/>
      <c r="J993" s="134"/>
      <c r="K993" s="134"/>
      <c r="L993" s="134"/>
      <c r="M993" s="134"/>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row>
    <row r="994" spans="1:35" ht="12.75" x14ac:dyDescent="0.2">
      <c r="A994" s="134"/>
      <c r="B994" s="581"/>
      <c r="C994" s="134"/>
      <c r="D994" s="134"/>
      <c r="E994" s="134"/>
      <c r="F994" s="134"/>
      <c r="G994" s="134"/>
      <c r="H994" s="134"/>
      <c r="I994" s="134"/>
      <c r="J994" s="134"/>
      <c r="K994" s="134"/>
      <c r="L994" s="134"/>
      <c r="M994" s="134"/>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row>
    <row r="995" spans="1:35" ht="12.75" x14ac:dyDescent="0.2">
      <c r="A995" s="134"/>
      <c r="B995" s="581"/>
      <c r="C995" s="134"/>
      <c r="D995" s="134"/>
      <c r="E995" s="134"/>
      <c r="F995" s="134"/>
      <c r="G995" s="134"/>
      <c r="H995" s="134"/>
      <c r="I995" s="134"/>
      <c r="J995" s="134"/>
      <c r="K995" s="134"/>
      <c r="L995" s="134"/>
      <c r="M995" s="134"/>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row>
    <row r="996" spans="1:35" ht="12.75" x14ac:dyDescent="0.2">
      <c r="A996" s="134"/>
      <c r="B996" s="581"/>
      <c r="C996" s="134"/>
      <c r="D996" s="134"/>
      <c r="E996" s="134"/>
      <c r="F996" s="134"/>
      <c r="G996" s="134"/>
      <c r="H996" s="134"/>
      <c r="I996" s="134"/>
      <c r="J996" s="134"/>
      <c r="K996" s="134"/>
      <c r="L996" s="134"/>
      <c r="M996" s="134"/>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row>
    <row r="997" spans="1:35" ht="12.75" x14ac:dyDescent="0.2">
      <c r="A997" s="134"/>
      <c r="B997" s="581"/>
      <c r="C997" s="134"/>
      <c r="D997" s="134"/>
      <c r="E997" s="134"/>
      <c r="F997" s="134"/>
      <c r="G997" s="134"/>
      <c r="H997" s="134"/>
      <c r="I997" s="134"/>
      <c r="J997" s="134"/>
      <c r="K997" s="134"/>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row>
    <row r="998" spans="1:35" ht="12.75" x14ac:dyDescent="0.2">
      <c r="A998" s="134"/>
      <c r="B998" s="581"/>
      <c r="C998" s="134"/>
      <c r="D998" s="134"/>
      <c r="E998" s="134"/>
      <c r="F998" s="134"/>
      <c r="G998" s="134"/>
      <c r="H998" s="134"/>
      <c r="I998" s="134"/>
      <c r="J998" s="134"/>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row>
    <row r="999" spans="1:35" ht="12.75" x14ac:dyDescent="0.2">
      <c r="A999" s="134"/>
      <c r="B999" s="581"/>
      <c r="C999" s="134"/>
      <c r="D999" s="134"/>
      <c r="E999" s="134"/>
      <c r="F999" s="134"/>
      <c r="G999" s="134"/>
      <c r="H999" s="134"/>
      <c r="I999" s="134"/>
      <c r="J999" s="134"/>
      <c r="K999" s="134"/>
      <c r="L999" s="134"/>
      <c r="M999" s="134"/>
      <c r="N999" s="134"/>
      <c r="O999" s="134"/>
      <c r="P999" s="134"/>
      <c r="Q999" s="134"/>
      <c r="R999" s="134"/>
      <c r="S999" s="134"/>
      <c r="T999" s="134"/>
      <c r="U999" s="134"/>
      <c r="V999" s="134"/>
      <c r="W999" s="134"/>
      <c r="X999" s="134"/>
      <c r="Y999" s="134"/>
      <c r="Z999" s="134"/>
      <c r="AA999" s="134"/>
      <c r="AB999" s="134"/>
      <c r="AC999" s="134"/>
      <c r="AD999" s="134"/>
      <c r="AE999" s="134"/>
      <c r="AF999" s="134"/>
      <c r="AG999" s="134"/>
      <c r="AH999" s="134"/>
      <c r="AI999" s="134"/>
    </row>
    <row r="1000" spans="1:35" ht="12.75" x14ac:dyDescent="0.2">
      <c r="A1000" s="134"/>
      <c r="B1000" s="581"/>
      <c r="C1000" s="134"/>
      <c r="D1000" s="134"/>
      <c r="E1000" s="134"/>
      <c r="F1000" s="134"/>
      <c r="G1000" s="134"/>
      <c r="H1000" s="134"/>
      <c r="I1000" s="134"/>
      <c r="J1000" s="134"/>
      <c r="K1000" s="134"/>
      <c r="L1000" s="134"/>
      <c r="M1000" s="134"/>
      <c r="N1000" s="134"/>
      <c r="O1000" s="134"/>
      <c r="P1000" s="134"/>
      <c r="Q1000" s="134"/>
      <c r="R1000" s="134"/>
      <c r="S1000" s="134"/>
      <c r="T1000" s="134"/>
      <c r="U1000" s="134"/>
      <c r="V1000" s="134"/>
      <c r="W1000" s="134"/>
      <c r="X1000" s="134"/>
      <c r="Y1000" s="134"/>
      <c r="Z1000" s="134"/>
      <c r="AA1000" s="134"/>
      <c r="AB1000" s="134"/>
      <c r="AC1000" s="134"/>
      <c r="AD1000" s="134"/>
      <c r="AE1000" s="134"/>
      <c r="AF1000" s="134"/>
      <c r="AG1000" s="134"/>
      <c r="AH1000" s="134"/>
      <c r="AI1000" s="134"/>
    </row>
    <row r="1001" spans="1:35" ht="12.75" x14ac:dyDescent="0.2">
      <c r="A1001" s="134"/>
      <c r="B1001" s="581"/>
      <c r="C1001" s="134"/>
      <c r="D1001" s="134"/>
      <c r="E1001" s="134"/>
      <c r="F1001" s="134"/>
      <c r="G1001" s="134"/>
      <c r="H1001" s="134"/>
      <c r="I1001" s="134"/>
      <c r="J1001" s="134"/>
      <c r="K1001" s="134"/>
      <c r="L1001" s="134"/>
      <c r="M1001" s="134"/>
      <c r="N1001" s="134"/>
      <c r="O1001" s="134"/>
      <c r="P1001" s="134"/>
      <c r="Q1001" s="134"/>
      <c r="R1001" s="134"/>
      <c r="S1001" s="134"/>
      <c r="T1001" s="134"/>
      <c r="U1001" s="134"/>
      <c r="V1001" s="134"/>
      <c r="W1001" s="134"/>
      <c r="X1001" s="134"/>
      <c r="Y1001" s="134"/>
      <c r="Z1001" s="134"/>
      <c r="AA1001" s="134"/>
      <c r="AB1001" s="134"/>
      <c r="AC1001" s="134"/>
      <c r="AD1001" s="134"/>
      <c r="AE1001" s="134"/>
      <c r="AF1001" s="134"/>
      <c r="AG1001" s="134"/>
      <c r="AH1001" s="134"/>
      <c r="AI1001" s="134"/>
    </row>
    <row r="1002" spans="1:35" ht="12.75" x14ac:dyDescent="0.2">
      <c r="A1002" s="134"/>
      <c r="B1002" s="581"/>
      <c r="C1002" s="134"/>
      <c r="D1002" s="134"/>
      <c r="E1002" s="134"/>
      <c r="F1002" s="134"/>
      <c r="G1002" s="134"/>
      <c r="H1002" s="134"/>
      <c r="I1002" s="134"/>
      <c r="J1002" s="134"/>
      <c r="K1002" s="134"/>
      <c r="L1002" s="134"/>
      <c r="M1002" s="134"/>
      <c r="N1002" s="134"/>
      <c r="O1002" s="134"/>
      <c r="P1002" s="134"/>
      <c r="Q1002" s="134"/>
      <c r="R1002" s="134"/>
      <c r="S1002" s="134"/>
      <c r="T1002" s="134"/>
      <c r="U1002" s="134"/>
      <c r="V1002" s="134"/>
      <c r="W1002" s="134"/>
      <c r="X1002" s="134"/>
      <c r="Y1002" s="134"/>
      <c r="Z1002" s="134"/>
      <c r="AA1002" s="134"/>
      <c r="AB1002" s="134"/>
      <c r="AC1002" s="134"/>
      <c r="AD1002" s="134"/>
      <c r="AE1002" s="134"/>
      <c r="AF1002" s="134"/>
      <c r="AG1002" s="134"/>
      <c r="AH1002" s="134"/>
      <c r="AI1002" s="134"/>
    </row>
    <row r="1003" spans="1:35" ht="12.75" x14ac:dyDescent="0.2">
      <c r="A1003" s="134"/>
      <c r="B1003" s="581"/>
      <c r="C1003" s="134"/>
      <c r="D1003" s="134"/>
      <c r="E1003" s="134"/>
      <c r="F1003" s="134"/>
      <c r="G1003" s="134"/>
      <c r="H1003" s="134"/>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4"/>
      <c r="AH1003" s="134"/>
      <c r="AI1003" s="134"/>
    </row>
    <row r="1004" spans="1:35" ht="12.75" x14ac:dyDescent="0.2">
      <c r="A1004" s="134"/>
      <c r="B1004" s="581"/>
      <c r="C1004" s="134"/>
      <c r="D1004" s="134"/>
      <c r="E1004" s="134"/>
      <c r="F1004" s="134"/>
      <c r="G1004" s="134"/>
      <c r="H1004" s="134"/>
      <c r="I1004" s="134"/>
      <c r="J1004" s="134"/>
      <c r="K1004" s="134"/>
      <c r="L1004" s="134"/>
      <c r="M1004" s="134"/>
      <c r="N1004" s="134"/>
      <c r="O1004" s="134"/>
      <c r="P1004" s="134"/>
      <c r="Q1004" s="134"/>
      <c r="R1004" s="134"/>
      <c r="S1004" s="134"/>
      <c r="T1004" s="134"/>
      <c r="U1004" s="134"/>
      <c r="V1004" s="134"/>
      <c r="W1004" s="134"/>
      <c r="X1004" s="134"/>
      <c r="Y1004" s="134"/>
      <c r="Z1004" s="134"/>
      <c r="AA1004" s="134"/>
      <c r="AB1004" s="134"/>
      <c r="AC1004" s="134"/>
      <c r="AD1004" s="134"/>
      <c r="AE1004" s="134"/>
      <c r="AF1004" s="134"/>
      <c r="AG1004" s="134"/>
      <c r="AH1004" s="134"/>
      <c r="AI1004" s="134"/>
    </row>
    <row r="1005" spans="1:35" ht="12.75" x14ac:dyDescent="0.2">
      <c r="A1005" s="134"/>
      <c r="B1005" s="581"/>
      <c r="C1005" s="134"/>
      <c r="D1005" s="134"/>
      <c r="E1005" s="134"/>
      <c r="F1005" s="134"/>
      <c r="G1005" s="134"/>
      <c r="H1005" s="134"/>
      <c r="I1005" s="134"/>
      <c r="J1005" s="134"/>
      <c r="K1005" s="134"/>
      <c r="L1005" s="134"/>
      <c r="M1005" s="134"/>
      <c r="N1005" s="134"/>
      <c r="O1005" s="134"/>
      <c r="P1005" s="134"/>
      <c r="Q1005" s="134"/>
      <c r="R1005" s="134"/>
      <c r="S1005" s="134"/>
      <c r="T1005" s="134"/>
      <c r="U1005" s="134"/>
      <c r="V1005" s="134"/>
      <c r="W1005" s="134"/>
      <c r="X1005" s="134"/>
      <c r="Y1005" s="134"/>
      <c r="Z1005" s="134"/>
      <c r="AA1005" s="134"/>
      <c r="AB1005" s="134"/>
      <c r="AC1005" s="134"/>
      <c r="AD1005" s="134"/>
      <c r="AE1005" s="134"/>
      <c r="AF1005" s="134"/>
      <c r="AG1005" s="134"/>
      <c r="AH1005" s="134"/>
      <c r="AI1005" s="134"/>
    </row>
  </sheetData>
  <mergeCells count="42">
    <mergeCell ref="F1:K1"/>
    <mergeCell ref="G2:U2"/>
    <mergeCell ref="K3:L3"/>
    <mergeCell ref="M3:N3"/>
    <mergeCell ref="O3:P3"/>
    <mergeCell ref="Q3:R3"/>
    <mergeCell ref="S3:T3"/>
    <mergeCell ref="M1:O1"/>
    <mergeCell ref="F2:F3"/>
    <mergeCell ref="G3:H3"/>
    <mergeCell ref="I3:J3"/>
    <mergeCell ref="A2:A3"/>
    <mergeCell ref="B2:B3"/>
    <mergeCell ref="C2:C3"/>
    <mergeCell ref="D2:D3"/>
    <mergeCell ref="E2:E3"/>
    <mergeCell ref="A5:A6"/>
    <mergeCell ref="B5:B6"/>
    <mergeCell ref="A7:A10"/>
    <mergeCell ref="B7:B10"/>
    <mergeCell ref="B11:B12"/>
    <mergeCell ref="A11:A12"/>
    <mergeCell ref="A14:A15"/>
    <mergeCell ref="B14:B15"/>
    <mergeCell ref="A17:A19"/>
    <mergeCell ref="B17:B19"/>
    <mergeCell ref="B24:B25"/>
    <mergeCell ref="B27:B28"/>
    <mergeCell ref="G45:H45"/>
    <mergeCell ref="I45:J45"/>
    <mergeCell ref="K45:L45"/>
    <mergeCell ref="M45:N45"/>
    <mergeCell ref="A41:A42"/>
    <mergeCell ref="B41:B42"/>
    <mergeCell ref="C45:C46"/>
    <mergeCell ref="D45:D46"/>
    <mergeCell ref="E45:F45"/>
    <mergeCell ref="B47:B50"/>
    <mergeCell ref="O45:P45"/>
    <mergeCell ref="Q45:R45"/>
    <mergeCell ref="B30:B35"/>
    <mergeCell ref="B39:B4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L26"/>
  <sheetViews>
    <sheetView workbookViewId="0"/>
  </sheetViews>
  <sheetFormatPr defaultColWidth="14.42578125" defaultRowHeight="15.75" customHeight="1" x14ac:dyDescent="0.2"/>
  <cols>
    <col min="12" max="12" width="16.28515625" customWidth="1"/>
  </cols>
  <sheetData>
    <row r="1" spans="1:12" ht="15.75" customHeight="1" x14ac:dyDescent="0.2">
      <c r="A1" s="908" t="s">
        <v>535</v>
      </c>
      <c r="B1" s="778"/>
      <c r="C1" s="778"/>
      <c r="D1" s="778"/>
      <c r="E1" s="778"/>
      <c r="F1" s="778"/>
      <c r="G1" s="778"/>
      <c r="H1" s="778"/>
      <c r="I1" s="778"/>
      <c r="J1" s="778"/>
      <c r="K1" s="778"/>
      <c r="L1" s="778"/>
    </row>
    <row r="2" spans="1:12" ht="15.75" customHeight="1" x14ac:dyDescent="0.2">
      <c r="A2" s="600">
        <v>1</v>
      </c>
      <c r="B2" s="600">
        <v>2</v>
      </c>
      <c r="C2" s="600">
        <v>3</v>
      </c>
      <c r="D2" s="600">
        <v>4</v>
      </c>
      <c r="E2" s="600">
        <v>5</v>
      </c>
      <c r="F2" s="600">
        <v>6</v>
      </c>
      <c r="G2" s="600">
        <v>7</v>
      </c>
      <c r="H2" s="600">
        <v>8</v>
      </c>
      <c r="I2" s="600">
        <v>9</v>
      </c>
      <c r="J2" s="600">
        <v>10</v>
      </c>
      <c r="K2" s="600">
        <v>11</v>
      </c>
      <c r="L2" s="601">
        <v>12</v>
      </c>
    </row>
    <row r="3" spans="1:12" ht="15.75" customHeight="1" x14ac:dyDescent="0.2">
      <c r="A3" s="907" t="s">
        <v>375</v>
      </c>
      <c r="B3" s="907" t="s">
        <v>96</v>
      </c>
      <c r="C3" s="909" t="s">
        <v>723</v>
      </c>
      <c r="D3" s="775"/>
      <c r="E3" s="775"/>
      <c r="F3" s="776"/>
      <c r="G3" s="603" t="s">
        <v>724</v>
      </c>
      <c r="H3" s="602"/>
      <c r="I3" s="604"/>
      <c r="J3" s="909" t="s">
        <v>538</v>
      </c>
      <c r="K3" s="776"/>
      <c r="L3" s="910" t="s">
        <v>581</v>
      </c>
    </row>
    <row r="4" spans="1:12" ht="15.75" customHeight="1" x14ac:dyDescent="0.2">
      <c r="A4" s="789"/>
      <c r="B4" s="789"/>
      <c r="C4" s="909" t="s">
        <v>383</v>
      </c>
      <c r="D4" s="776"/>
      <c r="E4" s="605" t="s">
        <v>384</v>
      </c>
      <c r="F4" s="605" t="s">
        <v>385</v>
      </c>
      <c r="G4" s="907" t="s">
        <v>539</v>
      </c>
      <c r="H4" s="907" t="s">
        <v>725</v>
      </c>
      <c r="I4" s="907" t="s">
        <v>726</v>
      </c>
      <c r="J4" s="907" t="s">
        <v>543</v>
      </c>
      <c r="K4" s="907" t="s">
        <v>544</v>
      </c>
      <c r="L4" s="789"/>
    </row>
    <row r="5" spans="1:12" ht="15.75" customHeight="1" x14ac:dyDescent="0.2">
      <c r="A5" s="773"/>
      <c r="B5" s="773"/>
      <c r="C5" s="606" t="s">
        <v>727</v>
      </c>
      <c r="D5" s="605" t="s">
        <v>236</v>
      </c>
      <c r="E5" s="605"/>
      <c r="F5" s="605"/>
      <c r="G5" s="773"/>
      <c r="H5" s="773"/>
      <c r="I5" s="773"/>
      <c r="J5" s="773"/>
      <c r="K5" s="773"/>
      <c r="L5" s="773"/>
    </row>
    <row r="6" spans="1:12" ht="15.75" customHeight="1" x14ac:dyDescent="0.2">
      <c r="A6" s="607">
        <v>1</v>
      </c>
      <c r="B6" s="608" t="s">
        <v>55</v>
      </c>
      <c r="C6" s="609">
        <v>16588</v>
      </c>
      <c r="D6" s="610" t="s">
        <v>149</v>
      </c>
      <c r="E6" s="608"/>
      <c r="F6" s="608"/>
      <c r="G6" s="611"/>
      <c r="H6" s="612"/>
      <c r="I6" s="612"/>
      <c r="J6" s="608"/>
      <c r="K6" s="608"/>
      <c r="L6" s="613"/>
    </row>
    <row r="7" spans="1:12" ht="15.75" customHeight="1" x14ac:dyDescent="0.2">
      <c r="A7" s="607">
        <v>2</v>
      </c>
      <c r="B7" s="614" t="s">
        <v>551</v>
      </c>
      <c r="C7" s="615" t="s">
        <v>728</v>
      </c>
      <c r="D7" s="608">
        <v>7</v>
      </c>
      <c r="E7" s="608"/>
      <c r="F7" s="608"/>
      <c r="G7" s="610"/>
      <c r="H7" s="612" t="s">
        <v>552</v>
      </c>
      <c r="I7" s="612" t="s">
        <v>553</v>
      </c>
      <c r="J7" s="608"/>
      <c r="K7" s="608"/>
      <c r="L7" s="613"/>
    </row>
    <row r="8" spans="1:12" ht="15.75" customHeight="1" x14ac:dyDescent="0.2">
      <c r="A8" s="607">
        <v>3</v>
      </c>
      <c r="B8" s="614" t="s">
        <v>554</v>
      </c>
      <c r="C8" s="615" t="s">
        <v>729</v>
      </c>
      <c r="D8" s="608">
        <v>140</v>
      </c>
      <c r="E8" s="608"/>
      <c r="F8" s="608"/>
      <c r="G8" s="610"/>
      <c r="H8" s="612" t="s">
        <v>552</v>
      </c>
      <c r="I8" s="612" t="s">
        <v>553</v>
      </c>
      <c r="J8" s="608"/>
      <c r="K8" s="608"/>
      <c r="L8" s="613"/>
    </row>
    <row r="9" spans="1:12" ht="15.75" customHeight="1" x14ac:dyDescent="0.2">
      <c r="A9" s="607">
        <v>4</v>
      </c>
      <c r="B9" s="614" t="s">
        <v>106</v>
      </c>
      <c r="C9" s="616">
        <v>60248</v>
      </c>
      <c r="D9" s="610" t="s">
        <v>149</v>
      </c>
      <c r="E9" s="608"/>
      <c r="F9" s="608"/>
      <c r="G9" s="611"/>
      <c r="H9" s="612" t="s">
        <v>252</v>
      </c>
      <c r="I9" s="612" t="s">
        <v>252</v>
      </c>
      <c r="J9" s="608"/>
      <c r="K9" s="608"/>
      <c r="L9" s="613"/>
    </row>
    <row r="10" spans="1:12" ht="15.75" customHeight="1" x14ac:dyDescent="0.2">
      <c r="A10" s="607">
        <v>5</v>
      </c>
      <c r="B10" s="614" t="s">
        <v>87</v>
      </c>
      <c r="C10" s="615" t="s">
        <v>730</v>
      </c>
      <c r="D10" s="617">
        <v>3337</v>
      </c>
      <c r="E10" s="608"/>
      <c r="F10" s="608"/>
      <c r="G10" s="610"/>
      <c r="H10" s="612" t="s">
        <v>552</v>
      </c>
      <c r="I10" s="612" t="s">
        <v>553</v>
      </c>
      <c r="J10" s="608"/>
      <c r="K10" s="608"/>
      <c r="L10" s="613"/>
    </row>
    <row r="11" spans="1:12" ht="15.75" customHeight="1" x14ac:dyDescent="0.2">
      <c r="A11" s="607">
        <v>6</v>
      </c>
      <c r="B11" s="614" t="s">
        <v>88</v>
      </c>
      <c r="C11" s="615" t="s">
        <v>731</v>
      </c>
      <c r="D11" s="608">
        <v>20</v>
      </c>
      <c r="E11" s="608"/>
      <c r="F11" s="608"/>
      <c r="G11" s="610"/>
      <c r="H11" s="612" t="s">
        <v>552</v>
      </c>
      <c r="I11" s="612" t="s">
        <v>553</v>
      </c>
      <c r="J11" s="608"/>
      <c r="K11" s="608"/>
      <c r="L11" s="613"/>
    </row>
    <row r="12" spans="1:12" ht="15.75" customHeight="1" x14ac:dyDescent="0.2">
      <c r="A12" s="607">
        <v>7</v>
      </c>
      <c r="B12" s="614" t="s">
        <v>85</v>
      </c>
      <c r="C12" s="615" t="s">
        <v>732</v>
      </c>
      <c r="D12" s="608">
        <v>127</v>
      </c>
      <c r="E12" s="608"/>
      <c r="F12" s="608"/>
      <c r="G12" s="610"/>
      <c r="H12" s="612" t="s">
        <v>552</v>
      </c>
      <c r="I12" s="612" t="s">
        <v>553</v>
      </c>
      <c r="J12" s="608"/>
      <c r="K12" s="608"/>
      <c r="L12" s="613"/>
    </row>
    <row r="13" spans="1:12" ht="15.75" customHeight="1" x14ac:dyDescent="0.2">
      <c r="A13" s="607">
        <v>8</v>
      </c>
      <c r="B13" s="614" t="s">
        <v>89</v>
      </c>
      <c r="C13" s="615" t="s">
        <v>733</v>
      </c>
      <c r="D13" s="617">
        <v>1135</v>
      </c>
      <c r="E13" s="608"/>
      <c r="F13" s="608"/>
      <c r="G13" s="610"/>
      <c r="H13" s="612" t="s">
        <v>552</v>
      </c>
      <c r="I13" s="612" t="s">
        <v>553</v>
      </c>
      <c r="J13" s="608"/>
      <c r="K13" s="608"/>
      <c r="L13" s="613"/>
    </row>
    <row r="14" spans="1:12" ht="15.75" customHeight="1" x14ac:dyDescent="0.2">
      <c r="A14" s="607">
        <v>9</v>
      </c>
      <c r="B14" s="614" t="s">
        <v>86</v>
      </c>
      <c r="C14" s="615" t="s">
        <v>734</v>
      </c>
      <c r="D14" s="617">
        <v>34845</v>
      </c>
      <c r="E14" s="608"/>
      <c r="F14" s="608"/>
      <c r="G14" s="610"/>
      <c r="H14" s="612" t="s">
        <v>552</v>
      </c>
      <c r="I14" s="612" t="s">
        <v>553</v>
      </c>
      <c r="J14" s="608"/>
      <c r="K14" s="608"/>
      <c r="L14" s="613"/>
    </row>
    <row r="15" spans="1:12" ht="15.75" customHeight="1" x14ac:dyDescent="0.2">
      <c r="A15" s="607">
        <v>10</v>
      </c>
      <c r="B15" s="614" t="s">
        <v>57</v>
      </c>
      <c r="C15" s="616">
        <v>72531</v>
      </c>
      <c r="D15" s="611">
        <v>71576</v>
      </c>
      <c r="E15" s="610">
        <v>0</v>
      </c>
      <c r="F15" s="610">
        <v>0</v>
      </c>
      <c r="G15" s="611"/>
      <c r="H15" s="618" t="s">
        <v>555</v>
      </c>
      <c r="I15" s="619" t="s">
        <v>556</v>
      </c>
      <c r="J15" s="620"/>
      <c r="K15" s="608"/>
      <c r="L15" s="621"/>
    </row>
    <row r="16" spans="1:12" ht="15.75" customHeight="1" x14ac:dyDescent="0.2">
      <c r="A16" s="607">
        <v>11</v>
      </c>
      <c r="B16" s="614" t="s">
        <v>58</v>
      </c>
      <c r="C16" s="616">
        <v>74887</v>
      </c>
      <c r="D16" s="611">
        <v>74191</v>
      </c>
      <c r="E16" s="610">
        <v>0</v>
      </c>
      <c r="F16" s="610">
        <v>0</v>
      </c>
      <c r="G16" s="611"/>
      <c r="H16" s="622" t="s">
        <v>555</v>
      </c>
      <c r="I16" s="612" t="s">
        <v>556</v>
      </c>
      <c r="J16" s="620"/>
      <c r="K16" s="608"/>
      <c r="L16" s="621"/>
    </row>
    <row r="17" spans="1:12" ht="15.75" customHeight="1" x14ac:dyDescent="0.2">
      <c r="A17" s="607">
        <v>12</v>
      </c>
      <c r="B17" s="614" t="s">
        <v>75</v>
      </c>
      <c r="C17" s="616">
        <v>2339</v>
      </c>
      <c r="D17" s="610" t="s">
        <v>149</v>
      </c>
      <c r="E17" s="608"/>
      <c r="F17" s="608"/>
      <c r="G17" s="611"/>
      <c r="H17" s="619" t="s">
        <v>557</v>
      </c>
      <c r="I17" s="619" t="s">
        <v>252</v>
      </c>
      <c r="J17" s="608"/>
      <c r="K17" s="608"/>
      <c r="L17" s="613"/>
    </row>
    <row r="18" spans="1:12" ht="15.75" customHeight="1" x14ac:dyDescent="0.2">
      <c r="A18" s="607">
        <v>13</v>
      </c>
      <c r="B18" s="614" t="s">
        <v>76</v>
      </c>
      <c r="C18" s="616">
        <v>4033</v>
      </c>
      <c r="D18" s="610" t="s">
        <v>149</v>
      </c>
      <c r="E18" s="608"/>
      <c r="F18" s="608"/>
      <c r="G18" s="611"/>
      <c r="H18" s="612" t="s">
        <v>557</v>
      </c>
      <c r="I18" s="612" t="s">
        <v>252</v>
      </c>
      <c r="J18" s="608"/>
      <c r="K18" s="608"/>
      <c r="L18" s="613"/>
    </row>
    <row r="19" spans="1:12" ht="15.75" customHeight="1" x14ac:dyDescent="0.2">
      <c r="A19" s="607">
        <v>14</v>
      </c>
      <c r="B19" s="623" t="s">
        <v>172</v>
      </c>
      <c r="C19" s="611">
        <v>20809</v>
      </c>
      <c r="D19" s="610" t="s">
        <v>149</v>
      </c>
      <c r="E19" s="608"/>
      <c r="F19" s="608"/>
      <c r="G19" s="611"/>
      <c r="H19" s="612" t="s">
        <v>561</v>
      </c>
      <c r="I19" s="612" t="s">
        <v>562</v>
      </c>
      <c r="J19" s="608"/>
      <c r="K19" s="608"/>
      <c r="L19" s="613"/>
    </row>
    <row r="20" spans="1:12" ht="15.75" customHeight="1" x14ac:dyDescent="0.2">
      <c r="A20" s="607">
        <v>15</v>
      </c>
      <c r="B20" s="623" t="s">
        <v>172</v>
      </c>
      <c r="C20" s="611">
        <v>31746</v>
      </c>
      <c r="D20" s="610" t="s">
        <v>149</v>
      </c>
      <c r="E20" s="608"/>
      <c r="F20" s="608"/>
      <c r="G20" s="611"/>
      <c r="H20" s="612" t="s">
        <v>561</v>
      </c>
      <c r="I20" s="612" t="s">
        <v>562</v>
      </c>
      <c r="J20" s="608"/>
      <c r="K20" s="608"/>
      <c r="L20" s="613"/>
    </row>
    <row r="21" spans="1:12" ht="15.75" customHeight="1" x14ac:dyDescent="0.2">
      <c r="A21" s="607">
        <v>16</v>
      </c>
      <c r="B21" s="614" t="s">
        <v>51</v>
      </c>
      <c r="C21" s="616">
        <v>50390</v>
      </c>
      <c r="D21" s="610" t="s">
        <v>149</v>
      </c>
      <c r="E21" s="608"/>
      <c r="F21" s="608"/>
      <c r="G21" s="611"/>
      <c r="H21" s="612" t="s">
        <v>557</v>
      </c>
      <c r="I21" s="612" t="s">
        <v>252</v>
      </c>
      <c r="J21" s="608"/>
      <c r="K21" s="608"/>
      <c r="L21" s="613"/>
    </row>
    <row r="22" spans="1:12" ht="15.75" customHeight="1" x14ac:dyDescent="0.2">
      <c r="A22" s="607">
        <v>17</v>
      </c>
      <c r="B22" s="624" t="s">
        <v>117</v>
      </c>
      <c r="C22" s="616">
        <v>37009</v>
      </c>
      <c r="D22" s="625" t="s">
        <v>149</v>
      </c>
      <c r="E22" s="624"/>
      <c r="F22" s="624"/>
      <c r="G22" s="616"/>
      <c r="H22" s="618" t="s">
        <v>561</v>
      </c>
      <c r="I22" s="626" t="s">
        <v>548</v>
      </c>
      <c r="J22" s="624"/>
      <c r="K22" s="624"/>
      <c r="L22" s="627"/>
    </row>
    <row r="23" spans="1:12" ht="15.75" customHeight="1" x14ac:dyDescent="0.2">
      <c r="A23" s="607">
        <v>18</v>
      </c>
      <c r="B23" s="624" t="s">
        <v>48</v>
      </c>
      <c r="C23" s="610">
        <v>887</v>
      </c>
      <c r="D23" s="628" t="s">
        <v>149</v>
      </c>
      <c r="E23" s="624"/>
      <c r="F23" s="624"/>
      <c r="G23" s="610"/>
      <c r="H23" s="619" t="s">
        <v>563</v>
      </c>
      <c r="I23" s="619" t="s">
        <v>564</v>
      </c>
      <c r="J23" s="629"/>
      <c r="K23" s="629"/>
      <c r="L23" s="630"/>
    </row>
    <row r="24" spans="1:12" ht="15.75" customHeight="1" x14ac:dyDescent="0.2">
      <c r="A24" s="607">
        <v>19</v>
      </c>
      <c r="B24" s="631" t="s">
        <v>103</v>
      </c>
      <c r="C24" s="611">
        <v>8571</v>
      </c>
      <c r="D24" s="632" t="s">
        <v>149</v>
      </c>
      <c r="E24" s="631"/>
      <c r="F24" s="631"/>
      <c r="G24" s="611"/>
      <c r="H24" s="623"/>
      <c r="I24" s="623"/>
      <c r="J24" s="608"/>
      <c r="K24" s="608"/>
      <c r="L24" s="613"/>
    </row>
    <row r="25" spans="1:12" ht="15.75" customHeight="1" x14ac:dyDescent="0.2">
      <c r="A25" s="607">
        <v>20</v>
      </c>
      <c r="B25" s="631" t="s">
        <v>81</v>
      </c>
      <c r="C25" s="611">
        <v>10359</v>
      </c>
      <c r="D25" s="632" t="s">
        <v>149</v>
      </c>
      <c r="E25" s="631"/>
      <c r="F25" s="631"/>
      <c r="G25" s="611"/>
      <c r="H25" s="623"/>
      <c r="I25" s="623"/>
      <c r="J25" s="608"/>
      <c r="K25" s="608"/>
      <c r="L25" s="613"/>
    </row>
    <row r="26" spans="1:12" ht="15.75" customHeight="1" x14ac:dyDescent="0.2">
      <c r="A26" s="906" t="s">
        <v>531</v>
      </c>
      <c r="B26" s="776"/>
      <c r="C26" s="633" t="s">
        <v>735</v>
      </c>
      <c r="D26" s="633" t="s">
        <v>736</v>
      </c>
      <c r="E26" s="633">
        <v>0</v>
      </c>
      <c r="F26" s="633">
        <v>0</v>
      </c>
      <c r="G26" s="633"/>
      <c r="H26" s="634"/>
      <c r="I26" s="634"/>
      <c r="J26" s="635"/>
      <c r="K26" s="635"/>
      <c r="L26" s="636"/>
    </row>
  </sheetData>
  <mergeCells count="13">
    <mergeCell ref="A26:B26"/>
    <mergeCell ref="I4:I5"/>
    <mergeCell ref="J4:J5"/>
    <mergeCell ref="A1:L1"/>
    <mergeCell ref="A3:A5"/>
    <mergeCell ref="B3:B5"/>
    <mergeCell ref="C3:F3"/>
    <mergeCell ref="J3:K3"/>
    <mergeCell ref="L3:L5"/>
    <mergeCell ref="C4:D4"/>
    <mergeCell ref="K4:K5"/>
    <mergeCell ref="G4:G5"/>
    <mergeCell ref="H4: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U1004"/>
  <sheetViews>
    <sheetView workbookViewId="0"/>
  </sheetViews>
  <sheetFormatPr defaultColWidth="14.42578125" defaultRowHeight="15.75" customHeight="1" x14ac:dyDescent="0.2"/>
  <cols>
    <col min="1" max="1" width="9.5703125" customWidth="1"/>
    <col min="5" max="5" width="29.85546875" customWidth="1"/>
  </cols>
  <sheetData>
    <row r="1" spans="1:21" ht="15.75" customHeight="1" x14ac:dyDescent="0.2">
      <c r="A1" s="792" t="s">
        <v>174</v>
      </c>
      <c r="B1" s="778"/>
      <c r="C1" s="637">
        <v>44435</v>
      </c>
      <c r="D1" s="638"/>
      <c r="E1" s="62" t="s">
        <v>175</v>
      </c>
      <c r="F1" s="62"/>
      <c r="G1" s="63"/>
      <c r="H1" s="63"/>
      <c r="I1" s="63"/>
      <c r="J1" s="63"/>
      <c r="K1" s="63"/>
      <c r="L1" s="63"/>
      <c r="M1" s="639"/>
      <c r="N1" s="639"/>
      <c r="O1" s="63"/>
      <c r="P1" s="63"/>
      <c r="Q1" s="640"/>
      <c r="R1" s="641"/>
      <c r="S1" s="640"/>
      <c r="T1" s="642"/>
      <c r="U1" s="638"/>
    </row>
    <row r="2" spans="1:21" ht="15.75" customHeight="1" x14ac:dyDescent="0.2">
      <c r="A2" s="67" t="s">
        <v>176</v>
      </c>
      <c r="B2" s="67" t="s">
        <v>177</v>
      </c>
      <c r="C2" s="67" t="s">
        <v>96</v>
      </c>
      <c r="D2" s="67" t="s">
        <v>178</v>
      </c>
      <c r="E2" s="67" t="s">
        <v>179</v>
      </c>
      <c r="F2" s="793" t="s">
        <v>180</v>
      </c>
      <c r="G2" s="775"/>
      <c r="H2" s="793" t="s">
        <v>181</v>
      </c>
      <c r="I2" s="775"/>
      <c r="J2" s="67" t="s">
        <v>379</v>
      </c>
      <c r="K2" s="67" t="s">
        <v>183</v>
      </c>
      <c r="L2" s="67" t="s">
        <v>184</v>
      </c>
      <c r="M2" s="67" t="s">
        <v>185</v>
      </c>
      <c r="N2" s="643" t="s">
        <v>186</v>
      </c>
      <c r="O2" s="793" t="s">
        <v>187</v>
      </c>
      <c r="P2" s="776"/>
      <c r="Q2" s="67" t="s">
        <v>737</v>
      </c>
      <c r="R2" s="67" t="s">
        <v>738</v>
      </c>
      <c r="S2" s="71" t="s">
        <v>232</v>
      </c>
      <c r="T2" s="69" t="s">
        <v>233</v>
      </c>
      <c r="U2" s="72" t="s">
        <v>234</v>
      </c>
    </row>
    <row r="3" spans="1:21" ht="15.75" customHeight="1" x14ac:dyDescent="0.2">
      <c r="A3" s="67"/>
      <c r="B3" s="67"/>
      <c r="C3" s="67"/>
      <c r="D3" s="67"/>
      <c r="E3" s="67"/>
      <c r="F3" s="68" t="s">
        <v>235</v>
      </c>
      <c r="G3" s="68" t="s">
        <v>236</v>
      </c>
      <c r="H3" s="68" t="s">
        <v>235</v>
      </c>
      <c r="I3" s="68" t="s">
        <v>236</v>
      </c>
      <c r="J3" s="67"/>
      <c r="K3" s="67"/>
      <c r="L3" s="73"/>
      <c r="M3" s="644"/>
      <c r="N3" s="644" t="s">
        <v>235</v>
      </c>
      <c r="O3" s="67" t="s">
        <v>235</v>
      </c>
      <c r="P3" s="67" t="s">
        <v>236</v>
      </c>
      <c r="Q3" s="362"/>
      <c r="R3" s="645"/>
      <c r="S3" s="646"/>
      <c r="T3" s="76"/>
      <c r="U3" s="647"/>
    </row>
    <row r="4" spans="1:21" ht="15.75" customHeight="1" x14ac:dyDescent="0.2">
      <c r="A4" s="638"/>
      <c r="B4" s="648"/>
      <c r="C4" s="648"/>
      <c r="D4" s="79" t="s">
        <v>739</v>
      </c>
      <c r="E4" s="649"/>
      <c r="F4" s="650">
        <f t="shared" ref="F4:G4" si="0">O4</f>
        <v>627797</v>
      </c>
      <c r="G4" s="650">
        <f t="shared" si="0"/>
        <v>1200</v>
      </c>
      <c r="H4" s="650"/>
      <c r="I4" s="650"/>
      <c r="J4" s="81" t="s">
        <v>149</v>
      </c>
      <c r="K4" s="81" t="s">
        <v>149</v>
      </c>
      <c r="L4" s="82" t="s">
        <v>149</v>
      </c>
      <c r="M4" s="80"/>
      <c r="N4" s="80">
        <v>0</v>
      </c>
      <c r="O4" s="80">
        <f>O8+O13+O21+O22+O23+O27+O32+O33+O36+O37+O38+O39+O43+O46+O48+O49+O50+O56+O57</f>
        <v>627797</v>
      </c>
      <c r="P4" s="80">
        <f>P36</f>
        <v>1200</v>
      </c>
      <c r="Q4" s="651"/>
      <c r="R4" s="652"/>
      <c r="S4" s="653"/>
      <c r="T4" s="76"/>
      <c r="U4" s="647"/>
    </row>
    <row r="5" spans="1:21" ht="15.75" customHeight="1" x14ac:dyDescent="0.2">
      <c r="A5" s="638"/>
      <c r="B5" s="648"/>
      <c r="C5" s="648"/>
      <c r="D5" s="79" t="s">
        <v>238</v>
      </c>
      <c r="E5" s="649"/>
      <c r="F5" s="650">
        <f t="shared" ref="F5:G5" si="1">F58-F4</f>
        <v>10534747</v>
      </c>
      <c r="G5" s="650">
        <f t="shared" si="1"/>
        <v>2501740</v>
      </c>
      <c r="H5" s="650"/>
      <c r="I5" s="650"/>
      <c r="J5" s="81" t="s">
        <v>149</v>
      </c>
      <c r="K5" s="81" t="s">
        <v>149</v>
      </c>
      <c r="L5" s="82" t="s">
        <v>149</v>
      </c>
      <c r="M5" s="650"/>
      <c r="N5" s="650">
        <f t="shared" ref="N5:P5" si="2">N58-N4</f>
        <v>543596</v>
      </c>
      <c r="O5" s="650">
        <f t="shared" si="2"/>
        <v>2101675</v>
      </c>
      <c r="P5" s="650">
        <f t="shared" si="2"/>
        <v>277142</v>
      </c>
      <c r="Q5" s="651"/>
      <c r="R5" s="652"/>
      <c r="S5" s="653"/>
      <c r="T5" s="76"/>
      <c r="U5" s="647"/>
    </row>
    <row r="6" spans="1:21" ht="15.75" customHeight="1" x14ac:dyDescent="0.2">
      <c r="A6" s="788">
        <v>1</v>
      </c>
      <c r="B6" s="87" t="s">
        <v>391</v>
      </c>
      <c r="C6" s="93" t="s">
        <v>51</v>
      </c>
      <c r="D6" s="93" t="s">
        <v>239</v>
      </c>
      <c r="E6" s="788" t="s">
        <v>740</v>
      </c>
      <c r="F6" s="90">
        <v>36800</v>
      </c>
      <c r="G6" s="90" t="s">
        <v>149</v>
      </c>
      <c r="H6" s="90">
        <v>36800</v>
      </c>
      <c r="I6" s="90"/>
      <c r="J6" s="93" t="s">
        <v>241</v>
      </c>
      <c r="K6" s="93" t="s">
        <v>94</v>
      </c>
      <c r="L6" s="95" t="s">
        <v>242</v>
      </c>
      <c r="M6" s="654" t="s">
        <v>104</v>
      </c>
      <c r="N6" s="142">
        <v>2500</v>
      </c>
      <c r="O6" s="142">
        <v>34300</v>
      </c>
      <c r="P6" s="90" t="s">
        <v>149</v>
      </c>
      <c r="Q6" s="142">
        <f t="shared" ref="Q6:Q7" si="3">2000/2</f>
        <v>1000</v>
      </c>
      <c r="R6" s="142">
        <f t="shared" ref="R6:R7" si="4">O6-S6</f>
        <v>712</v>
      </c>
      <c r="S6" s="655">
        <v>33588</v>
      </c>
      <c r="T6" s="91">
        <f t="shared" ref="T6:T10" si="5">S6-U6</f>
        <v>905</v>
      </c>
      <c r="U6" s="98">
        <v>32683</v>
      </c>
    </row>
    <row r="7" spans="1:21" ht="15.75" customHeight="1" x14ac:dyDescent="0.2">
      <c r="A7" s="773"/>
      <c r="B7" s="94" t="s">
        <v>391</v>
      </c>
      <c r="C7" s="93" t="s">
        <v>51</v>
      </c>
      <c r="D7" s="93" t="s">
        <v>239</v>
      </c>
      <c r="E7" s="773"/>
      <c r="F7" s="90">
        <v>39200</v>
      </c>
      <c r="G7" s="90" t="s">
        <v>149</v>
      </c>
      <c r="H7" s="90">
        <v>39200</v>
      </c>
      <c r="I7" s="90"/>
      <c r="J7" s="93" t="s">
        <v>241</v>
      </c>
      <c r="K7" s="93" t="s">
        <v>97</v>
      </c>
      <c r="L7" s="95" t="s">
        <v>242</v>
      </c>
      <c r="M7" s="654" t="s">
        <v>104</v>
      </c>
      <c r="N7" s="142">
        <f>23897-N6</f>
        <v>21397</v>
      </c>
      <c r="O7" s="142">
        <f>53137-O6</f>
        <v>18837</v>
      </c>
      <c r="P7" s="90" t="s">
        <v>149</v>
      </c>
      <c r="Q7" s="142">
        <f t="shared" si="3"/>
        <v>1000</v>
      </c>
      <c r="R7" s="142">
        <f t="shared" si="4"/>
        <v>271</v>
      </c>
      <c r="S7" s="655">
        <f>52154-S6</f>
        <v>18566</v>
      </c>
      <c r="T7" s="91">
        <f t="shared" si="5"/>
        <v>696</v>
      </c>
      <c r="U7" s="98">
        <f>50553-U6</f>
        <v>17870</v>
      </c>
    </row>
    <row r="8" spans="1:21" ht="15.75" customHeight="1" x14ac:dyDescent="0.2">
      <c r="A8" s="788">
        <v>2</v>
      </c>
      <c r="B8" s="656" t="s">
        <v>54</v>
      </c>
      <c r="C8" s="88" t="s">
        <v>55</v>
      </c>
      <c r="D8" s="657" t="s">
        <v>244</v>
      </c>
      <c r="E8" s="114" t="s">
        <v>240</v>
      </c>
      <c r="F8" s="92">
        <v>70000</v>
      </c>
      <c r="G8" s="92" t="s">
        <v>149</v>
      </c>
      <c r="H8" s="92">
        <v>70000</v>
      </c>
      <c r="I8" s="92"/>
      <c r="J8" s="88" t="s">
        <v>245</v>
      </c>
      <c r="K8" s="88" t="s">
        <v>97</v>
      </c>
      <c r="L8" s="99" t="s">
        <v>246</v>
      </c>
      <c r="M8" s="100" t="s">
        <v>96</v>
      </c>
      <c r="N8" s="92" t="s">
        <v>149</v>
      </c>
      <c r="O8" s="92">
        <v>70000</v>
      </c>
      <c r="P8" s="92">
        <v>2720</v>
      </c>
      <c r="Q8" s="658" t="s">
        <v>149</v>
      </c>
      <c r="R8" s="658">
        <f>O8-U8</f>
        <v>0</v>
      </c>
      <c r="S8" s="92">
        <v>70000</v>
      </c>
      <c r="T8" s="91">
        <f t="shared" si="5"/>
        <v>0</v>
      </c>
      <c r="U8" s="92">
        <v>70000</v>
      </c>
    </row>
    <row r="9" spans="1:21" ht="15.75" customHeight="1" x14ac:dyDescent="0.2">
      <c r="A9" s="789"/>
      <c r="B9" s="656" t="s">
        <v>54</v>
      </c>
      <c r="C9" s="93" t="s">
        <v>55</v>
      </c>
      <c r="D9" s="93" t="s">
        <v>247</v>
      </c>
      <c r="E9" s="126" t="s">
        <v>741</v>
      </c>
      <c r="F9" s="90">
        <v>134000</v>
      </c>
      <c r="G9" s="90" t="s">
        <v>149</v>
      </c>
      <c r="H9" s="90">
        <v>134000</v>
      </c>
      <c r="I9" s="90"/>
      <c r="J9" s="93" t="s">
        <v>245</v>
      </c>
      <c r="K9" s="93" t="s">
        <v>97</v>
      </c>
      <c r="L9" s="95" t="s">
        <v>246</v>
      </c>
      <c r="M9" s="96" t="s">
        <v>96</v>
      </c>
      <c r="N9" s="90">
        <v>17399</v>
      </c>
      <c r="O9" s="101">
        <v>51318</v>
      </c>
      <c r="P9" s="90">
        <v>652</v>
      </c>
      <c r="Q9" s="142">
        <v>18000</v>
      </c>
      <c r="R9" s="142">
        <f t="shared" ref="R9:R12" si="6">O9-S9</f>
        <v>10666</v>
      </c>
      <c r="S9" s="97">
        <v>40652</v>
      </c>
      <c r="T9" s="91">
        <f t="shared" si="5"/>
        <v>11640</v>
      </c>
      <c r="U9" s="102">
        <v>29012</v>
      </c>
    </row>
    <row r="10" spans="1:21" ht="15.75" customHeight="1" x14ac:dyDescent="0.2">
      <c r="A10" s="789"/>
      <c r="B10" s="656" t="s">
        <v>54</v>
      </c>
      <c r="C10" s="106" t="s">
        <v>55</v>
      </c>
      <c r="D10" s="659" t="s">
        <v>248</v>
      </c>
      <c r="E10" s="126" t="s">
        <v>742</v>
      </c>
      <c r="F10" s="108">
        <v>134000</v>
      </c>
      <c r="G10" s="108" t="s">
        <v>149</v>
      </c>
      <c r="H10" s="108">
        <v>134000</v>
      </c>
      <c r="I10" s="108"/>
      <c r="J10" s="93" t="s">
        <v>245</v>
      </c>
      <c r="K10" s="93" t="s">
        <v>97</v>
      </c>
      <c r="L10" s="660" t="s">
        <v>249</v>
      </c>
      <c r="M10" s="96" t="s">
        <v>96</v>
      </c>
      <c r="N10" s="108">
        <v>2638</v>
      </c>
      <c r="O10" s="101">
        <v>4381</v>
      </c>
      <c r="P10" s="108">
        <v>0</v>
      </c>
      <c r="Q10" s="142">
        <v>5000</v>
      </c>
      <c r="R10" s="142">
        <f t="shared" si="6"/>
        <v>3405</v>
      </c>
      <c r="S10" s="97">
        <v>976</v>
      </c>
      <c r="T10" s="91">
        <f t="shared" si="5"/>
        <v>976</v>
      </c>
      <c r="U10" s="102">
        <v>0</v>
      </c>
    </row>
    <row r="11" spans="1:21" ht="15" x14ac:dyDescent="0.25">
      <c r="A11" s="789"/>
      <c r="B11" s="656" t="s">
        <v>54</v>
      </c>
      <c r="C11" s="106" t="s">
        <v>55</v>
      </c>
      <c r="D11" s="447" t="s">
        <v>253</v>
      </c>
      <c r="E11" s="661" t="s">
        <v>743</v>
      </c>
      <c r="F11" s="108">
        <v>363500</v>
      </c>
      <c r="G11" s="108" t="s">
        <v>149</v>
      </c>
      <c r="H11" s="108" t="s">
        <v>149</v>
      </c>
      <c r="I11" s="108" t="s">
        <v>149</v>
      </c>
      <c r="J11" s="93" t="s">
        <v>744</v>
      </c>
      <c r="K11" s="93" t="s">
        <v>97</v>
      </c>
      <c r="L11" s="660"/>
      <c r="M11" s="96" t="s">
        <v>96</v>
      </c>
      <c r="N11" s="108" t="s">
        <v>149</v>
      </c>
      <c r="O11" s="101">
        <v>0</v>
      </c>
      <c r="P11" s="108" t="s">
        <v>149</v>
      </c>
      <c r="Q11" s="142" t="s">
        <v>149</v>
      </c>
      <c r="R11" s="142">
        <f t="shared" si="6"/>
        <v>0</v>
      </c>
      <c r="S11" s="97">
        <v>0</v>
      </c>
      <c r="T11" s="76"/>
      <c r="U11" s="102" t="s">
        <v>149</v>
      </c>
    </row>
    <row r="12" spans="1:21" ht="15.75" customHeight="1" x14ac:dyDescent="0.2">
      <c r="A12" s="789"/>
      <c r="B12" s="656" t="s">
        <v>54</v>
      </c>
      <c r="C12" s="106" t="s">
        <v>55</v>
      </c>
      <c r="D12" s="449" t="s">
        <v>256</v>
      </c>
      <c r="E12" s="661" t="s">
        <v>743</v>
      </c>
      <c r="F12" s="108">
        <v>256600</v>
      </c>
      <c r="G12" s="108" t="s">
        <v>149</v>
      </c>
      <c r="H12" s="108" t="s">
        <v>149</v>
      </c>
      <c r="I12" s="108" t="s">
        <v>149</v>
      </c>
      <c r="J12" s="93" t="s">
        <v>744</v>
      </c>
      <c r="K12" s="93" t="s">
        <v>97</v>
      </c>
      <c r="L12" s="660"/>
      <c r="M12" s="96" t="s">
        <v>96</v>
      </c>
      <c r="N12" s="108" t="s">
        <v>149</v>
      </c>
      <c r="O12" s="101">
        <v>0</v>
      </c>
      <c r="P12" s="108" t="s">
        <v>149</v>
      </c>
      <c r="Q12" s="142" t="s">
        <v>149</v>
      </c>
      <c r="R12" s="142">
        <f t="shared" si="6"/>
        <v>0</v>
      </c>
      <c r="S12" s="97">
        <v>0</v>
      </c>
      <c r="T12" s="76"/>
      <c r="U12" s="102" t="s">
        <v>149</v>
      </c>
    </row>
    <row r="13" spans="1:21" ht="15.75" customHeight="1" x14ac:dyDescent="0.2">
      <c r="A13" s="773"/>
      <c r="B13" s="656" t="s">
        <v>54</v>
      </c>
      <c r="C13" s="88" t="s">
        <v>55</v>
      </c>
      <c r="D13" s="662" t="s">
        <v>250</v>
      </c>
      <c r="E13" s="114" t="s">
        <v>240</v>
      </c>
      <c r="F13" s="92">
        <v>14259</v>
      </c>
      <c r="G13" s="92" t="s">
        <v>149</v>
      </c>
      <c r="H13" s="92">
        <v>14259</v>
      </c>
      <c r="I13" s="92"/>
      <c r="J13" s="88" t="s">
        <v>245</v>
      </c>
      <c r="K13" s="88" t="s">
        <v>251</v>
      </c>
      <c r="L13" s="99" t="s">
        <v>252</v>
      </c>
      <c r="M13" s="100" t="s">
        <v>96</v>
      </c>
      <c r="N13" s="92" t="s">
        <v>149</v>
      </c>
      <c r="O13" s="92">
        <v>14259</v>
      </c>
      <c r="P13" s="92" t="s">
        <v>149</v>
      </c>
      <c r="Q13" s="658" t="s">
        <v>149</v>
      </c>
      <c r="R13" s="658">
        <f>O13-U13</f>
        <v>0</v>
      </c>
      <c r="S13" s="105">
        <v>14259</v>
      </c>
      <c r="T13" s="91">
        <f t="shared" ref="T13:T14" si="7">S13-U13</f>
        <v>0</v>
      </c>
      <c r="U13" s="105">
        <v>14259</v>
      </c>
    </row>
    <row r="14" spans="1:21" ht="15.75" customHeight="1" x14ac:dyDescent="0.2">
      <c r="A14" s="788">
        <v>3</v>
      </c>
      <c r="B14" s="656" t="s">
        <v>56</v>
      </c>
      <c r="C14" s="93" t="s">
        <v>57</v>
      </c>
      <c r="D14" s="93" t="s">
        <v>271</v>
      </c>
      <c r="E14" s="913" t="s">
        <v>745</v>
      </c>
      <c r="F14" s="90">
        <v>350700</v>
      </c>
      <c r="G14" s="90">
        <v>350700</v>
      </c>
      <c r="H14" s="90">
        <v>350700</v>
      </c>
      <c r="I14" s="90">
        <v>350700</v>
      </c>
      <c r="J14" s="93" t="s">
        <v>241</v>
      </c>
      <c r="K14" s="93" t="s">
        <v>94</v>
      </c>
      <c r="L14" s="95" t="s">
        <v>272</v>
      </c>
      <c r="M14" s="96" t="s">
        <v>104</v>
      </c>
      <c r="N14" s="90">
        <f>73549/4</f>
        <v>18387.25</v>
      </c>
      <c r="O14" s="101">
        <v>86271</v>
      </c>
      <c r="P14" s="663">
        <v>85578</v>
      </c>
      <c r="Q14" s="142">
        <f>60000/2</f>
        <v>30000</v>
      </c>
      <c r="R14" s="142">
        <f>(O14-S14)</f>
        <v>5003</v>
      </c>
      <c r="S14" s="97">
        <v>81268</v>
      </c>
      <c r="T14" s="91">
        <f t="shared" si="7"/>
        <v>5518</v>
      </c>
      <c r="U14" s="102">
        <v>75750</v>
      </c>
    </row>
    <row r="15" spans="1:21" ht="15.75" customHeight="1" x14ac:dyDescent="0.2">
      <c r="A15" s="789"/>
      <c r="B15" s="656" t="s">
        <v>56</v>
      </c>
      <c r="C15" s="93" t="s">
        <v>57</v>
      </c>
      <c r="D15" s="93" t="s">
        <v>271</v>
      </c>
      <c r="E15" s="789"/>
      <c r="F15" s="90">
        <f t="shared" ref="F15:I15" si="8">950000-F14</f>
        <v>599300</v>
      </c>
      <c r="G15" s="90">
        <f t="shared" si="8"/>
        <v>599300</v>
      </c>
      <c r="H15" s="90">
        <f t="shared" si="8"/>
        <v>599300</v>
      </c>
      <c r="I15" s="90">
        <f t="shared" si="8"/>
        <v>599300</v>
      </c>
      <c r="J15" s="93" t="s">
        <v>241</v>
      </c>
      <c r="K15" s="93" t="s">
        <v>97</v>
      </c>
      <c r="L15" s="95" t="s">
        <v>272</v>
      </c>
      <c r="M15" s="96" t="s">
        <v>104</v>
      </c>
      <c r="N15" s="90">
        <f>N14</f>
        <v>18387.25</v>
      </c>
      <c r="O15" s="664">
        <v>0</v>
      </c>
      <c r="P15" s="665">
        <v>0</v>
      </c>
      <c r="Q15" s="142">
        <v>0</v>
      </c>
      <c r="R15" s="142">
        <v>0</v>
      </c>
      <c r="S15" s="97"/>
      <c r="T15" s="76"/>
      <c r="U15" s="102"/>
    </row>
    <row r="16" spans="1:21" ht="15.75" customHeight="1" x14ac:dyDescent="0.2">
      <c r="A16" s="789"/>
      <c r="B16" s="656" t="s">
        <v>56</v>
      </c>
      <c r="C16" s="93" t="s">
        <v>58</v>
      </c>
      <c r="D16" s="93" t="s">
        <v>271</v>
      </c>
      <c r="E16" s="789"/>
      <c r="F16" s="90">
        <v>434600</v>
      </c>
      <c r="G16" s="90">
        <v>434600</v>
      </c>
      <c r="H16" s="90">
        <v>434600</v>
      </c>
      <c r="I16" s="90">
        <v>434600</v>
      </c>
      <c r="J16" s="93" t="s">
        <v>241</v>
      </c>
      <c r="K16" s="93" t="s">
        <v>94</v>
      </c>
      <c r="L16" s="95" t="s">
        <v>272</v>
      </c>
      <c r="M16" s="96" t="s">
        <v>104</v>
      </c>
      <c r="N16" s="90">
        <f>N14</f>
        <v>18387.25</v>
      </c>
      <c r="O16" s="664">
        <v>123597</v>
      </c>
      <c r="P16" s="665">
        <v>123045</v>
      </c>
      <c r="Q16" s="142">
        <f>60000/2</f>
        <v>30000</v>
      </c>
      <c r="R16" s="142">
        <f>(O16-S16)</f>
        <v>23389</v>
      </c>
      <c r="S16" s="97">
        <v>100208</v>
      </c>
      <c r="T16" s="91">
        <f>S16-U16</f>
        <v>18594</v>
      </c>
      <c r="U16" s="102">
        <v>81614</v>
      </c>
    </row>
    <row r="17" spans="1:21" ht="15.75" customHeight="1" x14ac:dyDescent="0.2">
      <c r="A17" s="773"/>
      <c r="B17" s="656" t="s">
        <v>56</v>
      </c>
      <c r="C17" s="93" t="s">
        <v>58</v>
      </c>
      <c r="D17" s="93" t="s">
        <v>271</v>
      </c>
      <c r="E17" s="773"/>
      <c r="F17" s="90">
        <f t="shared" ref="F17:I17" si="9">1400000-F16</f>
        <v>965400</v>
      </c>
      <c r="G17" s="90">
        <f t="shared" si="9"/>
        <v>965400</v>
      </c>
      <c r="H17" s="90">
        <f t="shared" si="9"/>
        <v>965400</v>
      </c>
      <c r="I17" s="90">
        <f t="shared" si="9"/>
        <v>965400</v>
      </c>
      <c r="J17" s="93" t="s">
        <v>241</v>
      </c>
      <c r="K17" s="93" t="s">
        <v>97</v>
      </c>
      <c r="L17" s="95" t="s">
        <v>272</v>
      </c>
      <c r="M17" s="96" t="s">
        <v>104</v>
      </c>
      <c r="N17" s="90">
        <f>N16</f>
        <v>18387.25</v>
      </c>
      <c r="O17" s="664">
        <v>0</v>
      </c>
      <c r="P17" s="665">
        <v>0</v>
      </c>
      <c r="Q17" s="142">
        <v>0</v>
      </c>
      <c r="R17" s="142">
        <v>0</v>
      </c>
      <c r="S17" s="97"/>
      <c r="T17" s="76"/>
      <c r="U17" s="102"/>
    </row>
    <row r="18" spans="1:21" ht="15.75" customHeight="1" x14ac:dyDescent="0.2">
      <c r="A18" s="788">
        <v>4</v>
      </c>
      <c r="B18" s="656" t="s">
        <v>102</v>
      </c>
      <c r="C18" s="93" t="s">
        <v>103</v>
      </c>
      <c r="D18" s="93" t="s">
        <v>276</v>
      </c>
      <c r="E18" s="126" t="s">
        <v>740</v>
      </c>
      <c r="F18" s="90">
        <v>29433</v>
      </c>
      <c r="G18" s="90" t="s">
        <v>149</v>
      </c>
      <c r="H18" s="90">
        <v>29433</v>
      </c>
      <c r="I18" s="90"/>
      <c r="J18" s="93" t="s">
        <v>245</v>
      </c>
      <c r="K18" s="93" t="s">
        <v>101</v>
      </c>
      <c r="L18" s="95" t="s">
        <v>746</v>
      </c>
      <c r="M18" s="96" t="s">
        <v>168</v>
      </c>
      <c r="N18" s="90">
        <v>13594</v>
      </c>
      <c r="O18" s="90">
        <v>11147</v>
      </c>
      <c r="P18" s="90" t="s">
        <v>149</v>
      </c>
      <c r="Q18" s="142">
        <v>5100</v>
      </c>
      <c r="R18" s="142">
        <f t="shared" ref="R18:R20" si="10">(O18-S18)</f>
        <v>635</v>
      </c>
      <c r="S18" s="97">
        <v>10512</v>
      </c>
      <c r="T18" s="91">
        <f>S18-U18</f>
        <v>1069</v>
      </c>
      <c r="U18" s="102">
        <v>9443</v>
      </c>
    </row>
    <row r="19" spans="1:21" ht="15.75" customHeight="1" x14ac:dyDescent="0.2">
      <c r="A19" s="773"/>
      <c r="B19" s="656" t="s">
        <v>102</v>
      </c>
      <c r="C19" s="93" t="s">
        <v>103</v>
      </c>
      <c r="D19" s="638" t="s">
        <v>747</v>
      </c>
      <c r="E19" s="107" t="s">
        <v>748</v>
      </c>
      <c r="F19" s="90">
        <v>184000</v>
      </c>
      <c r="G19" s="90" t="s">
        <v>149</v>
      </c>
      <c r="H19" s="90" t="s">
        <v>149</v>
      </c>
      <c r="I19" s="90"/>
      <c r="J19" s="93"/>
      <c r="K19" s="93" t="s">
        <v>101</v>
      </c>
      <c r="L19" s="95"/>
      <c r="M19" s="96" t="s">
        <v>96</v>
      </c>
      <c r="N19" s="90" t="s">
        <v>149</v>
      </c>
      <c r="O19" s="90">
        <v>0</v>
      </c>
      <c r="P19" s="90" t="s">
        <v>149</v>
      </c>
      <c r="Q19" s="142">
        <v>0</v>
      </c>
      <c r="R19" s="142">
        <f t="shared" si="10"/>
        <v>0</v>
      </c>
      <c r="S19" s="97">
        <v>0</v>
      </c>
      <c r="T19" s="76">
        <v>0</v>
      </c>
      <c r="U19" s="102" t="s">
        <v>149</v>
      </c>
    </row>
    <row r="20" spans="1:21" ht="15.75" customHeight="1" x14ac:dyDescent="0.2">
      <c r="A20" s="788">
        <v>5</v>
      </c>
      <c r="B20" s="656" t="s">
        <v>105</v>
      </c>
      <c r="C20" s="93" t="s">
        <v>106</v>
      </c>
      <c r="D20" s="93" t="s">
        <v>278</v>
      </c>
      <c r="E20" s="666" t="s">
        <v>592</v>
      </c>
      <c r="F20" s="90">
        <v>64713</v>
      </c>
      <c r="G20" s="90" t="s">
        <v>149</v>
      </c>
      <c r="H20" s="90">
        <v>64713</v>
      </c>
      <c r="I20" s="90"/>
      <c r="J20" s="93" t="s">
        <v>241</v>
      </c>
      <c r="K20" s="93" t="s">
        <v>97</v>
      </c>
      <c r="L20" s="95" t="s">
        <v>749</v>
      </c>
      <c r="M20" s="96" t="s">
        <v>104</v>
      </c>
      <c r="N20" s="90">
        <v>2862</v>
      </c>
      <c r="O20" s="90">
        <v>60808</v>
      </c>
      <c r="P20" s="90" t="s">
        <v>149</v>
      </c>
      <c r="Q20" s="142">
        <v>0</v>
      </c>
      <c r="R20" s="142">
        <f t="shared" si="10"/>
        <v>217</v>
      </c>
      <c r="S20" s="97">
        <v>60591</v>
      </c>
      <c r="T20" s="91">
        <f t="shared" ref="T20:T27" si="11">S20-U20</f>
        <v>178</v>
      </c>
      <c r="U20" s="102">
        <v>60413</v>
      </c>
    </row>
    <row r="21" spans="1:21" ht="15.75" customHeight="1" x14ac:dyDescent="0.2">
      <c r="A21" s="773"/>
      <c r="B21" s="656" t="s">
        <v>105</v>
      </c>
      <c r="C21" s="88" t="s">
        <v>107</v>
      </c>
      <c r="D21" s="88" t="s">
        <v>280</v>
      </c>
      <c r="E21" s="114" t="s">
        <v>240</v>
      </c>
      <c r="F21" s="92">
        <v>195000</v>
      </c>
      <c r="G21" s="92" t="s">
        <v>149</v>
      </c>
      <c r="H21" s="92">
        <v>195000</v>
      </c>
      <c r="I21" s="92"/>
      <c r="J21" s="88" t="s">
        <v>245</v>
      </c>
      <c r="K21" s="117" t="s">
        <v>97</v>
      </c>
      <c r="L21" s="117" t="s">
        <v>281</v>
      </c>
      <c r="M21" s="100" t="s">
        <v>96</v>
      </c>
      <c r="N21" s="92" t="s">
        <v>149</v>
      </c>
      <c r="O21" s="92">
        <v>195000</v>
      </c>
      <c r="P21" s="92" t="s">
        <v>149</v>
      </c>
      <c r="Q21" s="658" t="s">
        <v>149</v>
      </c>
      <c r="R21" s="658">
        <f t="shared" ref="R21:R23" si="12">O21-U21</f>
        <v>0</v>
      </c>
      <c r="S21" s="105">
        <v>195000</v>
      </c>
      <c r="T21" s="91">
        <f t="shared" si="11"/>
        <v>0</v>
      </c>
      <c r="U21" s="105">
        <v>195000</v>
      </c>
    </row>
    <row r="22" spans="1:21" ht="15.75" customHeight="1" x14ac:dyDescent="0.2">
      <c r="A22" s="118">
        <v>6</v>
      </c>
      <c r="B22" s="87" t="s">
        <v>23</v>
      </c>
      <c r="C22" s="88" t="s">
        <v>27</v>
      </c>
      <c r="D22" s="88" t="s">
        <v>282</v>
      </c>
      <c r="E22" s="114" t="s">
        <v>240</v>
      </c>
      <c r="F22" s="92">
        <v>23760</v>
      </c>
      <c r="G22" s="92" t="s">
        <v>149</v>
      </c>
      <c r="H22" s="92">
        <v>23760</v>
      </c>
      <c r="I22" s="92"/>
      <c r="J22" s="88" t="s">
        <v>245</v>
      </c>
      <c r="K22" s="88" t="s">
        <v>251</v>
      </c>
      <c r="L22" s="99" t="s">
        <v>173</v>
      </c>
      <c r="M22" s="100" t="s">
        <v>96</v>
      </c>
      <c r="N22" s="92" t="s">
        <v>149</v>
      </c>
      <c r="O22" s="92">
        <v>23760</v>
      </c>
      <c r="P22" s="92" t="s">
        <v>149</v>
      </c>
      <c r="Q22" s="658" t="s">
        <v>149</v>
      </c>
      <c r="R22" s="658">
        <f t="shared" si="12"/>
        <v>0</v>
      </c>
      <c r="S22" s="105">
        <v>23760</v>
      </c>
      <c r="T22" s="91">
        <f t="shared" si="11"/>
        <v>0</v>
      </c>
      <c r="U22" s="105">
        <v>23760</v>
      </c>
    </row>
    <row r="23" spans="1:21" ht="15.75" customHeight="1" x14ac:dyDescent="0.2">
      <c r="A23" s="788">
        <v>7</v>
      </c>
      <c r="B23" s="656" t="s">
        <v>28</v>
      </c>
      <c r="C23" s="88" t="s">
        <v>554</v>
      </c>
      <c r="D23" s="662" t="s">
        <v>283</v>
      </c>
      <c r="E23" s="114" t="s">
        <v>240</v>
      </c>
      <c r="F23" s="92">
        <v>10188</v>
      </c>
      <c r="G23" s="92" t="s">
        <v>149</v>
      </c>
      <c r="H23" s="92">
        <v>10188</v>
      </c>
      <c r="I23" s="92"/>
      <c r="J23" s="88" t="s">
        <v>245</v>
      </c>
      <c r="K23" s="88" t="s">
        <v>251</v>
      </c>
      <c r="L23" s="99" t="s">
        <v>284</v>
      </c>
      <c r="M23" s="100" t="s">
        <v>96</v>
      </c>
      <c r="N23" s="92" t="s">
        <v>149</v>
      </c>
      <c r="O23" s="92">
        <v>10188</v>
      </c>
      <c r="P23" s="92" t="s">
        <v>149</v>
      </c>
      <c r="Q23" s="658" t="s">
        <v>149</v>
      </c>
      <c r="R23" s="658">
        <f t="shared" si="12"/>
        <v>0</v>
      </c>
      <c r="S23" s="105">
        <v>10188</v>
      </c>
      <c r="T23" s="91">
        <f t="shared" si="11"/>
        <v>0</v>
      </c>
      <c r="U23" s="105">
        <v>10188</v>
      </c>
    </row>
    <row r="24" spans="1:21" ht="15.75" customHeight="1" x14ac:dyDescent="0.2">
      <c r="A24" s="789"/>
      <c r="B24" s="656" t="s">
        <v>28</v>
      </c>
      <c r="C24" s="93" t="s">
        <v>551</v>
      </c>
      <c r="D24" s="93" t="s">
        <v>285</v>
      </c>
      <c r="E24" s="911" t="s">
        <v>750</v>
      </c>
      <c r="F24" s="90">
        <v>500000</v>
      </c>
      <c r="G24" s="90" t="s">
        <v>149</v>
      </c>
      <c r="H24" s="90">
        <v>500000</v>
      </c>
      <c r="I24" s="90"/>
      <c r="J24" s="93" t="s">
        <v>241</v>
      </c>
      <c r="K24" s="87" t="s">
        <v>97</v>
      </c>
      <c r="L24" s="87" t="s">
        <v>751</v>
      </c>
      <c r="M24" s="654" t="s">
        <v>104</v>
      </c>
      <c r="N24" s="142">
        <f>60552/2</f>
        <v>30276</v>
      </c>
      <c r="O24" s="101">
        <v>130665</v>
      </c>
      <c r="P24" s="90">
        <v>7</v>
      </c>
      <c r="Q24" s="142">
        <f t="shared" ref="Q24:Q25" si="13">31000/2</f>
        <v>15500</v>
      </c>
      <c r="R24" s="142">
        <f t="shared" ref="R24:R25" si="14">O24-S24</f>
        <v>1947</v>
      </c>
      <c r="S24" s="97">
        <v>128718</v>
      </c>
      <c r="T24" s="91">
        <f t="shared" si="11"/>
        <v>3478</v>
      </c>
      <c r="U24" s="102">
        <v>125240</v>
      </c>
    </row>
    <row r="25" spans="1:21" ht="15.75" customHeight="1" x14ac:dyDescent="0.2">
      <c r="A25" s="789"/>
      <c r="B25" s="656" t="s">
        <v>28</v>
      </c>
      <c r="C25" s="93" t="s">
        <v>554</v>
      </c>
      <c r="D25" s="93" t="s">
        <v>285</v>
      </c>
      <c r="E25" s="773"/>
      <c r="F25" s="90">
        <v>500000</v>
      </c>
      <c r="G25" s="90" t="s">
        <v>149</v>
      </c>
      <c r="H25" s="90">
        <v>500000</v>
      </c>
      <c r="I25" s="90"/>
      <c r="J25" s="93" t="s">
        <v>241</v>
      </c>
      <c r="K25" s="87" t="s">
        <v>97</v>
      </c>
      <c r="L25" s="87" t="s">
        <v>751</v>
      </c>
      <c r="M25" s="654" t="s">
        <v>104</v>
      </c>
      <c r="N25" s="142">
        <f>N24</f>
        <v>30276</v>
      </c>
      <c r="O25" s="664">
        <v>171477</v>
      </c>
      <c r="P25" s="90">
        <v>255</v>
      </c>
      <c r="Q25" s="142">
        <f t="shared" si="13"/>
        <v>15500</v>
      </c>
      <c r="R25" s="142">
        <f t="shared" si="14"/>
        <v>9857</v>
      </c>
      <c r="S25" s="97">
        <v>161620</v>
      </c>
      <c r="T25" s="91">
        <f t="shared" si="11"/>
        <v>6912</v>
      </c>
      <c r="U25" s="102">
        <v>154708</v>
      </c>
    </row>
    <row r="26" spans="1:21" ht="15.75" customHeight="1" x14ac:dyDescent="0.2">
      <c r="A26" s="773"/>
      <c r="B26" s="656" t="s">
        <v>28</v>
      </c>
      <c r="C26" s="100" t="s">
        <v>287</v>
      </c>
      <c r="D26" s="100" t="s">
        <v>288</v>
      </c>
      <c r="E26" s="114" t="s">
        <v>240</v>
      </c>
      <c r="F26" s="92">
        <v>10</v>
      </c>
      <c r="G26" s="92" t="s">
        <v>149</v>
      </c>
      <c r="H26" s="92">
        <v>10</v>
      </c>
      <c r="I26" s="92"/>
      <c r="J26" s="100" t="s">
        <v>245</v>
      </c>
      <c r="K26" s="100" t="s">
        <v>251</v>
      </c>
      <c r="L26" s="100" t="s">
        <v>173</v>
      </c>
      <c r="M26" s="100" t="s">
        <v>96</v>
      </c>
      <c r="N26" s="92" t="s">
        <v>149</v>
      </c>
      <c r="O26" s="92">
        <v>10</v>
      </c>
      <c r="P26" s="92" t="s">
        <v>149</v>
      </c>
      <c r="Q26" s="658" t="s">
        <v>149</v>
      </c>
      <c r="R26" s="658"/>
      <c r="S26" s="92">
        <v>10</v>
      </c>
      <c r="T26" s="91">
        <f t="shared" si="11"/>
        <v>0</v>
      </c>
      <c r="U26" s="92">
        <v>10</v>
      </c>
    </row>
    <row r="27" spans="1:21" ht="15.75" customHeight="1" x14ac:dyDescent="0.2">
      <c r="A27" s="788">
        <v>8</v>
      </c>
      <c r="B27" s="656" t="s">
        <v>31</v>
      </c>
      <c r="C27" s="88" t="s">
        <v>565</v>
      </c>
      <c r="D27" s="662" t="s">
        <v>289</v>
      </c>
      <c r="E27" s="114" t="s">
        <v>240</v>
      </c>
      <c r="F27" s="92">
        <v>1335</v>
      </c>
      <c r="G27" s="92" t="s">
        <v>149</v>
      </c>
      <c r="H27" s="92">
        <v>1335</v>
      </c>
      <c r="I27" s="92"/>
      <c r="J27" s="88" t="s">
        <v>245</v>
      </c>
      <c r="K27" s="88" t="s">
        <v>251</v>
      </c>
      <c r="L27" s="99" t="s">
        <v>752</v>
      </c>
      <c r="M27" s="100" t="s">
        <v>96</v>
      </c>
      <c r="N27" s="92" t="s">
        <v>149</v>
      </c>
      <c r="O27" s="92">
        <v>1335</v>
      </c>
      <c r="P27" s="92" t="s">
        <v>149</v>
      </c>
      <c r="Q27" s="658" t="s">
        <v>149</v>
      </c>
      <c r="R27" s="658">
        <f>O27-U27</f>
        <v>0</v>
      </c>
      <c r="S27" s="105">
        <v>1335</v>
      </c>
      <c r="T27" s="91">
        <f t="shared" si="11"/>
        <v>0</v>
      </c>
      <c r="U27" s="105">
        <v>1335</v>
      </c>
    </row>
    <row r="28" spans="1:21" ht="15.75" customHeight="1" x14ac:dyDescent="0.2">
      <c r="A28" s="789"/>
      <c r="B28" s="656" t="s">
        <v>31</v>
      </c>
      <c r="C28" s="106" t="s">
        <v>565</v>
      </c>
      <c r="D28" s="659" t="s">
        <v>753</v>
      </c>
      <c r="E28" s="912" t="s">
        <v>754</v>
      </c>
      <c r="F28" s="108">
        <v>135716</v>
      </c>
      <c r="G28" s="108">
        <v>135716</v>
      </c>
      <c r="H28" s="108">
        <v>135716</v>
      </c>
      <c r="I28" s="108"/>
      <c r="J28" s="106" t="s">
        <v>245</v>
      </c>
      <c r="K28" s="106" t="s">
        <v>94</v>
      </c>
      <c r="L28" s="667" t="s">
        <v>292</v>
      </c>
      <c r="M28" s="130" t="s">
        <v>150</v>
      </c>
      <c r="N28" s="108" t="s">
        <v>149</v>
      </c>
      <c r="O28" s="108">
        <v>0</v>
      </c>
      <c r="P28" s="108" t="s">
        <v>149</v>
      </c>
      <c r="Q28" s="142">
        <v>0</v>
      </c>
      <c r="R28" s="142">
        <f t="shared" ref="R28:R31" si="15">O28-S28</f>
        <v>0</v>
      </c>
      <c r="S28" s="97">
        <v>0</v>
      </c>
      <c r="T28" s="76">
        <v>0</v>
      </c>
      <c r="U28" s="102" t="s">
        <v>149</v>
      </c>
    </row>
    <row r="29" spans="1:21" ht="15.75" customHeight="1" x14ac:dyDescent="0.2">
      <c r="A29" s="773"/>
      <c r="B29" s="656" t="s">
        <v>31</v>
      </c>
      <c r="C29" s="106" t="s">
        <v>565</v>
      </c>
      <c r="D29" s="659" t="s">
        <v>753</v>
      </c>
      <c r="E29" s="778"/>
      <c r="F29" s="108">
        <f t="shared" ref="F29:H29" si="16">151740-F28</f>
        <v>16024</v>
      </c>
      <c r="G29" s="108">
        <f t="shared" si="16"/>
        <v>16024</v>
      </c>
      <c r="H29" s="108">
        <f t="shared" si="16"/>
        <v>16024</v>
      </c>
      <c r="I29" s="108"/>
      <c r="J29" s="106" t="s">
        <v>245</v>
      </c>
      <c r="K29" s="87" t="s">
        <v>97</v>
      </c>
      <c r="L29" s="667" t="s">
        <v>292</v>
      </c>
      <c r="M29" s="130" t="s">
        <v>150</v>
      </c>
      <c r="N29" s="108" t="s">
        <v>149</v>
      </c>
      <c r="O29" s="108">
        <v>0</v>
      </c>
      <c r="P29" s="108" t="s">
        <v>149</v>
      </c>
      <c r="Q29" s="142">
        <v>0</v>
      </c>
      <c r="R29" s="142">
        <f t="shared" si="15"/>
        <v>0</v>
      </c>
      <c r="S29" s="97">
        <v>0</v>
      </c>
      <c r="T29" s="76">
        <v>0</v>
      </c>
      <c r="U29" s="102" t="s">
        <v>149</v>
      </c>
    </row>
    <row r="30" spans="1:21" ht="15.75" customHeight="1" x14ac:dyDescent="0.2">
      <c r="A30" s="118">
        <v>9</v>
      </c>
      <c r="B30" s="87" t="s">
        <v>63</v>
      </c>
      <c r="C30" s="106" t="s">
        <v>660</v>
      </c>
      <c r="D30" s="659" t="s">
        <v>294</v>
      </c>
      <c r="E30" s="668">
        <v>44621</v>
      </c>
      <c r="F30" s="108">
        <v>115500</v>
      </c>
      <c r="G30" s="108" t="s">
        <v>149</v>
      </c>
      <c r="H30" s="108">
        <v>115500</v>
      </c>
      <c r="I30" s="108"/>
      <c r="J30" s="93" t="s">
        <v>245</v>
      </c>
      <c r="K30" s="106" t="s">
        <v>97</v>
      </c>
      <c r="L30" s="131" t="s">
        <v>295</v>
      </c>
      <c r="M30" s="130" t="s">
        <v>168</v>
      </c>
      <c r="N30" s="108">
        <v>4446</v>
      </c>
      <c r="O30" s="108">
        <v>1154</v>
      </c>
      <c r="P30" s="108" t="s">
        <v>149</v>
      </c>
      <c r="Q30" s="142">
        <v>5000</v>
      </c>
      <c r="R30" s="142">
        <f t="shared" si="15"/>
        <v>1154</v>
      </c>
      <c r="S30" s="97">
        <v>0</v>
      </c>
      <c r="T30" s="76">
        <v>0</v>
      </c>
      <c r="U30" s="102" t="s">
        <v>149</v>
      </c>
    </row>
    <row r="31" spans="1:21" ht="15.75" customHeight="1" x14ac:dyDescent="0.2">
      <c r="A31" s="118">
        <v>10</v>
      </c>
      <c r="B31" s="87" t="s">
        <v>33</v>
      </c>
      <c r="C31" s="106" t="s">
        <v>34</v>
      </c>
      <c r="D31" s="659" t="s">
        <v>755</v>
      </c>
      <c r="E31" s="668">
        <v>45352</v>
      </c>
      <c r="F31" s="108">
        <v>360000</v>
      </c>
      <c r="G31" s="108" t="s">
        <v>149</v>
      </c>
      <c r="H31" s="108" t="s">
        <v>149</v>
      </c>
      <c r="I31" s="108"/>
      <c r="J31" s="93"/>
      <c r="K31" s="106" t="s">
        <v>101</v>
      </c>
      <c r="L31" s="131"/>
      <c r="M31" s="96" t="s">
        <v>96</v>
      </c>
      <c r="N31" s="108" t="s">
        <v>149</v>
      </c>
      <c r="O31" s="108">
        <v>0</v>
      </c>
      <c r="P31" s="108" t="s">
        <v>149</v>
      </c>
      <c r="Q31" s="142">
        <v>0</v>
      </c>
      <c r="R31" s="142">
        <f t="shared" si="15"/>
        <v>0</v>
      </c>
      <c r="S31" s="97">
        <v>0</v>
      </c>
      <c r="T31" s="76">
        <v>0</v>
      </c>
      <c r="U31" s="102" t="s">
        <v>149</v>
      </c>
    </row>
    <row r="32" spans="1:21" ht="15.75" customHeight="1" x14ac:dyDescent="0.2">
      <c r="A32" s="118">
        <v>11</v>
      </c>
      <c r="B32" s="87" t="s">
        <v>130</v>
      </c>
      <c r="C32" s="88" t="s">
        <v>299</v>
      </c>
      <c r="D32" s="662" t="s">
        <v>300</v>
      </c>
      <c r="E32" s="114" t="s">
        <v>240</v>
      </c>
      <c r="F32" s="92">
        <v>20916</v>
      </c>
      <c r="G32" s="92" t="s">
        <v>149</v>
      </c>
      <c r="H32" s="92">
        <v>20916</v>
      </c>
      <c r="I32" s="92"/>
      <c r="J32" s="88" t="s">
        <v>245</v>
      </c>
      <c r="K32" s="88" t="s">
        <v>251</v>
      </c>
      <c r="L32" s="99" t="s">
        <v>301</v>
      </c>
      <c r="M32" s="100" t="s">
        <v>96</v>
      </c>
      <c r="N32" s="92" t="s">
        <v>149</v>
      </c>
      <c r="O32" s="92">
        <v>20916</v>
      </c>
      <c r="P32" s="92" t="s">
        <v>149</v>
      </c>
      <c r="Q32" s="658" t="s">
        <v>149</v>
      </c>
      <c r="R32" s="658">
        <f t="shared" ref="R32:R33" si="17">O32-U32</f>
        <v>0</v>
      </c>
      <c r="S32" s="105">
        <v>20916</v>
      </c>
      <c r="T32" s="91">
        <f t="shared" ref="T32:T34" si="18">S32-U32</f>
        <v>0</v>
      </c>
      <c r="U32" s="105">
        <v>20916</v>
      </c>
    </row>
    <row r="33" spans="1:21" ht="15.75" customHeight="1" x14ac:dyDescent="0.2">
      <c r="A33" s="118">
        <v>12</v>
      </c>
      <c r="B33" s="87" t="s">
        <v>35</v>
      </c>
      <c r="C33" s="88" t="s">
        <v>112</v>
      </c>
      <c r="D33" s="88" t="s">
        <v>302</v>
      </c>
      <c r="E33" s="114" t="s">
        <v>240</v>
      </c>
      <c r="F33" s="92">
        <v>800</v>
      </c>
      <c r="G33" s="92" t="s">
        <v>149</v>
      </c>
      <c r="H33" s="92">
        <v>800</v>
      </c>
      <c r="I33" s="92"/>
      <c r="J33" s="88" t="s">
        <v>245</v>
      </c>
      <c r="K33" s="88" t="s">
        <v>94</v>
      </c>
      <c r="L33" s="117" t="s">
        <v>756</v>
      </c>
      <c r="M33" s="100" t="s">
        <v>96</v>
      </c>
      <c r="N33" s="92" t="s">
        <v>149</v>
      </c>
      <c r="O33" s="92">
        <v>780</v>
      </c>
      <c r="P33" s="92" t="s">
        <v>149</v>
      </c>
      <c r="Q33" s="658" t="s">
        <v>149</v>
      </c>
      <c r="R33" s="658">
        <f t="shared" si="17"/>
        <v>0</v>
      </c>
      <c r="S33" s="105">
        <v>780</v>
      </c>
      <c r="T33" s="91">
        <f t="shared" si="18"/>
        <v>0</v>
      </c>
      <c r="U33" s="105">
        <v>780</v>
      </c>
    </row>
    <row r="34" spans="1:21" ht="15.75" customHeight="1" x14ac:dyDescent="0.2">
      <c r="A34" s="788">
        <v>13</v>
      </c>
      <c r="B34" s="656" t="s">
        <v>38</v>
      </c>
      <c r="C34" s="93" t="s">
        <v>117</v>
      </c>
      <c r="D34" s="126" t="s">
        <v>305</v>
      </c>
      <c r="E34" s="911" t="s">
        <v>757</v>
      </c>
      <c r="F34" s="90">
        <v>345463</v>
      </c>
      <c r="G34" s="90" t="s">
        <v>149</v>
      </c>
      <c r="H34" s="90">
        <v>345463</v>
      </c>
      <c r="I34" s="90"/>
      <c r="J34" s="87" t="s">
        <v>306</v>
      </c>
      <c r="K34" s="87" t="s">
        <v>94</v>
      </c>
      <c r="L34" s="669" t="s">
        <v>758</v>
      </c>
      <c r="M34" s="96" t="s">
        <v>96</v>
      </c>
      <c r="N34" s="90">
        <v>7760</v>
      </c>
      <c r="O34" s="90">
        <v>62700</v>
      </c>
      <c r="P34" s="90" t="s">
        <v>149</v>
      </c>
      <c r="Q34" s="142">
        <v>15000</v>
      </c>
      <c r="R34" s="142">
        <f>O34-S34</f>
        <v>11296</v>
      </c>
      <c r="S34" s="97">
        <v>51404</v>
      </c>
      <c r="T34" s="91">
        <f t="shared" si="18"/>
        <v>5691</v>
      </c>
      <c r="U34" s="102">
        <v>45713</v>
      </c>
    </row>
    <row r="35" spans="1:21" ht="15.75" customHeight="1" x14ac:dyDescent="0.2">
      <c r="A35" s="789"/>
      <c r="B35" s="656" t="s">
        <v>38</v>
      </c>
      <c r="C35" s="93" t="s">
        <v>117</v>
      </c>
      <c r="D35" s="126" t="s">
        <v>328</v>
      </c>
      <c r="E35" s="773"/>
      <c r="F35" s="90">
        <f>350000-F34</f>
        <v>4537</v>
      </c>
      <c r="G35" s="90" t="s">
        <v>149</v>
      </c>
      <c r="H35" s="90">
        <v>4537</v>
      </c>
      <c r="I35" s="90"/>
      <c r="J35" s="87" t="s">
        <v>306</v>
      </c>
      <c r="K35" s="106" t="s">
        <v>97</v>
      </c>
      <c r="L35" s="669" t="s">
        <v>758</v>
      </c>
      <c r="M35" s="96" t="s">
        <v>96</v>
      </c>
      <c r="N35" s="90" t="s">
        <v>149</v>
      </c>
      <c r="O35" s="90" t="s">
        <v>149</v>
      </c>
      <c r="P35" s="90" t="s">
        <v>149</v>
      </c>
      <c r="Q35" s="142" t="s">
        <v>149</v>
      </c>
      <c r="R35" s="142" t="s">
        <v>149</v>
      </c>
      <c r="S35" s="97"/>
      <c r="T35" s="76"/>
      <c r="U35" s="102"/>
    </row>
    <row r="36" spans="1:21" ht="15.75" customHeight="1" x14ac:dyDescent="0.2">
      <c r="A36" s="773"/>
      <c r="B36" s="656" t="s">
        <v>38</v>
      </c>
      <c r="C36" s="88" t="s">
        <v>117</v>
      </c>
      <c r="D36" s="88" t="s">
        <v>309</v>
      </c>
      <c r="E36" s="114" t="s">
        <v>240</v>
      </c>
      <c r="F36" s="92">
        <v>120036</v>
      </c>
      <c r="G36" s="92">
        <v>1200</v>
      </c>
      <c r="H36" s="92">
        <v>120036</v>
      </c>
      <c r="I36" s="92"/>
      <c r="J36" s="117" t="s">
        <v>245</v>
      </c>
      <c r="K36" s="117" t="s">
        <v>94</v>
      </c>
      <c r="L36" s="117" t="s">
        <v>759</v>
      </c>
      <c r="M36" s="100" t="s">
        <v>96</v>
      </c>
      <c r="N36" s="92" t="s">
        <v>149</v>
      </c>
      <c r="O36" s="92">
        <v>118836</v>
      </c>
      <c r="P36" s="92">
        <v>1200</v>
      </c>
      <c r="Q36" s="658" t="s">
        <v>149</v>
      </c>
      <c r="R36" s="658">
        <f t="shared" ref="R36:R39" si="19">O36-U36</f>
        <v>0</v>
      </c>
      <c r="S36" s="105">
        <v>118836</v>
      </c>
      <c r="T36" s="91">
        <f t="shared" ref="T36:T58" si="20">S36-U36</f>
        <v>0</v>
      </c>
      <c r="U36" s="105">
        <v>118836</v>
      </c>
    </row>
    <row r="37" spans="1:21" ht="15.75" customHeight="1" x14ac:dyDescent="0.2">
      <c r="A37" s="118">
        <v>14</v>
      </c>
      <c r="B37" s="87" t="s">
        <v>118</v>
      </c>
      <c r="C37" s="88" t="s">
        <v>119</v>
      </c>
      <c r="D37" s="88" t="s">
        <v>312</v>
      </c>
      <c r="E37" s="114" t="s">
        <v>240</v>
      </c>
      <c r="F37" s="92">
        <v>4000</v>
      </c>
      <c r="G37" s="92" t="s">
        <v>149</v>
      </c>
      <c r="H37" s="92">
        <v>4000</v>
      </c>
      <c r="I37" s="92"/>
      <c r="J37" s="117" t="s">
        <v>313</v>
      </c>
      <c r="K37" s="117" t="s">
        <v>97</v>
      </c>
      <c r="L37" s="99" t="s">
        <v>314</v>
      </c>
      <c r="M37" s="100" t="s">
        <v>96</v>
      </c>
      <c r="N37" s="92" t="s">
        <v>149</v>
      </c>
      <c r="O37" s="92">
        <v>4000</v>
      </c>
      <c r="P37" s="133" t="s">
        <v>149</v>
      </c>
      <c r="Q37" s="658" t="s">
        <v>149</v>
      </c>
      <c r="R37" s="658">
        <f t="shared" si="19"/>
        <v>0</v>
      </c>
      <c r="S37" s="105">
        <v>4000</v>
      </c>
      <c r="T37" s="91">
        <f t="shared" si="20"/>
        <v>0</v>
      </c>
      <c r="U37" s="105">
        <v>4000</v>
      </c>
    </row>
    <row r="38" spans="1:21" ht="15.75" customHeight="1" x14ac:dyDescent="0.2">
      <c r="A38" s="788">
        <v>15</v>
      </c>
      <c r="B38" s="656" t="s">
        <v>45</v>
      </c>
      <c r="C38" s="88" t="s">
        <v>46</v>
      </c>
      <c r="D38" s="88" t="s">
        <v>45</v>
      </c>
      <c r="E38" s="114" t="s">
        <v>240</v>
      </c>
      <c r="F38" s="92">
        <v>28910</v>
      </c>
      <c r="G38" s="92" t="s">
        <v>149</v>
      </c>
      <c r="H38" s="92">
        <v>28910</v>
      </c>
      <c r="I38" s="92"/>
      <c r="J38" s="117" t="s">
        <v>245</v>
      </c>
      <c r="K38" s="88" t="s">
        <v>251</v>
      </c>
      <c r="L38" s="99" t="s">
        <v>317</v>
      </c>
      <c r="M38" s="100" t="s">
        <v>96</v>
      </c>
      <c r="N38" s="92" t="s">
        <v>149</v>
      </c>
      <c r="O38" s="92">
        <v>28910</v>
      </c>
      <c r="P38" s="92" t="s">
        <v>149</v>
      </c>
      <c r="Q38" s="658" t="s">
        <v>149</v>
      </c>
      <c r="R38" s="658">
        <f t="shared" si="19"/>
        <v>0</v>
      </c>
      <c r="S38" s="105">
        <v>28910</v>
      </c>
      <c r="T38" s="91">
        <f t="shared" si="20"/>
        <v>0</v>
      </c>
      <c r="U38" s="105">
        <v>28910</v>
      </c>
    </row>
    <row r="39" spans="1:21" ht="15.75" customHeight="1" x14ac:dyDescent="0.2">
      <c r="A39" s="773"/>
      <c r="B39" s="656" t="s">
        <v>45</v>
      </c>
      <c r="C39" s="88" t="s">
        <v>46</v>
      </c>
      <c r="D39" s="88" t="s">
        <v>45</v>
      </c>
      <c r="E39" s="114" t="s">
        <v>240</v>
      </c>
      <c r="F39" s="92">
        <v>1658</v>
      </c>
      <c r="G39" s="92" t="s">
        <v>149</v>
      </c>
      <c r="H39" s="92">
        <v>1658</v>
      </c>
      <c r="I39" s="92"/>
      <c r="J39" s="117" t="s">
        <v>245</v>
      </c>
      <c r="K39" s="117" t="s">
        <v>97</v>
      </c>
      <c r="L39" s="99" t="s">
        <v>318</v>
      </c>
      <c r="M39" s="100" t="s">
        <v>96</v>
      </c>
      <c r="N39" s="92" t="s">
        <v>149</v>
      </c>
      <c r="O39" s="92">
        <v>1658</v>
      </c>
      <c r="P39" s="92" t="s">
        <v>149</v>
      </c>
      <c r="Q39" s="658" t="s">
        <v>149</v>
      </c>
      <c r="R39" s="658">
        <f t="shared" si="19"/>
        <v>0</v>
      </c>
      <c r="S39" s="105">
        <v>1658</v>
      </c>
      <c r="T39" s="91">
        <f t="shared" si="20"/>
        <v>0</v>
      </c>
      <c r="U39" s="105">
        <v>1658</v>
      </c>
    </row>
    <row r="40" spans="1:21" ht="38.25" x14ac:dyDescent="0.2">
      <c r="A40" s="118">
        <v>16</v>
      </c>
      <c r="B40" s="87" t="s">
        <v>47</v>
      </c>
      <c r="C40" s="93" t="s">
        <v>48</v>
      </c>
      <c r="D40" s="93" t="s">
        <v>320</v>
      </c>
      <c r="E40" s="126" t="s">
        <v>757</v>
      </c>
      <c r="F40" s="90">
        <v>96000</v>
      </c>
      <c r="G40" s="90" t="s">
        <v>149</v>
      </c>
      <c r="H40" s="90">
        <v>96000</v>
      </c>
      <c r="I40" s="90"/>
      <c r="J40" s="87" t="s">
        <v>245</v>
      </c>
      <c r="K40" s="87" t="s">
        <v>94</v>
      </c>
      <c r="L40" s="87"/>
      <c r="M40" s="96" t="s">
        <v>96</v>
      </c>
      <c r="N40" s="90">
        <v>44120</v>
      </c>
      <c r="O40" s="90">
        <v>9836</v>
      </c>
      <c r="P40" s="90" t="s">
        <v>149</v>
      </c>
      <c r="Q40" s="142">
        <v>15000</v>
      </c>
      <c r="R40" s="142">
        <f t="shared" ref="R40:R42" si="21">O40-S40</f>
        <v>2433</v>
      </c>
      <c r="S40" s="97">
        <v>7403</v>
      </c>
      <c r="T40" s="91">
        <f t="shared" si="20"/>
        <v>4803</v>
      </c>
      <c r="U40" s="102">
        <v>2600</v>
      </c>
    </row>
    <row r="41" spans="1:21" ht="12.75" x14ac:dyDescent="0.2">
      <c r="A41" s="788">
        <v>17</v>
      </c>
      <c r="B41" s="656" t="s">
        <v>74</v>
      </c>
      <c r="C41" s="93" t="s">
        <v>75</v>
      </c>
      <c r="D41" s="93" t="s">
        <v>674</v>
      </c>
      <c r="E41" s="911" t="s">
        <v>760</v>
      </c>
      <c r="F41" s="90">
        <v>190822</v>
      </c>
      <c r="G41" s="90" t="s">
        <v>149</v>
      </c>
      <c r="H41" s="90">
        <v>190822</v>
      </c>
      <c r="I41" s="90"/>
      <c r="J41" s="93" t="s">
        <v>241</v>
      </c>
      <c r="K41" s="93" t="s">
        <v>94</v>
      </c>
      <c r="L41" s="95"/>
      <c r="M41" s="654" t="s">
        <v>104</v>
      </c>
      <c r="N41" s="142">
        <f>40428/2</f>
        <v>20214</v>
      </c>
      <c r="O41" s="90">
        <v>23029</v>
      </c>
      <c r="P41" s="90" t="s">
        <v>149</v>
      </c>
      <c r="Q41" s="142">
        <f t="shared" ref="Q41:Q42" si="22">58488/2</f>
        <v>29244</v>
      </c>
      <c r="R41" s="142">
        <f t="shared" si="21"/>
        <v>6302</v>
      </c>
      <c r="S41" s="97">
        <v>16727</v>
      </c>
      <c r="T41" s="91">
        <f t="shared" si="20"/>
        <v>9984</v>
      </c>
      <c r="U41" s="102">
        <v>6743</v>
      </c>
    </row>
    <row r="42" spans="1:21" ht="12.75" x14ac:dyDescent="0.2">
      <c r="A42" s="789"/>
      <c r="B42" s="656" t="s">
        <v>74</v>
      </c>
      <c r="C42" s="93" t="s">
        <v>76</v>
      </c>
      <c r="D42" s="93" t="s">
        <v>325</v>
      </c>
      <c r="E42" s="773"/>
      <c r="F42" s="90">
        <v>102182</v>
      </c>
      <c r="G42" s="90" t="s">
        <v>149</v>
      </c>
      <c r="H42" s="90">
        <v>102182</v>
      </c>
      <c r="I42" s="90"/>
      <c r="J42" s="93" t="s">
        <v>241</v>
      </c>
      <c r="K42" s="93" t="s">
        <v>94</v>
      </c>
      <c r="L42" s="95"/>
      <c r="M42" s="654" t="s">
        <v>104</v>
      </c>
      <c r="N42" s="142">
        <f>N41</f>
        <v>20214</v>
      </c>
      <c r="O42" s="90">
        <v>19473</v>
      </c>
      <c r="P42" s="90" t="s">
        <v>149</v>
      </c>
      <c r="Q42" s="142">
        <f t="shared" si="22"/>
        <v>29244</v>
      </c>
      <c r="R42" s="142">
        <f t="shared" si="21"/>
        <v>6750</v>
      </c>
      <c r="S42" s="97">
        <v>12723</v>
      </c>
      <c r="T42" s="91">
        <f t="shared" si="20"/>
        <v>5397</v>
      </c>
      <c r="U42" s="102">
        <v>7326</v>
      </c>
    </row>
    <row r="43" spans="1:21" ht="12.75" x14ac:dyDescent="0.2">
      <c r="A43" s="789"/>
      <c r="B43" s="656" t="s">
        <v>74</v>
      </c>
      <c r="C43" s="88" t="s">
        <v>75</v>
      </c>
      <c r="D43" s="662" t="s">
        <v>326</v>
      </c>
      <c r="E43" s="114" t="s">
        <v>240</v>
      </c>
      <c r="F43" s="92">
        <v>1000</v>
      </c>
      <c r="G43" s="92" t="s">
        <v>149</v>
      </c>
      <c r="H43" s="92">
        <v>1000</v>
      </c>
      <c r="I43" s="92"/>
      <c r="J43" s="88" t="s">
        <v>245</v>
      </c>
      <c r="K43" s="117" t="s">
        <v>97</v>
      </c>
      <c r="L43" s="99" t="s">
        <v>327</v>
      </c>
      <c r="M43" s="100" t="s">
        <v>96</v>
      </c>
      <c r="N43" s="92" t="s">
        <v>149</v>
      </c>
      <c r="O43" s="92">
        <v>1000</v>
      </c>
      <c r="P43" s="92" t="s">
        <v>149</v>
      </c>
      <c r="Q43" s="658" t="s">
        <v>149</v>
      </c>
      <c r="R43" s="658">
        <f>O43-U43</f>
        <v>0</v>
      </c>
      <c r="S43" s="105">
        <v>1000</v>
      </c>
      <c r="T43" s="91">
        <f t="shared" si="20"/>
        <v>0</v>
      </c>
      <c r="U43" s="105">
        <v>1000</v>
      </c>
    </row>
    <row r="44" spans="1:21" ht="38.25" x14ac:dyDescent="0.2">
      <c r="A44" s="789"/>
      <c r="B44" s="656" t="s">
        <v>74</v>
      </c>
      <c r="C44" s="87" t="s">
        <v>172</v>
      </c>
      <c r="D44" s="93" t="s">
        <v>322</v>
      </c>
      <c r="E44" s="126" t="s">
        <v>757</v>
      </c>
      <c r="F44" s="90">
        <v>281800</v>
      </c>
      <c r="G44" s="90" t="s">
        <v>149</v>
      </c>
      <c r="H44" s="90">
        <v>281800</v>
      </c>
      <c r="I44" s="90"/>
      <c r="J44" s="87" t="s">
        <v>245</v>
      </c>
      <c r="K44" s="87" t="s">
        <v>94</v>
      </c>
      <c r="L44" s="95" t="s">
        <v>173</v>
      </c>
      <c r="M44" s="96" t="s">
        <v>96</v>
      </c>
      <c r="N44" s="90">
        <v>40235</v>
      </c>
      <c r="O44" s="90">
        <v>77765</v>
      </c>
      <c r="P44" s="90" t="s">
        <v>149</v>
      </c>
      <c r="Q44" s="142">
        <v>45000</v>
      </c>
      <c r="R44" s="142">
        <f t="shared" ref="R44:R45" si="23">O44-S44</f>
        <v>19371</v>
      </c>
      <c r="S44" s="97">
        <v>58394</v>
      </c>
      <c r="T44" s="91">
        <f t="shared" si="20"/>
        <v>12745</v>
      </c>
      <c r="U44" s="102">
        <v>45649</v>
      </c>
    </row>
    <row r="45" spans="1:21" ht="12.75" x14ac:dyDescent="0.2">
      <c r="A45" s="789"/>
      <c r="B45" s="656" t="s">
        <v>74</v>
      </c>
      <c r="C45" s="87" t="s">
        <v>172</v>
      </c>
      <c r="D45" s="235" t="s">
        <v>328</v>
      </c>
      <c r="E45" s="670">
        <v>44621</v>
      </c>
      <c r="F45" s="90">
        <v>150000</v>
      </c>
      <c r="G45" s="90" t="s">
        <v>149</v>
      </c>
      <c r="H45" s="90">
        <v>150000</v>
      </c>
      <c r="I45" s="90"/>
      <c r="J45" s="87" t="s">
        <v>329</v>
      </c>
      <c r="K45" s="87" t="s">
        <v>101</v>
      </c>
      <c r="L45" s="95" t="s">
        <v>173</v>
      </c>
      <c r="M45" s="96" t="s">
        <v>96</v>
      </c>
      <c r="N45" s="90">
        <v>58542</v>
      </c>
      <c r="O45" s="90">
        <v>42458</v>
      </c>
      <c r="P45" s="90" t="s">
        <v>149</v>
      </c>
      <c r="Q45" s="142">
        <v>16000</v>
      </c>
      <c r="R45" s="142">
        <f t="shared" si="23"/>
        <v>11814</v>
      </c>
      <c r="S45" s="97">
        <v>30644</v>
      </c>
      <c r="T45" s="91">
        <f t="shared" si="20"/>
        <v>6969</v>
      </c>
      <c r="U45" s="102">
        <v>23675</v>
      </c>
    </row>
    <row r="46" spans="1:21" ht="12.75" x14ac:dyDescent="0.2">
      <c r="A46" s="773"/>
      <c r="B46" s="656" t="s">
        <v>74</v>
      </c>
      <c r="C46" s="117" t="s">
        <v>172</v>
      </c>
      <c r="D46" s="671" t="s">
        <v>330</v>
      </c>
      <c r="E46" s="114" t="s">
        <v>240</v>
      </c>
      <c r="F46" s="92">
        <v>70000</v>
      </c>
      <c r="G46" s="92" t="s">
        <v>149</v>
      </c>
      <c r="H46" s="92">
        <v>70000</v>
      </c>
      <c r="I46" s="92"/>
      <c r="J46" s="117" t="s">
        <v>245</v>
      </c>
      <c r="K46" s="117" t="s">
        <v>97</v>
      </c>
      <c r="L46" s="99" t="s">
        <v>173</v>
      </c>
      <c r="M46" s="100" t="s">
        <v>96</v>
      </c>
      <c r="N46" s="92" t="s">
        <v>149</v>
      </c>
      <c r="O46" s="92">
        <v>70000</v>
      </c>
      <c r="P46" s="92" t="s">
        <v>149</v>
      </c>
      <c r="Q46" s="658" t="s">
        <v>149</v>
      </c>
      <c r="R46" s="658">
        <f>O46-U46</f>
        <v>0</v>
      </c>
      <c r="S46" s="105">
        <v>70000</v>
      </c>
      <c r="T46" s="91">
        <f t="shared" si="20"/>
        <v>0</v>
      </c>
      <c r="U46" s="105">
        <v>70000</v>
      </c>
    </row>
    <row r="47" spans="1:21" ht="12.75" x14ac:dyDescent="0.2">
      <c r="A47" s="118">
        <v>18</v>
      </c>
      <c r="B47" s="87" t="s">
        <v>80</v>
      </c>
      <c r="C47" s="93" t="s">
        <v>81</v>
      </c>
      <c r="D47" s="235" t="s">
        <v>331</v>
      </c>
      <c r="E47" s="126" t="s">
        <v>761</v>
      </c>
      <c r="F47" s="90">
        <v>141000</v>
      </c>
      <c r="G47" s="90" t="s">
        <v>149</v>
      </c>
      <c r="H47" s="90">
        <v>141000</v>
      </c>
      <c r="I47" s="90"/>
      <c r="J47" s="87" t="s">
        <v>245</v>
      </c>
      <c r="K47" s="87" t="s">
        <v>97</v>
      </c>
      <c r="L47" s="95" t="s">
        <v>173</v>
      </c>
      <c r="M47" s="96" t="s">
        <v>96</v>
      </c>
      <c r="N47" s="90">
        <v>20461</v>
      </c>
      <c r="O47" s="90">
        <v>24539</v>
      </c>
      <c r="P47" s="90" t="s">
        <v>149</v>
      </c>
      <c r="Q47" s="142">
        <v>8000</v>
      </c>
      <c r="R47" s="142">
        <f>O47-S47</f>
        <v>3600</v>
      </c>
      <c r="S47" s="97">
        <v>20939</v>
      </c>
      <c r="T47" s="91">
        <f t="shared" si="20"/>
        <v>8535</v>
      </c>
      <c r="U47" s="102">
        <v>12404</v>
      </c>
    </row>
    <row r="48" spans="1:21" ht="12.75" x14ac:dyDescent="0.2">
      <c r="A48" s="118">
        <v>19</v>
      </c>
      <c r="B48" s="87" t="s">
        <v>82</v>
      </c>
      <c r="C48" s="88" t="s">
        <v>83</v>
      </c>
      <c r="D48" s="662" t="s">
        <v>332</v>
      </c>
      <c r="E48" s="114" t="s">
        <v>240</v>
      </c>
      <c r="F48" s="92">
        <v>43081</v>
      </c>
      <c r="G48" s="92" t="s">
        <v>149</v>
      </c>
      <c r="H48" s="92">
        <v>43081</v>
      </c>
      <c r="I48" s="92"/>
      <c r="J48" s="117" t="s">
        <v>245</v>
      </c>
      <c r="K48" s="88" t="s">
        <v>251</v>
      </c>
      <c r="L48" s="99" t="s">
        <v>333</v>
      </c>
      <c r="M48" s="100" t="s">
        <v>96</v>
      </c>
      <c r="N48" s="92" t="s">
        <v>149</v>
      </c>
      <c r="O48" s="92">
        <v>43081</v>
      </c>
      <c r="P48" s="92" t="s">
        <v>149</v>
      </c>
      <c r="Q48" s="658" t="s">
        <v>149</v>
      </c>
      <c r="R48" s="658">
        <f t="shared" ref="R48:R50" si="24">O48-U48</f>
        <v>0</v>
      </c>
      <c r="S48" s="105">
        <v>43081</v>
      </c>
      <c r="T48" s="91">
        <f t="shared" si="20"/>
        <v>0</v>
      </c>
      <c r="U48" s="105">
        <v>43081</v>
      </c>
    </row>
    <row r="49" spans="1:21" ht="12.75" x14ac:dyDescent="0.2">
      <c r="A49" s="118">
        <v>20</v>
      </c>
      <c r="B49" s="87" t="s">
        <v>121</v>
      </c>
      <c r="C49" s="88" t="s">
        <v>122</v>
      </c>
      <c r="D49" s="662" t="s">
        <v>334</v>
      </c>
      <c r="E49" s="114" t="s">
        <v>240</v>
      </c>
      <c r="F49" s="92">
        <v>8882</v>
      </c>
      <c r="G49" s="92" t="s">
        <v>149</v>
      </c>
      <c r="H49" s="92">
        <v>8882</v>
      </c>
      <c r="I49" s="92"/>
      <c r="J49" s="117" t="s">
        <v>245</v>
      </c>
      <c r="K49" s="88" t="s">
        <v>251</v>
      </c>
      <c r="L49" s="99" t="s">
        <v>335</v>
      </c>
      <c r="M49" s="100" t="s">
        <v>96</v>
      </c>
      <c r="N49" s="92" t="s">
        <v>149</v>
      </c>
      <c r="O49" s="92">
        <v>8882</v>
      </c>
      <c r="P49" s="92" t="s">
        <v>149</v>
      </c>
      <c r="Q49" s="658" t="s">
        <v>149</v>
      </c>
      <c r="R49" s="658">
        <f t="shared" si="24"/>
        <v>0</v>
      </c>
      <c r="S49" s="105">
        <v>8882</v>
      </c>
      <c r="T49" s="91">
        <f t="shared" si="20"/>
        <v>0</v>
      </c>
      <c r="U49" s="105">
        <v>8882</v>
      </c>
    </row>
    <row r="50" spans="1:21" ht="12.75" x14ac:dyDescent="0.2">
      <c r="A50" s="788">
        <v>21</v>
      </c>
      <c r="B50" s="656" t="s">
        <v>84</v>
      </c>
      <c r="C50" s="88" t="s">
        <v>137</v>
      </c>
      <c r="D50" s="88" t="s">
        <v>336</v>
      </c>
      <c r="E50" s="114" t="s">
        <v>240</v>
      </c>
      <c r="F50" s="92">
        <v>28</v>
      </c>
      <c r="G50" s="92" t="s">
        <v>149</v>
      </c>
      <c r="H50" s="92">
        <v>28</v>
      </c>
      <c r="I50" s="92"/>
      <c r="J50" s="117" t="s">
        <v>245</v>
      </c>
      <c r="K50" s="88" t="s">
        <v>251</v>
      </c>
      <c r="L50" s="117" t="s">
        <v>762</v>
      </c>
      <c r="M50" s="100" t="s">
        <v>96</v>
      </c>
      <c r="N50" s="92" t="s">
        <v>149</v>
      </c>
      <c r="O50" s="92">
        <v>28</v>
      </c>
      <c r="P50" s="92" t="s">
        <v>149</v>
      </c>
      <c r="Q50" s="658" t="s">
        <v>149</v>
      </c>
      <c r="R50" s="658">
        <f t="shared" si="24"/>
        <v>0</v>
      </c>
      <c r="S50" s="105">
        <v>28</v>
      </c>
      <c r="T50" s="91">
        <f t="shared" si="20"/>
        <v>0</v>
      </c>
      <c r="U50" s="105">
        <v>28</v>
      </c>
    </row>
    <row r="51" spans="1:21" ht="12.75" x14ac:dyDescent="0.2">
      <c r="A51" s="789"/>
      <c r="B51" s="656" t="s">
        <v>84</v>
      </c>
      <c r="C51" s="93" t="s">
        <v>87</v>
      </c>
      <c r="D51" s="93" t="s">
        <v>338</v>
      </c>
      <c r="E51" s="911" t="s">
        <v>763</v>
      </c>
      <c r="F51" s="90">
        <v>905769</v>
      </c>
      <c r="G51" s="90" t="s">
        <v>149</v>
      </c>
      <c r="H51" s="90">
        <v>905769</v>
      </c>
      <c r="I51" s="90"/>
      <c r="J51" s="93" t="s">
        <v>241</v>
      </c>
      <c r="K51" s="93" t="s">
        <v>97</v>
      </c>
      <c r="L51" s="87" t="s">
        <v>764</v>
      </c>
      <c r="M51" s="654" t="s">
        <v>104</v>
      </c>
      <c r="N51" s="142">
        <f t="shared" ref="N51:N54" si="25">133110/5</f>
        <v>26622</v>
      </c>
      <c r="O51" s="90">
        <v>375849</v>
      </c>
      <c r="P51" s="103">
        <v>3337</v>
      </c>
      <c r="Q51" s="142">
        <v>0</v>
      </c>
      <c r="R51" s="142">
        <f t="shared" ref="R51:R55" si="26">O51-S51</f>
        <v>0</v>
      </c>
      <c r="S51" s="97">
        <v>375849</v>
      </c>
      <c r="T51" s="91">
        <f t="shared" si="20"/>
        <v>0</v>
      </c>
      <c r="U51" s="102">
        <v>375849</v>
      </c>
    </row>
    <row r="52" spans="1:21" ht="12.75" x14ac:dyDescent="0.2">
      <c r="A52" s="789"/>
      <c r="B52" s="656" t="s">
        <v>84</v>
      </c>
      <c r="C52" s="93" t="s">
        <v>88</v>
      </c>
      <c r="D52" s="93" t="s">
        <v>339</v>
      </c>
      <c r="E52" s="789"/>
      <c r="F52" s="90">
        <v>1164138</v>
      </c>
      <c r="G52" s="90" t="s">
        <v>149</v>
      </c>
      <c r="H52" s="90">
        <v>1164138</v>
      </c>
      <c r="I52" s="90"/>
      <c r="J52" s="93" t="s">
        <v>241</v>
      </c>
      <c r="K52" s="93" t="s">
        <v>97</v>
      </c>
      <c r="L52" s="87" t="s">
        <v>764</v>
      </c>
      <c r="M52" s="654" t="s">
        <v>104</v>
      </c>
      <c r="N52" s="142">
        <f t="shared" si="25"/>
        <v>26622</v>
      </c>
      <c r="O52" s="90">
        <v>198422</v>
      </c>
      <c r="P52" s="103">
        <v>20</v>
      </c>
      <c r="Q52" s="142">
        <v>0</v>
      </c>
      <c r="R52" s="142">
        <f t="shared" si="26"/>
        <v>0</v>
      </c>
      <c r="S52" s="97">
        <v>198422</v>
      </c>
      <c r="T52" s="91">
        <f t="shared" si="20"/>
        <v>0</v>
      </c>
      <c r="U52" s="102">
        <v>198422</v>
      </c>
    </row>
    <row r="53" spans="1:21" ht="12.75" x14ac:dyDescent="0.2">
      <c r="A53" s="789"/>
      <c r="B53" s="656" t="s">
        <v>84</v>
      </c>
      <c r="C53" s="93" t="s">
        <v>85</v>
      </c>
      <c r="D53" s="93" t="s">
        <v>340</v>
      </c>
      <c r="E53" s="789"/>
      <c r="F53" s="90">
        <v>628686</v>
      </c>
      <c r="G53" s="90" t="s">
        <v>149</v>
      </c>
      <c r="H53" s="90">
        <v>628686</v>
      </c>
      <c r="I53" s="90"/>
      <c r="J53" s="93" t="s">
        <v>241</v>
      </c>
      <c r="K53" s="93" t="s">
        <v>97</v>
      </c>
      <c r="L53" s="87" t="s">
        <v>764</v>
      </c>
      <c r="M53" s="654" t="s">
        <v>104</v>
      </c>
      <c r="N53" s="142">
        <f t="shared" si="25"/>
        <v>26622</v>
      </c>
      <c r="O53" s="90">
        <v>147460</v>
      </c>
      <c r="P53" s="103">
        <v>127</v>
      </c>
      <c r="Q53" s="142">
        <v>0</v>
      </c>
      <c r="R53" s="142">
        <f t="shared" si="26"/>
        <v>0</v>
      </c>
      <c r="S53" s="97">
        <v>147460</v>
      </c>
      <c r="T53" s="91">
        <f t="shared" si="20"/>
        <v>0</v>
      </c>
      <c r="U53" s="102">
        <v>147460</v>
      </c>
    </row>
    <row r="54" spans="1:21" ht="12.75" x14ac:dyDescent="0.2">
      <c r="A54" s="789"/>
      <c r="B54" s="656" t="s">
        <v>84</v>
      </c>
      <c r="C54" s="93" t="s">
        <v>89</v>
      </c>
      <c r="D54" s="93" t="s">
        <v>341</v>
      </c>
      <c r="E54" s="789"/>
      <c r="F54" s="90">
        <v>1147102</v>
      </c>
      <c r="G54" s="90" t="s">
        <v>149</v>
      </c>
      <c r="H54" s="90">
        <v>1147102</v>
      </c>
      <c r="I54" s="90"/>
      <c r="J54" s="93" t="s">
        <v>241</v>
      </c>
      <c r="K54" s="93" t="s">
        <v>97</v>
      </c>
      <c r="L54" s="87" t="s">
        <v>764</v>
      </c>
      <c r="M54" s="654" t="s">
        <v>104</v>
      </c>
      <c r="N54" s="142">
        <f t="shared" si="25"/>
        <v>26622</v>
      </c>
      <c r="O54" s="90">
        <v>319946</v>
      </c>
      <c r="P54" s="103">
        <v>1135</v>
      </c>
      <c r="Q54" s="142">
        <v>0</v>
      </c>
      <c r="R54" s="142">
        <f t="shared" si="26"/>
        <v>0</v>
      </c>
      <c r="S54" s="97">
        <v>319946</v>
      </c>
      <c r="T54" s="91">
        <f t="shared" si="20"/>
        <v>0</v>
      </c>
      <c r="U54" s="102">
        <v>319946</v>
      </c>
    </row>
    <row r="55" spans="1:21" ht="12.75" x14ac:dyDescent="0.2">
      <c r="A55" s="773"/>
      <c r="B55" s="656" t="s">
        <v>84</v>
      </c>
      <c r="C55" s="93" t="s">
        <v>86</v>
      </c>
      <c r="D55" s="93" t="s">
        <v>336</v>
      </c>
      <c r="E55" s="773"/>
      <c r="F55" s="90">
        <v>156532</v>
      </c>
      <c r="G55" s="90" t="s">
        <v>149</v>
      </c>
      <c r="H55" s="90">
        <v>156532</v>
      </c>
      <c r="I55" s="90"/>
      <c r="J55" s="93" t="s">
        <v>241</v>
      </c>
      <c r="K55" s="93" t="s">
        <v>97</v>
      </c>
      <c r="L55" s="87" t="s">
        <v>764</v>
      </c>
      <c r="M55" s="654" t="s">
        <v>104</v>
      </c>
      <c r="N55" s="142">
        <f>133110/5+3</f>
        <v>26625</v>
      </c>
      <c r="O55" s="90">
        <v>106233</v>
      </c>
      <c r="P55" s="103">
        <v>60266</v>
      </c>
      <c r="Q55" s="142">
        <v>0</v>
      </c>
      <c r="R55" s="142">
        <f t="shared" si="26"/>
        <v>0</v>
      </c>
      <c r="S55" s="97">
        <v>106233</v>
      </c>
      <c r="T55" s="91">
        <f t="shared" si="20"/>
        <v>0</v>
      </c>
      <c r="U55" s="102">
        <v>106233</v>
      </c>
    </row>
    <row r="56" spans="1:21" ht="12.75" x14ac:dyDescent="0.2">
      <c r="A56" s="788">
        <v>22</v>
      </c>
      <c r="B56" s="656" t="s">
        <v>90</v>
      </c>
      <c r="C56" s="88" t="s">
        <v>91</v>
      </c>
      <c r="D56" s="88" t="s">
        <v>342</v>
      </c>
      <c r="E56" s="114" t="s">
        <v>240</v>
      </c>
      <c r="F56" s="92">
        <v>5164</v>
      </c>
      <c r="G56" s="92" t="s">
        <v>149</v>
      </c>
      <c r="H56" s="92">
        <v>5164</v>
      </c>
      <c r="I56" s="92"/>
      <c r="J56" s="117" t="s">
        <v>245</v>
      </c>
      <c r="K56" s="88" t="s">
        <v>251</v>
      </c>
      <c r="L56" s="99" t="s">
        <v>343</v>
      </c>
      <c r="M56" s="100" t="s">
        <v>96</v>
      </c>
      <c r="N56" s="92" t="s">
        <v>149</v>
      </c>
      <c r="O56" s="92">
        <v>5164</v>
      </c>
      <c r="P56" s="92" t="s">
        <v>149</v>
      </c>
      <c r="Q56" s="658" t="s">
        <v>149</v>
      </c>
      <c r="R56" s="658">
        <v>0</v>
      </c>
      <c r="S56" s="105">
        <v>5164</v>
      </c>
      <c r="T56" s="91">
        <f t="shared" si="20"/>
        <v>0</v>
      </c>
      <c r="U56" s="105">
        <v>5164</v>
      </c>
    </row>
    <row r="57" spans="1:21" ht="12.75" x14ac:dyDescent="0.2">
      <c r="A57" s="773"/>
      <c r="B57" s="656" t="s">
        <v>90</v>
      </c>
      <c r="C57" s="88" t="s">
        <v>123</v>
      </c>
      <c r="D57" s="88" t="s">
        <v>344</v>
      </c>
      <c r="E57" s="114" t="s">
        <v>240</v>
      </c>
      <c r="F57" s="92">
        <v>10000</v>
      </c>
      <c r="G57" s="92" t="s">
        <v>149</v>
      </c>
      <c r="H57" s="92">
        <v>10000</v>
      </c>
      <c r="I57" s="92"/>
      <c r="J57" s="117" t="s">
        <v>245</v>
      </c>
      <c r="K57" s="117" t="s">
        <v>97</v>
      </c>
      <c r="L57" s="99" t="s">
        <v>345</v>
      </c>
      <c r="M57" s="100" t="s">
        <v>96</v>
      </c>
      <c r="N57" s="92" t="s">
        <v>149</v>
      </c>
      <c r="O57" s="92">
        <v>10000</v>
      </c>
      <c r="P57" s="92" t="s">
        <v>149</v>
      </c>
      <c r="Q57" s="658" t="s">
        <v>149</v>
      </c>
      <c r="R57" s="658">
        <f>O57-U57</f>
        <v>0</v>
      </c>
      <c r="S57" s="105">
        <v>10000</v>
      </c>
      <c r="T57" s="91">
        <f t="shared" si="20"/>
        <v>0</v>
      </c>
      <c r="U57" s="105">
        <v>10000</v>
      </c>
    </row>
    <row r="58" spans="1:21" ht="12.75" x14ac:dyDescent="0.2">
      <c r="A58" s="118"/>
      <c r="B58" s="143" t="s">
        <v>346</v>
      </c>
      <c r="C58" s="144"/>
      <c r="D58" s="143"/>
      <c r="E58" s="672"/>
      <c r="F58" s="80">
        <f t="shared" ref="F58:H58" si="27">SUM(F6:F57)</f>
        <v>11162544</v>
      </c>
      <c r="G58" s="80">
        <f t="shared" si="27"/>
        <v>2502940</v>
      </c>
      <c r="H58" s="80">
        <f t="shared" si="27"/>
        <v>9998444</v>
      </c>
      <c r="I58" s="80"/>
      <c r="J58" s="145"/>
      <c r="K58" s="145"/>
      <c r="L58" s="143"/>
      <c r="M58" s="146"/>
      <c r="N58" s="80">
        <f t="shared" ref="N58:S58" si="28">SUM(N6:N57)</f>
        <v>543596</v>
      </c>
      <c r="O58" s="80">
        <f t="shared" si="28"/>
        <v>2729472</v>
      </c>
      <c r="P58" s="80">
        <f t="shared" si="28"/>
        <v>278342</v>
      </c>
      <c r="Q58" s="80">
        <f t="shared" si="28"/>
        <v>283588</v>
      </c>
      <c r="R58" s="80">
        <f t="shared" si="28"/>
        <v>118822</v>
      </c>
      <c r="S58" s="673">
        <f t="shared" si="28"/>
        <v>2610650</v>
      </c>
      <c r="T58" s="91">
        <f t="shared" si="20"/>
        <v>104090</v>
      </c>
      <c r="U58" s="147">
        <f>SUM(U6:U57)</f>
        <v>2506560</v>
      </c>
    </row>
    <row r="59" spans="1:21" ht="12.75" x14ac:dyDescent="0.2">
      <c r="E59" s="674"/>
    </row>
    <row r="60" spans="1:21" ht="12.75" x14ac:dyDescent="0.2">
      <c r="E60" s="674"/>
    </row>
    <row r="61" spans="1:21" ht="12.75" x14ac:dyDescent="0.2">
      <c r="E61" s="674"/>
    </row>
    <row r="62" spans="1:21" ht="12.75" x14ac:dyDescent="0.2">
      <c r="E62" s="674"/>
    </row>
    <row r="63" spans="1:21" ht="12.75" x14ac:dyDescent="0.2">
      <c r="E63" s="674"/>
    </row>
    <row r="64" spans="1:21" ht="12.75" x14ac:dyDescent="0.2">
      <c r="E64" s="674"/>
    </row>
    <row r="65" spans="5:5" ht="12.75" x14ac:dyDescent="0.2">
      <c r="E65" s="674"/>
    </row>
    <row r="66" spans="5:5" ht="12.75" x14ac:dyDescent="0.2">
      <c r="E66" s="674"/>
    </row>
    <row r="67" spans="5:5" ht="12.75" x14ac:dyDescent="0.2">
      <c r="E67" s="674"/>
    </row>
    <row r="68" spans="5:5" ht="12.75" x14ac:dyDescent="0.2">
      <c r="E68" s="674"/>
    </row>
    <row r="69" spans="5:5" ht="12.75" x14ac:dyDescent="0.2">
      <c r="E69" s="674"/>
    </row>
    <row r="70" spans="5:5" ht="12.75" x14ac:dyDescent="0.2">
      <c r="E70" s="674"/>
    </row>
    <row r="71" spans="5:5" ht="12.75" x14ac:dyDescent="0.2">
      <c r="E71" s="674"/>
    </row>
    <row r="72" spans="5:5" ht="12.75" x14ac:dyDescent="0.2">
      <c r="E72" s="674"/>
    </row>
    <row r="73" spans="5:5" ht="12.75" x14ac:dyDescent="0.2">
      <c r="E73" s="674"/>
    </row>
    <row r="74" spans="5:5" ht="12.75" x14ac:dyDescent="0.2">
      <c r="E74" s="674"/>
    </row>
    <row r="75" spans="5:5" ht="12.75" x14ac:dyDescent="0.2">
      <c r="E75" s="674"/>
    </row>
    <row r="76" spans="5:5" ht="12.75" x14ac:dyDescent="0.2">
      <c r="E76" s="674"/>
    </row>
    <row r="77" spans="5:5" ht="12.75" x14ac:dyDescent="0.2">
      <c r="E77" s="674"/>
    </row>
    <row r="78" spans="5:5" ht="12.75" x14ac:dyDescent="0.2">
      <c r="E78" s="674"/>
    </row>
    <row r="79" spans="5:5" ht="12.75" x14ac:dyDescent="0.2">
      <c r="E79" s="674"/>
    </row>
    <row r="80" spans="5:5" ht="12.75" x14ac:dyDescent="0.2">
      <c r="E80" s="674"/>
    </row>
    <row r="81" spans="5:5" ht="12.75" x14ac:dyDescent="0.2">
      <c r="E81" s="674"/>
    </row>
    <row r="82" spans="5:5" ht="12.75" x14ac:dyDescent="0.2">
      <c r="E82" s="674"/>
    </row>
    <row r="83" spans="5:5" ht="12.75" x14ac:dyDescent="0.2">
      <c r="E83" s="674"/>
    </row>
    <row r="84" spans="5:5" ht="12.75" x14ac:dyDescent="0.2">
      <c r="E84" s="674"/>
    </row>
    <row r="85" spans="5:5" ht="12.75" x14ac:dyDescent="0.2">
      <c r="E85" s="674"/>
    </row>
    <row r="86" spans="5:5" ht="12.75" x14ac:dyDescent="0.2">
      <c r="E86" s="674"/>
    </row>
    <row r="87" spans="5:5" ht="12.75" x14ac:dyDescent="0.2">
      <c r="E87" s="674"/>
    </row>
    <row r="88" spans="5:5" ht="12.75" x14ac:dyDescent="0.2">
      <c r="E88" s="674"/>
    </row>
    <row r="89" spans="5:5" ht="12.75" x14ac:dyDescent="0.2">
      <c r="E89" s="674"/>
    </row>
    <row r="90" spans="5:5" ht="12.75" x14ac:dyDescent="0.2">
      <c r="E90" s="674"/>
    </row>
    <row r="91" spans="5:5" ht="12.75" x14ac:dyDescent="0.2">
      <c r="E91" s="674"/>
    </row>
    <row r="92" spans="5:5" ht="12.75" x14ac:dyDescent="0.2">
      <c r="E92" s="674"/>
    </row>
    <row r="93" spans="5:5" ht="12.75" x14ac:dyDescent="0.2">
      <c r="E93" s="674"/>
    </row>
    <row r="94" spans="5:5" ht="12.75" x14ac:dyDescent="0.2">
      <c r="E94" s="674"/>
    </row>
    <row r="95" spans="5:5" ht="12.75" x14ac:dyDescent="0.2">
      <c r="E95" s="674"/>
    </row>
    <row r="96" spans="5:5" ht="12.75" x14ac:dyDescent="0.2">
      <c r="E96" s="674"/>
    </row>
    <row r="97" spans="5:5" ht="12.75" x14ac:dyDescent="0.2">
      <c r="E97" s="674"/>
    </row>
    <row r="98" spans="5:5" ht="12.75" x14ac:dyDescent="0.2">
      <c r="E98" s="674"/>
    </row>
    <row r="99" spans="5:5" ht="12.75" x14ac:dyDescent="0.2">
      <c r="E99" s="674"/>
    </row>
    <row r="100" spans="5:5" ht="12.75" x14ac:dyDescent="0.2">
      <c r="E100" s="674"/>
    </row>
    <row r="101" spans="5:5" ht="12.75" x14ac:dyDescent="0.2">
      <c r="E101" s="674"/>
    </row>
    <row r="102" spans="5:5" ht="12.75" x14ac:dyDescent="0.2">
      <c r="E102" s="674"/>
    </row>
    <row r="103" spans="5:5" ht="12.75" x14ac:dyDescent="0.2">
      <c r="E103" s="674"/>
    </row>
    <row r="104" spans="5:5" ht="12.75" x14ac:dyDescent="0.2">
      <c r="E104" s="674"/>
    </row>
    <row r="105" spans="5:5" ht="12.75" x14ac:dyDescent="0.2">
      <c r="E105" s="674"/>
    </row>
    <row r="106" spans="5:5" ht="12.75" x14ac:dyDescent="0.2">
      <c r="E106" s="674"/>
    </row>
    <row r="107" spans="5:5" ht="12.75" x14ac:dyDescent="0.2">
      <c r="E107" s="674"/>
    </row>
    <row r="108" spans="5:5" ht="12.75" x14ac:dyDescent="0.2">
      <c r="E108" s="674"/>
    </row>
    <row r="109" spans="5:5" ht="12.75" x14ac:dyDescent="0.2">
      <c r="E109" s="674"/>
    </row>
    <row r="110" spans="5:5" ht="12.75" x14ac:dyDescent="0.2">
      <c r="E110" s="674"/>
    </row>
    <row r="111" spans="5:5" ht="12.75" x14ac:dyDescent="0.2">
      <c r="E111" s="674"/>
    </row>
    <row r="112" spans="5:5" ht="12.75" x14ac:dyDescent="0.2">
      <c r="E112" s="674"/>
    </row>
    <row r="113" spans="5:5" ht="12.75" x14ac:dyDescent="0.2">
      <c r="E113" s="674"/>
    </row>
    <row r="114" spans="5:5" ht="12.75" x14ac:dyDescent="0.2">
      <c r="E114" s="674"/>
    </row>
    <row r="115" spans="5:5" ht="12.75" x14ac:dyDescent="0.2">
      <c r="E115" s="674"/>
    </row>
    <row r="116" spans="5:5" ht="12.75" x14ac:dyDescent="0.2">
      <c r="E116" s="674"/>
    </row>
    <row r="117" spans="5:5" ht="12.75" x14ac:dyDescent="0.2">
      <c r="E117" s="674"/>
    </row>
    <row r="118" spans="5:5" ht="12.75" x14ac:dyDescent="0.2">
      <c r="E118" s="674"/>
    </row>
    <row r="119" spans="5:5" ht="12.75" x14ac:dyDescent="0.2">
      <c r="E119" s="674"/>
    </row>
    <row r="120" spans="5:5" ht="12.75" x14ac:dyDescent="0.2">
      <c r="E120" s="674"/>
    </row>
    <row r="121" spans="5:5" ht="12.75" x14ac:dyDescent="0.2">
      <c r="E121" s="674"/>
    </row>
    <row r="122" spans="5:5" ht="12.75" x14ac:dyDescent="0.2">
      <c r="E122" s="674"/>
    </row>
    <row r="123" spans="5:5" ht="12.75" x14ac:dyDescent="0.2">
      <c r="E123" s="674"/>
    </row>
    <row r="124" spans="5:5" ht="12.75" x14ac:dyDescent="0.2">
      <c r="E124" s="674"/>
    </row>
    <row r="125" spans="5:5" ht="12.75" x14ac:dyDescent="0.2">
      <c r="E125" s="674"/>
    </row>
    <row r="126" spans="5:5" ht="12.75" x14ac:dyDescent="0.2">
      <c r="E126" s="674"/>
    </row>
    <row r="127" spans="5:5" ht="12.75" x14ac:dyDescent="0.2">
      <c r="E127" s="674"/>
    </row>
    <row r="128" spans="5:5" ht="12.75" x14ac:dyDescent="0.2">
      <c r="E128" s="674"/>
    </row>
    <row r="129" spans="5:5" ht="12.75" x14ac:dyDescent="0.2">
      <c r="E129" s="674"/>
    </row>
    <row r="130" spans="5:5" ht="12.75" x14ac:dyDescent="0.2">
      <c r="E130" s="674"/>
    </row>
    <row r="131" spans="5:5" ht="12.75" x14ac:dyDescent="0.2">
      <c r="E131" s="674"/>
    </row>
    <row r="132" spans="5:5" ht="12.75" x14ac:dyDescent="0.2">
      <c r="E132" s="674"/>
    </row>
    <row r="133" spans="5:5" ht="12.75" x14ac:dyDescent="0.2">
      <c r="E133" s="674"/>
    </row>
    <row r="134" spans="5:5" ht="12.75" x14ac:dyDescent="0.2">
      <c r="E134" s="674"/>
    </row>
    <row r="135" spans="5:5" ht="12.75" x14ac:dyDescent="0.2">
      <c r="E135" s="674"/>
    </row>
    <row r="136" spans="5:5" ht="12.75" x14ac:dyDescent="0.2">
      <c r="E136" s="674"/>
    </row>
    <row r="137" spans="5:5" ht="12.75" x14ac:dyDescent="0.2">
      <c r="E137" s="674"/>
    </row>
    <row r="138" spans="5:5" ht="12.75" x14ac:dyDescent="0.2">
      <c r="E138" s="674"/>
    </row>
    <row r="139" spans="5:5" ht="12.75" x14ac:dyDescent="0.2">
      <c r="E139" s="674"/>
    </row>
    <row r="140" spans="5:5" ht="12.75" x14ac:dyDescent="0.2">
      <c r="E140" s="674"/>
    </row>
    <row r="141" spans="5:5" ht="12.75" x14ac:dyDescent="0.2">
      <c r="E141" s="674"/>
    </row>
    <row r="142" spans="5:5" ht="12.75" x14ac:dyDescent="0.2">
      <c r="E142" s="674"/>
    </row>
    <row r="143" spans="5:5" ht="12.75" x14ac:dyDescent="0.2">
      <c r="E143" s="674"/>
    </row>
    <row r="144" spans="5:5" ht="12.75" x14ac:dyDescent="0.2">
      <c r="E144" s="674"/>
    </row>
    <row r="145" spans="5:5" ht="12.75" x14ac:dyDescent="0.2">
      <c r="E145" s="674"/>
    </row>
    <row r="146" spans="5:5" ht="12.75" x14ac:dyDescent="0.2">
      <c r="E146" s="674"/>
    </row>
    <row r="147" spans="5:5" ht="12.75" x14ac:dyDescent="0.2">
      <c r="E147" s="674"/>
    </row>
    <row r="148" spans="5:5" ht="12.75" x14ac:dyDescent="0.2">
      <c r="E148" s="674"/>
    </row>
    <row r="149" spans="5:5" ht="12.75" x14ac:dyDescent="0.2">
      <c r="E149" s="674"/>
    </row>
    <row r="150" spans="5:5" ht="12.75" x14ac:dyDescent="0.2">
      <c r="E150" s="674"/>
    </row>
    <row r="151" spans="5:5" ht="12.75" x14ac:dyDescent="0.2">
      <c r="E151" s="674"/>
    </row>
    <row r="152" spans="5:5" ht="12.75" x14ac:dyDescent="0.2">
      <c r="E152" s="674"/>
    </row>
    <row r="153" spans="5:5" ht="12.75" x14ac:dyDescent="0.2">
      <c r="E153" s="674"/>
    </row>
    <row r="154" spans="5:5" ht="12.75" x14ac:dyDescent="0.2">
      <c r="E154" s="674"/>
    </row>
    <row r="155" spans="5:5" ht="12.75" x14ac:dyDescent="0.2">
      <c r="E155" s="674"/>
    </row>
    <row r="156" spans="5:5" ht="12.75" x14ac:dyDescent="0.2">
      <c r="E156" s="674"/>
    </row>
    <row r="157" spans="5:5" ht="12.75" x14ac:dyDescent="0.2">
      <c r="E157" s="674"/>
    </row>
    <row r="158" spans="5:5" ht="12.75" x14ac:dyDescent="0.2">
      <c r="E158" s="674"/>
    </row>
    <row r="159" spans="5:5" ht="12.75" x14ac:dyDescent="0.2">
      <c r="E159" s="674"/>
    </row>
    <row r="160" spans="5:5" ht="12.75" x14ac:dyDescent="0.2">
      <c r="E160" s="674"/>
    </row>
    <row r="161" spans="5:5" ht="12.75" x14ac:dyDescent="0.2">
      <c r="E161" s="674"/>
    </row>
    <row r="162" spans="5:5" ht="12.75" x14ac:dyDescent="0.2">
      <c r="E162" s="674"/>
    </row>
    <row r="163" spans="5:5" ht="12.75" x14ac:dyDescent="0.2">
      <c r="E163" s="674"/>
    </row>
    <row r="164" spans="5:5" ht="12.75" x14ac:dyDescent="0.2">
      <c r="E164" s="674"/>
    </row>
    <row r="165" spans="5:5" ht="12.75" x14ac:dyDescent="0.2">
      <c r="E165" s="674"/>
    </row>
    <row r="166" spans="5:5" ht="12.75" x14ac:dyDescent="0.2">
      <c r="E166" s="674"/>
    </row>
    <row r="167" spans="5:5" ht="12.75" x14ac:dyDescent="0.2">
      <c r="E167" s="674"/>
    </row>
    <row r="168" spans="5:5" ht="12.75" x14ac:dyDescent="0.2">
      <c r="E168" s="674"/>
    </row>
    <row r="169" spans="5:5" ht="12.75" x14ac:dyDescent="0.2">
      <c r="E169" s="674"/>
    </row>
    <row r="170" spans="5:5" ht="12.75" x14ac:dyDescent="0.2">
      <c r="E170" s="674"/>
    </row>
    <row r="171" spans="5:5" ht="12.75" x14ac:dyDescent="0.2">
      <c r="E171" s="674"/>
    </row>
    <row r="172" spans="5:5" ht="12.75" x14ac:dyDescent="0.2">
      <c r="E172" s="674"/>
    </row>
    <row r="173" spans="5:5" ht="12.75" x14ac:dyDescent="0.2">
      <c r="E173" s="674"/>
    </row>
    <row r="174" spans="5:5" ht="12.75" x14ac:dyDescent="0.2">
      <c r="E174" s="674"/>
    </row>
    <row r="175" spans="5:5" ht="12.75" x14ac:dyDescent="0.2">
      <c r="E175" s="674"/>
    </row>
    <row r="176" spans="5:5" ht="12.75" x14ac:dyDescent="0.2">
      <c r="E176" s="674"/>
    </row>
    <row r="177" spans="5:5" ht="12.75" x14ac:dyDescent="0.2">
      <c r="E177" s="674"/>
    </row>
    <row r="178" spans="5:5" ht="12.75" x14ac:dyDescent="0.2">
      <c r="E178" s="674"/>
    </row>
    <row r="179" spans="5:5" ht="12.75" x14ac:dyDescent="0.2">
      <c r="E179" s="674"/>
    </row>
    <row r="180" spans="5:5" ht="12.75" x14ac:dyDescent="0.2">
      <c r="E180" s="674"/>
    </row>
    <row r="181" spans="5:5" ht="12.75" x14ac:dyDescent="0.2">
      <c r="E181" s="674"/>
    </row>
    <row r="182" spans="5:5" ht="12.75" x14ac:dyDescent="0.2">
      <c r="E182" s="674"/>
    </row>
    <row r="183" spans="5:5" ht="12.75" x14ac:dyDescent="0.2">
      <c r="E183" s="674"/>
    </row>
    <row r="184" spans="5:5" ht="12.75" x14ac:dyDescent="0.2">
      <c r="E184" s="674"/>
    </row>
    <row r="185" spans="5:5" ht="12.75" x14ac:dyDescent="0.2">
      <c r="E185" s="674"/>
    </row>
    <row r="186" spans="5:5" ht="12.75" x14ac:dyDescent="0.2">
      <c r="E186" s="674"/>
    </row>
    <row r="187" spans="5:5" ht="12.75" x14ac:dyDescent="0.2">
      <c r="E187" s="674"/>
    </row>
    <row r="188" spans="5:5" ht="12.75" x14ac:dyDescent="0.2">
      <c r="E188" s="674"/>
    </row>
    <row r="189" spans="5:5" ht="12.75" x14ac:dyDescent="0.2">
      <c r="E189" s="674"/>
    </row>
    <row r="190" spans="5:5" ht="12.75" x14ac:dyDescent="0.2">
      <c r="E190" s="674"/>
    </row>
    <row r="191" spans="5:5" ht="12.75" x14ac:dyDescent="0.2">
      <c r="E191" s="674"/>
    </row>
    <row r="192" spans="5:5" ht="12.75" x14ac:dyDescent="0.2">
      <c r="E192" s="674"/>
    </row>
    <row r="193" spans="5:5" ht="12.75" x14ac:dyDescent="0.2">
      <c r="E193" s="674"/>
    </row>
    <row r="194" spans="5:5" ht="12.75" x14ac:dyDescent="0.2">
      <c r="E194" s="674"/>
    </row>
    <row r="195" spans="5:5" ht="12.75" x14ac:dyDescent="0.2">
      <c r="E195" s="674"/>
    </row>
    <row r="196" spans="5:5" ht="12.75" x14ac:dyDescent="0.2">
      <c r="E196" s="674"/>
    </row>
    <row r="197" spans="5:5" ht="12.75" x14ac:dyDescent="0.2">
      <c r="E197" s="674"/>
    </row>
    <row r="198" spans="5:5" ht="12.75" x14ac:dyDescent="0.2">
      <c r="E198" s="674"/>
    </row>
    <row r="199" spans="5:5" ht="12.75" x14ac:dyDescent="0.2">
      <c r="E199" s="674"/>
    </row>
    <row r="200" spans="5:5" ht="12.75" x14ac:dyDescent="0.2">
      <c r="E200" s="674"/>
    </row>
    <row r="201" spans="5:5" ht="12.75" x14ac:dyDescent="0.2">
      <c r="E201" s="674"/>
    </row>
    <row r="202" spans="5:5" ht="12.75" x14ac:dyDescent="0.2">
      <c r="E202" s="674"/>
    </row>
    <row r="203" spans="5:5" ht="12.75" x14ac:dyDescent="0.2">
      <c r="E203" s="674"/>
    </row>
    <row r="204" spans="5:5" ht="12.75" x14ac:dyDescent="0.2">
      <c r="E204" s="674"/>
    </row>
    <row r="205" spans="5:5" ht="12.75" x14ac:dyDescent="0.2">
      <c r="E205" s="674"/>
    </row>
    <row r="206" spans="5:5" ht="12.75" x14ac:dyDescent="0.2">
      <c r="E206" s="674"/>
    </row>
    <row r="207" spans="5:5" ht="12.75" x14ac:dyDescent="0.2">
      <c r="E207" s="674"/>
    </row>
    <row r="208" spans="5:5" ht="12.75" x14ac:dyDescent="0.2">
      <c r="E208" s="674"/>
    </row>
    <row r="209" spans="5:5" ht="12.75" x14ac:dyDescent="0.2">
      <c r="E209" s="674"/>
    </row>
    <row r="210" spans="5:5" ht="12.75" x14ac:dyDescent="0.2">
      <c r="E210" s="674"/>
    </row>
    <row r="211" spans="5:5" ht="12.75" x14ac:dyDescent="0.2">
      <c r="E211" s="674"/>
    </row>
    <row r="212" spans="5:5" ht="12.75" x14ac:dyDescent="0.2">
      <c r="E212" s="674"/>
    </row>
    <row r="213" spans="5:5" ht="12.75" x14ac:dyDescent="0.2">
      <c r="E213" s="674"/>
    </row>
    <row r="214" spans="5:5" ht="12.75" x14ac:dyDescent="0.2">
      <c r="E214" s="674"/>
    </row>
    <row r="215" spans="5:5" ht="12.75" x14ac:dyDescent="0.2">
      <c r="E215" s="674"/>
    </row>
    <row r="216" spans="5:5" ht="12.75" x14ac:dyDescent="0.2">
      <c r="E216" s="674"/>
    </row>
    <row r="217" spans="5:5" ht="12.75" x14ac:dyDescent="0.2">
      <c r="E217" s="674"/>
    </row>
    <row r="218" spans="5:5" ht="12.75" x14ac:dyDescent="0.2">
      <c r="E218" s="674"/>
    </row>
    <row r="219" spans="5:5" ht="12.75" x14ac:dyDescent="0.2">
      <c r="E219" s="674"/>
    </row>
    <row r="220" spans="5:5" ht="12.75" x14ac:dyDescent="0.2">
      <c r="E220" s="674"/>
    </row>
    <row r="221" spans="5:5" ht="12.75" x14ac:dyDescent="0.2">
      <c r="E221" s="674"/>
    </row>
    <row r="222" spans="5:5" ht="12.75" x14ac:dyDescent="0.2">
      <c r="E222" s="674"/>
    </row>
    <row r="223" spans="5:5" ht="12.75" x14ac:dyDescent="0.2">
      <c r="E223" s="674"/>
    </row>
    <row r="224" spans="5:5" ht="12.75" x14ac:dyDescent="0.2">
      <c r="E224" s="674"/>
    </row>
    <row r="225" spans="5:5" ht="12.75" x14ac:dyDescent="0.2">
      <c r="E225" s="674"/>
    </row>
    <row r="226" spans="5:5" ht="12.75" x14ac:dyDescent="0.2">
      <c r="E226" s="674"/>
    </row>
    <row r="227" spans="5:5" ht="12.75" x14ac:dyDescent="0.2">
      <c r="E227" s="674"/>
    </row>
    <row r="228" spans="5:5" ht="12.75" x14ac:dyDescent="0.2">
      <c r="E228" s="674"/>
    </row>
    <row r="229" spans="5:5" ht="12.75" x14ac:dyDescent="0.2">
      <c r="E229" s="674"/>
    </row>
    <row r="230" spans="5:5" ht="12.75" x14ac:dyDescent="0.2">
      <c r="E230" s="674"/>
    </row>
    <row r="231" spans="5:5" ht="12.75" x14ac:dyDescent="0.2">
      <c r="E231" s="674"/>
    </row>
    <row r="232" spans="5:5" ht="12.75" x14ac:dyDescent="0.2">
      <c r="E232" s="674"/>
    </row>
    <row r="233" spans="5:5" ht="12.75" x14ac:dyDescent="0.2">
      <c r="E233" s="674"/>
    </row>
    <row r="234" spans="5:5" ht="12.75" x14ac:dyDescent="0.2">
      <c r="E234" s="674"/>
    </row>
    <row r="235" spans="5:5" ht="12.75" x14ac:dyDescent="0.2">
      <c r="E235" s="674"/>
    </row>
    <row r="236" spans="5:5" ht="12.75" x14ac:dyDescent="0.2">
      <c r="E236" s="674"/>
    </row>
    <row r="237" spans="5:5" ht="12.75" x14ac:dyDescent="0.2">
      <c r="E237" s="674"/>
    </row>
    <row r="238" spans="5:5" ht="12.75" x14ac:dyDescent="0.2">
      <c r="E238" s="674"/>
    </row>
    <row r="239" spans="5:5" ht="12.75" x14ac:dyDescent="0.2">
      <c r="E239" s="674"/>
    </row>
    <row r="240" spans="5:5" ht="12.75" x14ac:dyDescent="0.2">
      <c r="E240" s="674"/>
    </row>
    <row r="241" spans="5:5" ht="12.75" x14ac:dyDescent="0.2">
      <c r="E241" s="674"/>
    </row>
    <row r="242" spans="5:5" ht="12.75" x14ac:dyDescent="0.2">
      <c r="E242" s="674"/>
    </row>
    <row r="243" spans="5:5" ht="12.75" x14ac:dyDescent="0.2">
      <c r="E243" s="674"/>
    </row>
    <row r="244" spans="5:5" ht="12.75" x14ac:dyDescent="0.2">
      <c r="E244" s="674"/>
    </row>
    <row r="245" spans="5:5" ht="12.75" x14ac:dyDescent="0.2">
      <c r="E245" s="674"/>
    </row>
    <row r="246" spans="5:5" ht="12.75" x14ac:dyDescent="0.2">
      <c r="E246" s="674"/>
    </row>
    <row r="247" spans="5:5" ht="12.75" x14ac:dyDescent="0.2">
      <c r="E247" s="674"/>
    </row>
    <row r="248" spans="5:5" ht="12.75" x14ac:dyDescent="0.2">
      <c r="E248" s="674"/>
    </row>
    <row r="249" spans="5:5" ht="12.75" x14ac:dyDescent="0.2">
      <c r="E249" s="674"/>
    </row>
    <row r="250" spans="5:5" ht="12.75" x14ac:dyDescent="0.2">
      <c r="E250" s="674"/>
    </row>
    <row r="251" spans="5:5" ht="12.75" x14ac:dyDescent="0.2">
      <c r="E251" s="674"/>
    </row>
    <row r="252" spans="5:5" ht="12.75" x14ac:dyDescent="0.2">
      <c r="E252" s="674"/>
    </row>
    <row r="253" spans="5:5" ht="12.75" x14ac:dyDescent="0.2">
      <c r="E253" s="674"/>
    </row>
    <row r="254" spans="5:5" ht="12.75" x14ac:dyDescent="0.2">
      <c r="E254" s="674"/>
    </row>
    <row r="255" spans="5:5" ht="12.75" x14ac:dyDescent="0.2">
      <c r="E255" s="674"/>
    </row>
    <row r="256" spans="5:5" ht="12.75" x14ac:dyDescent="0.2">
      <c r="E256" s="674"/>
    </row>
    <row r="257" spans="5:5" ht="12.75" x14ac:dyDescent="0.2">
      <c r="E257" s="674"/>
    </row>
    <row r="258" spans="5:5" ht="12.75" x14ac:dyDescent="0.2">
      <c r="E258" s="674"/>
    </row>
    <row r="259" spans="5:5" ht="12.75" x14ac:dyDescent="0.2">
      <c r="E259" s="674"/>
    </row>
    <row r="260" spans="5:5" ht="12.75" x14ac:dyDescent="0.2">
      <c r="E260" s="674"/>
    </row>
    <row r="261" spans="5:5" ht="12.75" x14ac:dyDescent="0.2">
      <c r="E261" s="674"/>
    </row>
    <row r="262" spans="5:5" ht="12.75" x14ac:dyDescent="0.2">
      <c r="E262" s="674"/>
    </row>
    <row r="263" spans="5:5" ht="12.75" x14ac:dyDescent="0.2">
      <c r="E263" s="674"/>
    </row>
    <row r="264" spans="5:5" ht="12.75" x14ac:dyDescent="0.2">
      <c r="E264" s="674"/>
    </row>
    <row r="265" spans="5:5" ht="12.75" x14ac:dyDescent="0.2">
      <c r="E265" s="674"/>
    </row>
    <row r="266" spans="5:5" ht="12.75" x14ac:dyDescent="0.2">
      <c r="E266" s="674"/>
    </row>
    <row r="267" spans="5:5" ht="12.75" x14ac:dyDescent="0.2">
      <c r="E267" s="674"/>
    </row>
    <row r="268" spans="5:5" ht="12.75" x14ac:dyDescent="0.2">
      <c r="E268" s="674"/>
    </row>
    <row r="269" spans="5:5" ht="12.75" x14ac:dyDescent="0.2">
      <c r="E269" s="674"/>
    </row>
    <row r="270" spans="5:5" ht="12.75" x14ac:dyDescent="0.2">
      <c r="E270" s="674"/>
    </row>
    <row r="271" spans="5:5" ht="12.75" x14ac:dyDescent="0.2">
      <c r="E271" s="674"/>
    </row>
    <row r="272" spans="5:5" ht="12.75" x14ac:dyDescent="0.2">
      <c r="E272" s="674"/>
    </row>
    <row r="273" spans="5:5" ht="12.75" x14ac:dyDescent="0.2">
      <c r="E273" s="674"/>
    </row>
    <row r="274" spans="5:5" ht="12.75" x14ac:dyDescent="0.2">
      <c r="E274" s="674"/>
    </row>
    <row r="275" spans="5:5" ht="12.75" x14ac:dyDescent="0.2">
      <c r="E275" s="674"/>
    </row>
    <row r="276" spans="5:5" ht="12.75" x14ac:dyDescent="0.2">
      <c r="E276" s="674"/>
    </row>
    <row r="277" spans="5:5" ht="12.75" x14ac:dyDescent="0.2">
      <c r="E277" s="674"/>
    </row>
    <row r="278" spans="5:5" ht="12.75" x14ac:dyDescent="0.2">
      <c r="E278" s="674"/>
    </row>
    <row r="279" spans="5:5" ht="12.75" x14ac:dyDescent="0.2">
      <c r="E279" s="674"/>
    </row>
    <row r="280" spans="5:5" ht="12.75" x14ac:dyDescent="0.2">
      <c r="E280" s="674"/>
    </row>
    <row r="281" spans="5:5" ht="12.75" x14ac:dyDescent="0.2">
      <c r="E281" s="674"/>
    </row>
    <row r="282" spans="5:5" ht="12.75" x14ac:dyDescent="0.2">
      <c r="E282" s="674"/>
    </row>
    <row r="283" spans="5:5" ht="12.75" x14ac:dyDescent="0.2">
      <c r="E283" s="674"/>
    </row>
    <row r="284" spans="5:5" ht="12.75" x14ac:dyDescent="0.2">
      <c r="E284" s="674"/>
    </row>
    <row r="285" spans="5:5" ht="12.75" x14ac:dyDescent="0.2">
      <c r="E285" s="674"/>
    </row>
    <row r="286" spans="5:5" ht="12.75" x14ac:dyDescent="0.2">
      <c r="E286" s="674"/>
    </row>
    <row r="287" spans="5:5" ht="12.75" x14ac:dyDescent="0.2">
      <c r="E287" s="674"/>
    </row>
    <row r="288" spans="5:5" ht="12.75" x14ac:dyDescent="0.2">
      <c r="E288" s="674"/>
    </row>
    <row r="289" spans="5:5" ht="12.75" x14ac:dyDescent="0.2">
      <c r="E289" s="674"/>
    </row>
    <row r="290" spans="5:5" ht="12.75" x14ac:dyDescent="0.2">
      <c r="E290" s="674"/>
    </row>
    <row r="291" spans="5:5" ht="12.75" x14ac:dyDescent="0.2">
      <c r="E291" s="674"/>
    </row>
    <row r="292" spans="5:5" ht="12.75" x14ac:dyDescent="0.2">
      <c r="E292" s="674"/>
    </row>
    <row r="293" spans="5:5" ht="12.75" x14ac:dyDescent="0.2">
      <c r="E293" s="674"/>
    </row>
    <row r="294" spans="5:5" ht="12.75" x14ac:dyDescent="0.2">
      <c r="E294" s="674"/>
    </row>
    <row r="295" spans="5:5" ht="12.75" x14ac:dyDescent="0.2">
      <c r="E295" s="674"/>
    </row>
    <row r="296" spans="5:5" ht="12.75" x14ac:dyDescent="0.2">
      <c r="E296" s="674"/>
    </row>
    <row r="297" spans="5:5" ht="12.75" x14ac:dyDescent="0.2">
      <c r="E297" s="674"/>
    </row>
    <row r="298" spans="5:5" ht="12.75" x14ac:dyDescent="0.2">
      <c r="E298" s="674"/>
    </row>
    <row r="299" spans="5:5" ht="12.75" x14ac:dyDescent="0.2">
      <c r="E299" s="674"/>
    </row>
    <row r="300" spans="5:5" ht="12.75" x14ac:dyDescent="0.2">
      <c r="E300" s="674"/>
    </row>
    <row r="301" spans="5:5" ht="12.75" x14ac:dyDescent="0.2">
      <c r="E301" s="674"/>
    </row>
    <row r="302" spans="5:5" ht="12.75" x14ac:dyDescent="0.2">
      <c r="E302" s="674"/>
    </row>
    <row r="303" spans="5:5" ht="12.75" x14ac:dyDescent="0.2">
      <c r="E303" s="674"/>
    </row>
    <row r="304" spans="5:5" ht="12.75" x14ac:dyDescent="0.2">
      <c r="E304" s="674"/>
    </row>
    <row r="305" spans="5:5" ht="12.75" x14ac:dyDescent="0.2">
      <c r="E305" s="674"/>
    </row>
    <row r="306" spans="5:5" ht="12.75" x14ac:dyDescent="0.2">
      <c r="E306" s="674"/>
    </row>
    <row r="307" spans="5:5" ht="12.75" x14ac:dyDescent="0.2">
      <c r="E307" s="674"/>
    </row>
    <row r="308" spans="5:5" ht="12.75" x14ac:dyDescent="0.2">
      <c r="E308" s="674"/>
    </row>
    <row r="309" spans="5:5" ht="12.75" x14ac:dyDescent="0.2">
      <c r="E309" s="674"/>
    </row>
    <row r="310" spans="5:5" ht="12.75" x14ac:dyDescent="0.2">
      <c r="E310" s="674"/>
    </row>
    <row r="311" spans="5:5" ht="12.75" x14ac:dyDescent="0.2">
      <c r="E311" s="674"/>
    </row>
    <row r="312" spans="5:5" ht="12.75" x14ac:dyDescent="0.2">
      <c r="E312" s="674"/>
    </row>
    <row r="313" spans="5:5" ht="12.75" x14ac:dyDescent="0.2">
      <c r="E313" s="674"/>
    </row>
    <row r="314" spans="5:5" ht="12.75" x14ac:dyDescent="0.2">
      <c r="E314" s="674"/>
    </row>
    <row r="315" spans="5:5" ht="12.75" x14ac:dyDescent="0.2">
      <c r="E315" s="674"/>
    </row>
    <row r="316" spans="5:5" ht="12.75" x14ac:dyDescent="0.2">
      <c r="E316" s="674"/>
    </row>
    <row r="317" spans="5:5" ht="12.75" x14ac:dyDescent="0.2">
      <c r="E317" s="674"/>
    </row>
    <row r="318" spans="5:5" ht="12.75" x14ac:dyDescent="0.2">
      <c r="E318" s="674"/>
    </row>
    <row r="319" spans="5:5" ht="12.75" x14ac:dyDescent="0.2">
      <c r="E319" s="674"/>
    </row>
    <row r="320" spans="5:5" ht="12.75" x14ac:dyDescent="0.2">
      <c r="E320" s="674"/>
    </row>
    <row r="321" spans="5:5" ht="12.75" x14ac:dyDescent="0.2">
      <c r="E321" s="674"/>
    </row>
    <row r="322" spans="5:5" ht="12.75" x14ac:dyDescent="0.2">
      <c r="E322" s="674"/>
    </row>
    <row r="323" spans="5:5" ht="12.75" x14ac:dyDescent="0.2">
      <c r="E323" s="674"/>
    </row>
    <row r="324" spans="5:5" ht="12.75" x14ac:dyDescent="0.2">
      <c r="E324" s="674"/>
    </row>
    <row r="325" spans="5:5" ht="12.75" x14ac:dyDescent="0.2">
      <c r="E325" s="674"/>
    </row>
    <row r="326" spans="5:5" ht="12.75" x14ac:dyDescent="0.2">
      <c r="E326" s="674"/>
    </row>
    <row r="327" spans="5:5" ht="12.75" x14ac:dyDescent="0.2">
      <c r="E327" s="674"/>
    </row>
    <row r="328" spans="5:5" ht="12.75" x14ac:dyDescent="0.2">
      <c r="E328" s="674"/>
    </row>
    <row r="329" spans="5:5" ht="12.75" x14ac:dyDescent="0.2">
      <c r="E329" s="674"/>
    </row>
    <row r="330" spans="5:5" ht="12.75" x14ac:dyDescent="0.2">
      <c r="E330" s="674"/>
    </row>
    <row r="331" spans="5:5" ht="12.75" x14ac:dyDescent="0.2">
      <c r="E331" s="674"/>
    </row>
    <row r="332" spans="5:5" ht="12.75" x14ac:dyDescent="0.2">
      <c r="E332" s="674"/>
    </row>
    <row r="333" spans="5:5" ht="12.75" x14ac:dyDescent="0.2">
      <c r="E333" s="674"/>
    </row>
    <row r="334" spans="5:5" ht="12.75" x14ac:dyDescent="0.2">
      <c r="E334" s="674"/>
    </row>
    <row r="335" spans="5:5" ht="12.75" x14ac:dyDescent="0.2">
      <c r="E335" s="674"/>
    </row>
    <row r="336" spans="5:5" ht="12.75" x14ac:dyDescent="0.2">
      <c r="E336" s="674"/>
    </row>
    <row r="337" spans="5:5" ht="12.75" x14ac:dyDescent="0.2">
      <c r="E337" s="674"/>
    </row>
    <row r="338" spans="5:5" ht="12.75" x14ac:dyDescent="0.2">
      <c r="E338" s="674"/>
    </row>
    <row r="339" spans="5:5" ht="12.75" x14ac:dyDescent="0.2">
      <c r="E339" s="674"/>
    </row>
    <row r="340" spans="5:5" ht="12.75" x14ac:dyDescent="0.2">
      <c r="E340" s="674"/>
    </row>
    <row r="341" spans="5:5" ht="12.75" x14ac:dyDescent="0.2">
      <c r="E341" s="674"/>
    </row>
    <row r="342" spans="5:5" ht="12.75" x14ac:dyDescent="0.2">
      <c r="E342" s="674"/>
    </row>
    <row r="343" spans="5:5" ht="12.75" x14ac:dyDescent="0.2">
      <c r="E343" s="674"/>
    </row>
    <row r="344" spans="5:5" ht="12.75" x14ac:dyDescent="0.2">
      <c r="E344" s="674"/>
    </row>
    <row r="345" spans="5:5" ht="12.75" x14ac:dyDescent="0.2">
      <c r="E345" s="674"/>
    </row>
    <row r="346" spans="5:5" ht="12.75" x14ac:dyDescent="0.2">
      <c r="E346" s="674"/>
    </row>
    <row r="347" spans="5:5" ht="12.75" x14ac:dyDescent="0.2">
      <c r="E347" s="674"/>
    </row>
    <row r="348" spans="5:5" ht="12.75" x14ac:dyDescent="0.2">
      <c r="E348" s="674"/>
    </row>
    <row r="349" spans="5:5" ht="12.75" x14ac:dyDescent="0.2">
      <c r="E349" s="674"/>
    </row>
    <row r="350" spans="5:5" ht="12.75" x14ac:dyDescent="0.2">
      <c r="E350" s="674"/>
    </row>
    <row r="351" spans="5:5" ht="12.75" x14ac:dyDescent="0.2">
      <c r="E351" s="674"/>
    </row>
    <row r="352" spans="5:5" ht="12.75" x14ac:dyDescent="0.2">
      <c r="E352" s="674"/>
    </row>
    <row r="353" spans="5:5" ht="12.75" x14ac:dyDescent="0.2">
      <c r="E353" s="674"/>
    </row>
    <row r="354" spans="5:5" ht="12.75" x14ac:dyDescent="0.2">
      <c r="E354" s="674"/>
    </row>
    <row r="355" spans="5:5" ht="12.75" x14ac:dyDescent="0.2">
      <c r="E355" s="674"/>
    </row>
    <row r="356" spans="5:5" ht="12.75" x14ac:dyDescent="0.2">
      <c r="E356" s="674"/>
    </row>
    <row r="357" spans="5:5" ht="12.75" x14ac:dyDescent="0.2">
      <c r="E357" s="674"/>
    </row>
    <row r="358" spans="5:5" ht="12.75" x14ac:dyDescent="0.2">
      <c r="E358" s="674"/>
    </row>
    <row r="359" spans="5:5" ht="12.75" x14ac:dyDescent="0.2">
      <c r="E359" s="674"/>
    </row>
    <row r="360" spans="5:5" ht="12.75" x14ac:dyDescent="0.2">
      <c r="E360" s="674"/>
    </row>
    <row r="361" spans="5:5" ht="12.75" x14ac:dyDescent="0.2">
      <c r="E361" s="674"/>
    </row>
    <row r="362" spans="5:5" ht="12.75" x14ac:dyDescent="0.2">
      <c r="E362" s="674"/>
    </row>
    <row r="363" spans="5:5" ht="12.75" x14ac:dyDescent="0.2">
      <c r="E363" s="674"/>
    </row>
    <row r="364" spans="5:5" ht="12.75" x14ac:dyDescent="0.2">
      <c r="E364" s="674"/>
    </row>
    <row r="365" spans="5:5" ht="12.75" x14ac:dyDescent="0.2">
      <c r="E365" s="674"/>
    </row>
    <row r="366" spans="5:5" ht="12.75" x14ac:dyDescent="0.2">
      <c r="E366" s="674"/>
    </row>
    <row r="367" spans="5:5" ht="12.75" x14ac:dyDescent="0.2">
      <c r="E367" s="674"/>
    </row>
    <row r="368" spans="5:5" ht="12.75" x14ac:dyDescent="0.2">
      <c r="E368" s="674"/>
    </row>
    <row r="369" spans="5:5" ht="12.75" x14ac:dyDescent="0.2">
      <c r="E369" s="674"/>
    </row>
    <row r="370" spans="5:5" ht="12.75" x14ac:dyDescent="0.2">
      <c r="E370" s="674"/>
    </row>
    <row r="371" spans="5:5" ht="12.75" x14ac:dyDescent="0.2">
      <c r="E371" s="674"/>
    </row>
    <row r="372" spans="5:5" ht="12.75" x14ac:dyDescent="0.2">
      <c r="E372" s="674"/>
    </row>
    <row r="373" spans="5:5" ht="12.75" x14ac:dyDescent="0.2">
      <c r="E373" s="674"/>
    </row>
    <row r="374" spans="5:5" ht="12.75" x14ac:dyDescent="0.2">
      <c r="E374" s="674"/>
    </row>
    <row r="375" spans="5:5" ht="12.75" x14ac:dyDescent="0.2">
      <c r="E375" s="674"/>
    </row>
    <row r="376" spans="5:5" ht="12.75" x14ac:dyDescent="0.2">
      <c r="E376" s="674"/>
    </row>
    <row r="377" spans="5:5" ht="12.75" x14ac:dyDescent="0.2">
      <c r="E377" s="674"/>
    </row>
    <row r="378" spans="5:5" ht="12.75" x14ac:dyDescent="0.2">
      <c r="E378" s="674"/>
    </row>
    <row r="379" spans="5:5" ht="12.75" x14ac:dyDescent="0.2">
      <c r="E379" s="674"/>
    </row>
    <row r="380" spans="5:5" ht="12.75" x14ac:dyDescent="0.2">
      <c r="E380" s="674"/>
    </row>
    <row r="381" spans="5:5" ht="12.75" x14ac:dyDescent="0.2">
      <c r="E381" s="674"/>
    </row>
    <row r="382" spans="5:5" ht="12.75" x14ac:dyDescent="0.2">
      <c r="E382" s="674"/>
    </row>
    <row r="383" spans="5:5" ht="12.75" x14ac:dyDescent="0.2">
      <c r="E383" s="674"/>
    </row>
    <row r="384" spans="5:5" ht="12.75" x14ac:dyDescent="0.2">
      <c r="E384" s="674"/>
    </row>
    <row r="385" spans="5:5" ht="12.75" x14ac:dyDescent="0.2">
      <c r="E385" s="674"/>
    </row>
    <row r="386" spans="5:5" ht="12.75" x14ac:dyDescent="0.2">
      <c r="E386" s="674"/>
    </row>
    <row r="387" spans="5:5" ht="12.75" x14ac:dyDescent="0.2">
      <c r="E387" s="674"/>
    </row>
    <row r="388" spans="5:5" ht="12.75" x14ac:dyDescent="0.2">
      <c r="E388" s="674"/>
    </row>
    <row r="389" spans="5:5" ht="12.75" x14ac:dyDescent="0.2">
      <c r="E389" s="674"/>
    </row>
    <row r="390" spans="5:5" ht="12.75" x14ac:dyDescent="0.2">
      <c r="E390" s="674"/>
    </row>
    <row r="391" spans="5:5" ht="12.75" x14ac:dyDescent="0.2">
      <c r="E391" s="674"/>
    </row>
    <row r="392" spans="5:5" ht="12.75" x14ac:dyDescent="0.2">
      <c r="E392" s="674"/>
    </row>
    <row r="393" spans="5:5" ht="12.75" x14ac:dyDescent="0.2">
      <c r="E393" s="674"/>
    </row>
    <row r="394" spans="5:5" ht="12.75" x14ac:dyDescent="0.2">
      <c r="E394" s="674"/>
    </row>
    <row r="395" spans="5:5" ht="12.75" x14ac:dyDescent="0.2">
      <c r="E395" s="674"/>
    </row>
    <row r="396" spans="5:5" ht="12.75" x14ac:dyDescent="0.2">
      <c r="E396" s="674"/>
    </row>
    <row r="397" spans="5:5" ht="12.75" x14ac:dyDescent="0.2">
      <c r="E397" s="674"/>
    </row>
    <row r="398" spans="5:5" ht="12.75" x14ac:dyDescent="0.2">
      <c r="E398" s="674"/>
    </row>
    <row r="399" spans="5:5" ht="12.75" x14ac:dyDescent="0.2">
      <c r="E399" s="674"/>
    </row>
    <row r="400" spans="5:5" ht="12.75" x14ac:dyDescent="0.2">
      <c r="E400" s="674"/>
    </row>
    <row r="401" spans="5:5" ht="12.75" x14ac:dyDescent="0.2">
      <c r="E401" s="674"/>
    </row>
    <row r="402" spans="5:5" ht="12.75" x14ac:dyDescent="0.2">
      <c r="E402" s="674"/>
    </row>
    <row r="403" spans="5:5" ht="12.75" x14ac:dyDescent="0.2">
      <c r="E403" s="674"/>
    </row>
    <row r="404" spans="5:5" ht="12.75" x14ac:dyDescent="0.2">
      <c r="E404" s="674"/>
    </row>
    <row r="405" spans="5:5" ht="12.75" x14ac:dyDescent="0.2">
      <c r="E405" s="674"/>
    </row>
    <row r="406" spans="5:5" ht="12.75" x14ac:dyDescent="0.2">
      <c r="E406" s="674"/>
    </row>
    <row r="407" spans="5:5" ht="12.75" x14ac:dyDescent="0.2">
      <c r="E407" s="674"/>
    </row>
    <row r="408" spans="5:5" ht="12.75" x14ac:dyDescent="0.2">
      <c r="E408" s="674"/>
    </row>
    <row r="409" spans="5:5" ht="12.75" x14ac:dyDescent="0.2">
      <c r="E409" s="674"/>
    </row>
    <row r="410" spans="5:5" ht="12.75" x14ac:dyDescent="0.2">
      <c r="E410" s="674"/>
    </row>
    <row r="411" spans="5:5" ht="12.75" x14ac:dyDescent="0.2">
      <c r="E411" s="674"/>
    </row>
    <row r="412" spans="5:5" ht="12.75" x14ac:dyDescent="0.2">
      <c r="E412" s="674"/>
    </row>
    <row r="413" spans="5:5" ht="12.75" x14ac:dyDescent="0.2">
      <c r="E413" s="674"/>
    </row>
    <row r="414" spans="5:5" ht="12.75" x14ac:dyDescent="0.2">
      <c r="E414" s="674"/>
    </row>
    <row r="415" spans="5:5" ht="12.75" x14ac:dyDescent="0.2">
      <c r="E415" s="674"/>
    </row>
    <row r="416" spans="5:5" ht="12.75" x14ac:dyDescent="0.2">
      <c r="E416" s="674"/>
    </row>
    <row r="417" spans="5:5" ht="12.75" x14ac:dyDescent="0.2">
      <c r="E417" s="674"/>
    </row>
    <row r="418" spans="5:5" ht="12.75" x14ac:dyDescent="0.2">
      <c r="E418" s="674"/>
    </row>
    <row r="419" spans="5:5" ht="12.75" x14ac:dyDescent="0.2">
      <c r="E419" s="674"/>
    </row>
    <row r="420" spans="5:5" ht="12.75" x14ac:dyDescent="0.2">
      <c r="E420" s="674"/>
    </row>
    <row r="421" spans="5:5" ht="12.75" x14ac:dyDescent="0.2">
      <c r="E421" s="674"/>
    </row>
    <row r="422" spans="5:5" ht="12.75" x14ac:dyDescent="0.2">
      <c r="E422" s="674"/>
    </row>
    <row r="423" spans="5:5" ht="12.75" x14ac:dyDescent="0.2">
      <c r="E423" s="674"/>
    </row>
    <row r="424" spans="5:5" ht="12.75" x14ac:dyDescent="0.2">
      <c r="E424" s="674"/>
    </row>
    <row r="425" spans="5:5" ht="12.75" x14ac:dyDescent="0.2">
      <c r="E425" s="674"/>
    </row>
    <row r="426" spans="5:5" ht="12.75" x14ac:dyDescent="0.2">
      <c r="E426" s="674"/>
    </row>
    <row r="427" spans="5:5" ht="12.75" x14ac:dyDescent="0.2">
      <c r="E427" s="674"/>
    </row>
    <row r="428" spans="5:5" ht="12.75" x14ac:dyDescent="0.2">
      <c r="E428" s="674"/>
    </row>
    <row r="429" spans="5:5" ht="12.75" x14ac:dyDescent="0.2">
      <c r="E429" s="674"/>
    </row>
    <row r="430" spans="5:5" ht="12.75" x14ac:dyDescent="0.2">
      <c r="E430" s="674"/>
    </row>
    <row r="431" spans="5:5" ht="12.75" x14ac:dyDescent="0.2">
      <c r="E431" s="674"/>
    </row>
    <row r="432" spans="5:5" ht="12.75" x14ac:dyDescent="0.2">
      <c r="E432" s="674"/>
    </row>
    <row r="433" spans="5:5" ht="12.75" x14ac:dyDescent="0.2">
      <c r="E433" s="674"/>
    </row>
    <row r="434" spans="5:5" ht="12.75" x14ac:dyDescent="0.2">
      <c r="E434" s="674"/>
    </row>
    <row r="435" spans="5:5" ht="12.75" x14ac:dyDescent="0.2">
      <c r="E435" s="674"/>
    </row>
    <row r="436" spans="5:5" ht="12.75" x14ac:dyDescent="0.2">
      <c r="E436" s="674"/>
    </row>
    <row r="437" spans="5:5" ht="12.75" x14ac:dyDescent="0.2">
      <c r="E437" s="674"/>
    </row>
    <row r="438" spans="5:5" ht="12.75" x14ac:dyDescent="0.2">
      <c r="E438" s="674"/>
    </row>
    <row r="439" spans="5:5" ht="12.75" x14ac:dyDescent="0.2">
      <c r="E439" s="674"/>
    </row>
    <row r="440" spans="5:5" ht="12.75" x14ac:dyDescent="0.2">
      <c r="E440" s="674"/>
    </row>
    <row r="441" spans="5:5" ht="12.75" x14ac:dyDescent="0.2">
      <c r="E441" s="674"/>
    </row>
    <row r="442" spans="5:5" ht="12.75" x14ac:dyDescent="0.2">
      <c r="E442" s="674"/>
    </row>
    <row r="443" spans="5:5" ht="12.75" x14ac:dyDescent="0.2">
      <c r="E443" s="674"/>
    </row>
    <row r="444" spans="5:5" ht="12.75" x14ac:dyDescent="0.2">
      <c r="E444" s="674"/>
    </row>
    <row r="445" spans="5:5" ht="12.75" x14ac:dyDescent="0.2">
      <c r="E445" s="674"/>
    </row>
    <row r="446" spans="5:5" ht="12.75" x14ac:dyDescent="0.2">
      <c r="E446" s="674"/>
    </row>
    <row r="447" spans="5:5" ht="12.75" x14ac:dyDescent="0.2">
      <c r="E447" s="674"/>
    </row>
    <row r="448" spans="5:5" ht="12.75" x14ac:dyDescent="0.2">
      <c r="E448" s="674"/>
    </row>
    <row r="449" spans="5:5" ht="12.75" x14ac:dyDescent="0.2">
      <c r="E449" s="674"/>
    </row>
    <row r="450" spans="5:5" ht="12.75" x14ac:dyDescent="0.2">
      <c r="E450" s="674"/>
    </row>
    <row r="451" spans="5:5" ht="12.75" x14ac:dyDescent="0.2">
      <c r="E451" s="674"/>
    </row>
    <row r="452" spans="5:5" ht="12.75" x14ac:dyDescent="0.2">
      <c r="E452" s="674"/>
    </row>
    <row r="453" spans="5:5" ht="12.75" x14ac:dyDescent="0.2">
      <c r="E453" s="674"/>
    </row>
    <row r="454" spans="5:5" ht="12.75" x14ac:dyDescent="0.2">
      <c r="E454" s="674"/>
    </row>
    <row r="455" spans="5:5" ht="12.75" x14ac:dyDescent="0.2">
      <c r="E455" s="674"/>
    </row>
    <row r="456" spans="5:5" ht="12.75" x14ac:dyDescent="0.2">
      <c r="E456" s="674"/>
    </row>
    <row r="457" spans="5:5" ht="12.75" x14ac:dyDescent="0.2">
      <c r="E457" s="674"/>
    </row>
    <row r="458" spans="5:5" ht="12.75" x14ac:dyDescent="0.2">
      <c r="E458" s="674"/>
    </row>
    <row r="459" spans="5:5" ht="12.75" x14ac:dyDescent="0.2">
      <c r="E459" s="674"/>
    </row>
    <row r="460" spans="5:5" ht="12.75" x14ac:dyDescent="0.2">
      <c r="E460" s="674"/>
    </row>
    <row r="461" spans="5:5" ht="12.75" x14ac:dyDescent="0.2">
      <c r="E461" s="674"/>
    </row>
    <row r="462" spans="5:5" ht="12.75" x14ac:dyDescent="0.2">
      <c r="E462" s="674"/>
    </row>
    <row r="463" spans="5:5" ht="12.75" x14ac:dyDescent="0.2">
      <c r="E463" s="674"/>
    </row>
    <row r="464" spans="5:5" ht="12.75" x14ac:dyDescent="0.2">
      <c r="E464" s="674"/>
    </row>
    <row r="465" spans="5:5" ht="12.75" x14ac:dyDescent="0.2">
      <c r="E465" s="674"/>
    </row>
    <row r="466" spans="5:5" ht="12.75" x14ac:dyDescent="0.2">
      <c r="E466" s="674"/>
    </row>
    <row r="467" spans="5:5" ht="12.75" x14ac:dyDescent="0.2">
      <c r="E467" s="674"/>
    </row>
    <row r="468" spans="5:5" ht="12.75" x14ac:dyDescent="0.2">
      <c r="E468" s="674"/>
    </row>
    <row r="469" spans="5:5" ht="12.75" x14ac:dyDescent="0.2">
      <c r="E469" s="674"/>
    </row>
    <row r="470" spans="5:5" ht="12.75" x14ac:dyDescent="0.2">
      <c r="E470" s="674"/>
    </row>
    <row r="471" spans="5:5" ht="12.75" x14ac:dyDescent="0.2">
      <c r="E471" s="674"/>
    </row>
    <row r="472" spans="5:5" ht="12.75" x14ac:dyDescent="0.2">
      <c r="E472" s="674"/>
    </row>
    <row r="473" spans="5:5" ht="12.75" x14ac:dyDescent="0.2">
      <c r="E473" s="674"/>
    </row>
    <row r="474" spans="5:5" ht="12.75" x14ac:dyDescent="0.2">
      <c r="E474" s="674"/>
    </row>
    <row r="475" spans="5:5" ht="12.75" x14ac:dyDescent="0.2">
      <c r="E475" s="674"/>
    </row>
    <row r="476" spans="5:5" ht="12.75" x14ac:dyDescent="0.2">
      <c r="E476" s="674"/>
    </row>
    <row r="477" spans="5:5" ht="12.75" x14ac:dyDescent="0.2">
      <c r="E477" s="674"/>
    </row>
    <row r="478" spans="5:5" ht="12.75" x14ac:dyDescent="0.2">
      <c r="E478" s="674"/>
    </row>
    <row r="479" spans="5:5" ht="12.75" x14ac:dyDescent="0.2">
      <c r="E479" s="674"/>
    </row>
    <row r="480" spans="5:5" ht="12.75" x14ac:dyDescent="0.2">
      <c r="E480" s="674"/>
    </row>
    <row r="481" spans="5:5" ht="12.75" x14ac:dyDescent="0.2">
      <c r="E481" s="674"/>
    </row>
    <row r="482" spans="5:5" ht="12.75" x14ac:dyDescent="0.2">
      <c r="E482" s="674"/>
    </row>
    <row r="483" spans="5:5" ht="12.75" x14ac:dyDescent="0.2">
      <c r="E483" s="674"/>
    </row>
    <row r="484" spans="5:5" ht="12.75" x14ac:dyDescent="0.2">
      <c r="E484" s="674"/>
    </row>
    <row r="485" spans="5:5" ht="12.75" x14ac:dyDescent="0.2">
      <c r="E485" s="674"/>
    </row>
    <row r="486" spans="5:5" ht="12.75" x14ac:dyDescent="0.2">
      <c r="E486" s="674"/>
    </row>
    <row r="487" spans="5:5" ht="12.75" x14ac:dyDescent="0.2">
      <c r="E487" s="674"/>
    </row>
    <row r="488" spans="5:5" ht="12.75" x14ac:dyDescent="0.2">
      <c r="E488" s="674"/>
    </row>
    <row r="489" spans="5:5" ht="12.75" x14ac:dyDescent="0.2">
      <c r="E489" s="674"/>
    </row>
    <row r="490" spans="5:5" ht="12.75" x14ac:dyDescent="0.2">
      <c r="E490" s="674"/>
    </row>
    <row r="491" spans="5:5" ht="12.75" x14ac:dyDescent="0.2">
      <c r="E491" s="674"/>
    </row>
    <row r="492" spans="5:5" ht="12.75" x14ac:dyDescent="0.2">
      <c r="E492" s="674"/>
    </row>
    <row r="493" spans="5:5" ht="12.75" x14ac:dyDescent="0.2">
      <c r="E493" s="674"/>
    </row>
    <row r="494" spans="5:5" ht="12.75" x14ac:dyDescent="0.2">
      <c r="E494" s="674"/>
    </row>
    <row r="495" spans="5:5" ht="12.75" x14ac:dyDescent="0.2">
      <c r="E495" s="674"/>
    </row>
    <row r="496" spans="5:5" ht="12.75" x14ac:dyDescent="0.2">
      <c r="E496" s="674"/>
    </row>
    <row r="497" spans="5:5" ht="12.75" x14ac:dyDescent="0.2">
      <c r="E497" s="674"/>
    </row>
    <row r="498" spans="5:5" ht="12.75" x14ac:dyDescent="0.2">
      <c r="E498" s="674"/>
    </row>
    <row r="499" spans="5:5" ht="12.75" x14ac:dyDescent="0.2">
      <c r="E499" s="674"/>
    </row>
    <row r="500" spans="5:5" ht="12.75" x14ac:dyDescent="0.2">
      <c r="E500" s="674"/>
    </row>
    <row r="501" spans="5:5" ht="12.75" x14ac:dyDescent="0.2">
      <c r="E501" s="674"/>
    </row>
    <row r="502" spans="5:5" ht="12.75" x14ac:dyDescent="0.2">
      <c r="E502" s="674"/>
    </row>
    <row r="503" spans="5:5" ht="12.75" x14ac:dyDescent="0.2">
      <c r="E503" s="674"/>
    </row>
    <row r="504" spans="5:5" ht="12.75" x14ac:dyDescent="0.2">
      <c r="E504" s="674"/>
    </row>
    <row r="505" spans="5:5" ht="12.75" x14ac:dyDescent="0.2">
      <c r="E505" s="674"/>
    </row>
    <row r="506" spans="5:5" ht="12.75" x14ac:dyDescent="0.2">
      <c r="E506" s="674"/>
    </row>
    <row r="507" spans="5:5" ht="12.75" x14ac:dyDescent="0.2">
      <c r="E507" s="674"/>
    </row>
    <row r="508" spans="5:5" ht="12.75" x14ac:dyDescent="0.2">
      <c r="E508" s="674"/>
    </row>
    <row r="509" spans="5:5" ht="12.75" x14ac:dyDescent="0.2">
      <c r="E509" s="674"/>
    </row>
    <row r="510" spans="5:5" ht="12.75" x14ac:dyDescent="0.2">
      <c r="E510" s="674"/>
    </row>
    <row r="511" spans="5:5" ht="12.75" x14ac:dyDescent="0.2">
      <c r="E511" s="674"/>
    </row>
    <row r="512" spans="5:5" ht="12.75" x14ac:dyDescent="0.2">
      <c r="E512" s="674"/>
    </row>
    <row r="513" spans="5:5" ht="12.75" x14ac:dyDescent="0.2">
      <c r="E513" s="674"/>
    </row>
    <row r="514" spans="5:5" ht="12.75" x14ac:dyDescent="0.2">
      <c r="E514" s="674"/>
    </row>
    <row r="515" spans="5:5" ht="12.75" x14ac:dyDescent="0.2">
      <c r="E515" s="674"/>
    </row>
    <row r="516" spans="5:5" ht="12.75" x14ac:dyDescent="0.2">
      <c r="E516" s="674"/>
    </row>
    <row r="517" spans="5:5" ht="12.75" x14ac:dyDescent="0.2">
      <c r="E517" s="674"/>
    </row>
    <row r="518" spans="5:5" ht="12.75" x14ac:dyDescent="0.2">
      <c r="E518" s="674"/>
    </row>
    <row r="519" spans="5:5" ht="12.75" x14ac:dyDescent="0.2">
      <c r="E519" s="674"/>
    </row>
    <row r="520" spans="5:5" ht="12.75" x14ac:dyDescent="0.2">
      <c r="E520" s="674"/>
    </row>
    <row r="521" spans="5:5" ht="12.75" x14ac:dyDescent="0.2">
      <c r="E521" s="674"/>
    </row>
    <row r="522" spans="5:5" ht="12.75" x14ac:dyDescent="0.2">
      <c r="E522" s="674"/>
    </row>
    <row r="523" spans="5:5" ht="12.75" x14ac:dyDescent="0.2">
      <c r="E523" s="674"/>
    </row>
    <row r="524" spans="5:5" ht="12.75" x14ac:dyDescent="0.2">
      <c r="E524" s="674"/>
    </row>
    <row r="525" spans="5:5" ht="12.75" x14ac:dyDescent="0.2">
      <c r="E525" s="674"/>
    </row>
    <row r="526" spans="5:5" ht="12.75" x14ac:dyDescent="0.2">
      <c r="E526" s="674"/>
    </row>
    <row r="527" spans="5:5" ht="12.75" x14ac:dyDescent="0.2">
      <c r="E527" s="674"/>
    </row>
    <row r="528" spans="5:5" ht="12.75" x14ac:dyDescent="0.2">
      <c r="E528" s="674"/>
    </row>
    <row r="529" spans="5:5" ht="12.75" x14ac:dyDescent="0.2">
      <c r="E529" s="674"/>
    </row>
    <row r="530" spans="5:5" ht="12.75" x14ac:dyDescent="0.2">
      <c r="E530" s="674"/>
    </row>
    <row r="531" spans="5:5" ht="12.75" x14ac:dyDescent="0.2">
      <c r="E531" s="674"/>
    </row>
    <row r="532" spans="5:5" ht="12.75" x14ac:dyDescent="0.2">
      <c r="E532" s="674"/>
    </row>
    <row r="533" spans="5:5" ht="12.75" x14ac:dyDescent="0.2">
      <c r="E533" s="674"/>
    </row>
    <row r="534" spans="5:5" ht="12.75" x14ac:dyDescent="0.2">
      <c r="E534" s="674"/>
    </row>
    <row r="535" spans="5:5" ht="12.75" x14ac:dyDescent="0.2">
      <c r="E535" s="674"/>
    </row>
    <row r="536" spans="5:5" ht="12.75" x14ac:dyDescent="0.2">
      <c r="E536" s="674"/>
    </row>
    <row r="537" spans="5:5" ht="12.75" x14ac:dyDescent="0.2">
      <c r="E537" s="674"/>
    </row>
    <row r="538" spans="5:5" ht="12.75" x14ac:dyDescent="0.2">
      <c r="E538" s="674"/>
    </row>
    <row r="539" spans="5:5" ht="12.75" x14ac:dyDescent="0.2">
      <c r="E539" s="674"/>
    </row>
    <row r="540" spans="5:5" ht="12.75" x14ac:dyDescent="0.2">
      <c r="E540" s="674"/>
    </row>
    <row r="541" spans="5:5" ht="12.75" x14ac:dyDescent="0.2">
      <c r="E541" s="674"/>
    </row>
    <row r="542" spans="5:5" ht="12.75" x14ac:dyDescent="0.2">
      <c r="E542" s="674"/>
    </row>
    <row r="543" spans="5:5" ht="12.75" x14ac:dyDescent="0.2">
      <c r="E543" s="674"/>
    </row>
    <row r="544" spans="5:5" ht="12.75" x14ac:dyDescent="0.2">
      <c r="E544" s="674"/>
    </row>
    <row r="545" spans="5:5" ht="12.75" x14ac:dyDescent="0.2">
      <c r="E545" s="674"/>
    </row>
    <row r="546" spans="5:5" ht="12.75" x14ac:dyDescent="0.2">
      <c r="E546" s="674"/>
    </row>
    <row r="547" spans="5:5" ht="12.75" x14ac:dyDescent="0.2">
      <c r="E547" s="674"/>
    </row>
    <row r="548" spans="5:5" ht="12.75" x14ac:dyDescent="0.2">
      <c r="E548" s="674"/>
    </row>
    <row r="549" spans="5:5" ht="12.75" x14ac:dyDescent="0.2">
      <c r="E549" s="674"/>
    </row>
    <row r="550" spans="5:5" ht="12.75" x14ac:dyDescent="0.2">
      <c r="E550" s="674"/>
    </row>
    <row r="551" spans="5:5" ht="12.75" x14ac:dyDescent="0.2">
      <c r="E551" s="674"/>
    </row>
    <row r="552" spans="5:5" ht="12.75" x14ac:dyDescent="0.2">
      <c r="E552" s="674"/>
    </row>
    <row r="553" spans="5:5" ht="12.75" x14ac:dyDescent="0.2">
      <c r="E553" s="674"/>
    </row>
    <row r="554" spans="5:5" ht="12.75" x14ac:dyDescent="0.2">
      <c r="E554" s="674"/>
    </row>
    <row r="555" spans="5:5" ht="12.75" x14ac:dyDescent="0.2">
      <c r="E555" s="674"/>
    </row>
    <row r="556" spans="5:5" ht="12.75" x14ac:dyDescent="0.2">
      <c r="E556" s="674"/>
    </row>
    <row r="557" spans="5:5" ht="12.75" x14ac:dyDescent="0.2">
      <c r="E557" s="674"/>
    </row>
    <row r="558" spans="5:5" ht="12.75" x14ac:dyDescent="0.2">
      <c r="E558" s="674"/>
    </row>
    <row r="559" spans="5:5" ht="12.75" x14ac:dyDescent="0.2">
      <c r="E559" s="674"/>
    </row>
    <row r="560" spans="5:5" ht="12.75" x14ac:dyDescent="0.2">
      <c r="E560" s="674"/>
    </row>
    <row r="561" spans="5:5" ht="12.75" x14ac:dyDescent="0.2">
      <c r="E561" s="674"/>
    </row>
    <row r="562" spans="5:5" ht="12.75" x14ac:dyDescent="0.2">
      <c r="E562" s="674"/>
    </row>
    <row r="563" spans="5:5" ht="12.75" x14ac:dyDescent="0.2">
      <c r="E563" s="674"/>
    </row>
    <row r="564" spans="5:5" ht="12.75" x14ac:dyDescent="0.2">
      <c r="E564" s="674"/>
    </row>
    <row r="565" spans="5:5" ht="12.75" x14ac:dyDescent="0.2">
      <c r="E565" s="674"/>
    </row>
    <row r="566" spans="5:5" ht="12.75" x14ac:dyDescent="0.2">
      <c r="E566" s="674"/>
    </row>
    <row r="567" spans="5:5" ht="12.75" x14ac:dyDescent="0.2">
      <c r="E567" s="674"/>
    </row>
    <row r="568" spans="5:5" ht="12.75" x14ac:dyDescent="0.2">
      <c r="E568" s="674"/>
    </row>
    <row r="569" spans="5:5" ht="12.75" x14ac:dyDescent="0.2">
      <c r="E569" s="674"/>
    </row>
    <row r="570" spans="5:5" ht="12.75" x14ac:dyDescent="0.2">
      <c r="E570" s="674"/>
    </row>
    <row r="571" spans="5:5" ht="12.75" x14ac:dyDescent="0.2">
      <c r="E571" s="674"/>
    </row>
    <row r="572" spans="5:5" ht="12.75" x14ac:dyDescent="0.2">
      <c r="E572" s="674"/>
    </row>
    <row r="573" spans="5:5" ht="12.75" x14ac:dyDescent="0.2">
      <c r="E573" s="674"/>
    </row>
    <row r="574" spans="5:5" ht="12.75" x14ac:dyDescent="0.2">
      <c r="E574" s="674"/>
    </row>
    <row r="575" spans="5:5" ht="12.75" x14ac:dyDescent="0.2">
      <c r="E575" s="674"/>
    </row>
    <row r="576" spans="5:5" ht="12.75" x14ac:dyDescent="0.2">
      <c r="E576" s="674"/>
    </row>
    <row r="577" spans="5:5" ht="12.75" x14ac:dyDescent="0.2">
      <c r="E577" s="674"/>
    </row>
    <row r="578" spans="5:5" ht="12.75" x14ac:dyDescent="0.2">
      <c r="E578" s="674"/>
    </row>
    <row r="579" spans="5:5" ht="12.75" x14ac:dyDescent="0.2">
      <c r="E579" s="674"/>
    </row>
    <row r="580" spans="5:5" ht="12.75" x14ac:dyDescent="0.2">
      <c r="E580" s="674"/>
    </row>
    <row r="581" spans="5:5" ht="12.75" x14ac:dyDescent="0.2">
      <c r="E581" s="674"/>
    </row>
    <row r="582" spans="5:5" ht="12.75" x14ac:dyDescent="0.2">
      <c r="E582" s="674"/>
    </row>
    <row r="583" spans="5:5" ht="12.75" x14ac:dyDescent="0.2">
      <c r="E583" s="674"/>
    </row>
    <row r="584" spans="5:5" ht="12.75" x14ac:dyDescent="0.2">
      <c r="E584" s="674"/>
    </row>
    <row r="585" spans="5:5" ht="12.75" x14ac:dyDescent="0.2">
      <c r="E585" s="674"/>
    </row>
    <row r="586" spans="5:5" ht="12.75" x14ac:dyDescent="0.2">
      <c r="E586" s="674"/>
    </row>
    <row r="587" spans="5:5" ht="12.75" x14ac:dyDescent="0.2">
      <c r="E587" s="674"/>
    </row>
    <row r="588" spans="5:5" ht="12.75" x14ac:dyDescent="0.2">
      <c r="E588" s="674"/>
    </row>
    <row r="589" spans="5:5" ht="12.75" x14ac:dyDescent="0.2">
      <c r="E589" s="674"/>
    </row>
    <row r="590" spans="5:5" ht="12.75" x14ac:dyDescent="0.2">
      <c r="E590" s="674"/>
    </row>
    <row r="591" spans="5:5" ht="12.75" x14ac:dyDescent="0.2">
      <c r="E591" s="674"/>
    </row>
    <row r="592" spans="5:5" ht="12.75" x14ac:dyDescent="0.2">
      <c r="E592" s="674"/>
    </row>
    <row r="593" spans="5:5" ht="12.75" x14ac:dyDescent="0.2">
      <c r="E593" s="674"/>
    </row>
    <row r="594" spans="5:5" ht="12.75" x14ac:dyDescent="0.2">
      <c r="E594" s="674"/>
    </row>
    <row r="595" spans="5:5" ht="12.75" x14ac:dyDescent="0.2">
      <c r="E595" s="674"/>
    </row>
    <row r="596" spans="5:5" ht="12.75" x14ac:dyDescent="0.2">
      <c r="E596" s="674"/>
    </row>
    <row r="597" spans="5:5" ht="12.75" x14ac:dyDescent="0.2">
      <c r="E597" s="674"/>
    </row>
    <row r="598" spans="5:5" ht="12.75" x14ac:dyDescent="0.2">
      <c r="E598" s="674"/>
    </row>
    <row r="599" spans="5:5" ht="12.75" x14ac:dyDescent="0.2">
      <c r="E599" s="674"/>
    </row>
    <row r="600" spans="5:5" ht="12.75" x14ac:dyDescent="0.2">
      <c r="E600" s="674"/>
    </row>
    <row r="601" spans="5:5" ht="12.75" x14ac:dyDescent="0.2">
      <c r="E601" s="674"/>
    </row>
    <row r="602" spans="5:5" ht="12.75" x14ac:dyDescent="0.2">
      <c r="E602" s="674"/>
    </row>
    <row r="603" spans="5:5" ht="12.75" x14ac:dyDescent="0.2">
      <c r="E603" s="674"/>
    </row>
    <row r="604" spans="5:5" ht="12.75" x14ac:dyDescent="0.2">
      <c r="E604" s="674"/>
    </row>
    <row r="605" spans="5:5" ht="12.75" x14ac:dyDescent="0.2">
      <c r="E605" s="674"/>
    </row>
    <row r="606" spans="5:5" ht="12.75" x14ac:dyDescent="0.2">
      <c r="E606" s="674"/>
    </row>
    <row r="607" spans="5:5" ht="12.75" x14ac:dyDescent="0.2">
      <c r="E607" s="674"/>
    </row>
    <row r="608" spans="5:5" ht="12.75" x14ac:dyDescent="0.2">
      <c r="E608" s="674"/>
    </row>
    <row r="609" spans="5:5" ht="12.75" x14ac:dyDescent="0.2">
      <c r="E609" s="674"/>
    </row>
    <row r="610" spans="5:5" ht="12.75" x14ac:dyDescent="0.2">
      <c r="E610" s="674"/>
    </row>
    <row r="611" spans="5:5" ht="12.75" x14ac:dyDescent="0.2">
      <c r="E611" s="674"/>
    </row>
    <row r="612" spans="5:5" ht="12.75" x14ac:dyDescent="0.2">
      <c r="E612" s="674"/>
    </row>
    <row r="613" spans="5:5" ht="12.75" x14ac:dyDescent="0.2">
      <c r="E613" s="674"/>
    </row>
    <row r="614" spans="5:5" ht="12.75" x14ac:dyDescent="0.2">
      <c r="E614" s="674"/>
    </row>
    <row r="615" spans="5:5" ht="12.75" x14ac:dyDescent="0.2">
      <c r="E615" s="674"/>
    </row>
    <row r="616" spans="5:5" ht="12.75" x14ac:dyDescent="0.2">
      <c r="E616" s="674"/>
    </row>
    <row r="617" spans="5:5" ht="12.75" x14ac:dyDescent="0.2">
      <c r="E617" s="674"/>
    </row>
    <row r="618" spans="5:5" ht="12.75" x14ac:dyDescent="0.2">
      <c r="E618" s="674"/>
    </row>
    <row r="619" spans="5:5" ht="12.75" x14ac:dyDescent="0.2">
      <c r="E619" s="674"/>
    </row>
    <row r="620" spans="5:5" ht="12.75" x14ac:dyDescent="0.2">
      <c r="E620" s="674"/>
    </row>
    <row r="621" spans="5:5" ht="12.75" x14ac:dyDescent="0.2">
      <c r="E621" s="674"/>
    </row>
    <row r="622" spans="5:5" ht="12.75" x14ac:dyDescent="0.2">
      <c r="E622" s="674"/>
    </row>
    <row r="623" spans="5:5" ht="12.75" x14ac:dyDescent="0.2">
      <c r="E623" s="674"/>
    </row>
    <row r="624" spans="5:5" ht="12.75" x14ac:dyDescent="0.2">
      <c r="E624" s="674"/>
    </row>
    <row r="625" spans="5:5" ht="12.75" x14ac:dyDescent="0.2">
      <c r="E625" s="674"/>
    </row>
    <row r="626" spans="5:5" ht="12.75" x14ac:dyDescent="0.2">
      <c r="E626" s="674"/>
    </row>
    <row r="627" spans="5:5" ht="12.75" x14ac:dyDescent="0.2">
      <c r="E627" s="674"/>
    </row>
    <row r="628" spans="5:5" ht="12.75" x14ac:dyDescent="0.2">
      <c r="E628" s="674"/>
    </row>
    <row r="629" spans="5:5" ht="12.75" x14ac:dyDescent="0.2">
      <c r="E629" s="674"/>
    </row>
    <row r="630" spans="5:5" ht="12.75" x14ac:dyDescent="0.2">
      <c r="E630" s="674"/>
    </row>
    <row r="631" spans="5:5" ht="12.75" x14ac:dyDescent="0.2">
      <c r="E631" s="674"/>
    </row>
    <row r="632" spans="5:5" ht="12.75" x14ac:dyDescent="0.2">
      <c r="E632" s="674"/>
    </row>
    <row r="633" spans="5:5" ht="12.75" x14ac:dyDescent="0.2">
      <c r="E633" s="674"/>
    </row>
    <row r="634" spans="5:5" ht="12.75" x14ac:dyDescent="0.2">
      <c r="E634" s="674"/>
    </row>
    <row r="635" spans="5:5" ht="12.75" x14ac:dyDescent="0.2">
      <c r="E635" s="674"/>
    </row>
    <row r="636" spans="5:5" ht="12.75" x14ac:dyDescent="0.2">
      <c r="E636" s="674"/>
    </row>
    <row r="637" spans="5:5" ht="12.75" x14ac:dyDescent="0.2">
      <c r="E637" s="674"/>
    </row>
    <row r="638" spans="5:5" ht="12.75" x14ac:dyDescent="0.2">
      <c r="E638" s="674"/>
    </row>
    <row r="639" spans="5:5" ht="12.75" x14ac:dyDescent="0.2">
      <c r="E639" s="674"/>
    </row>
    <row r="640" spans="5:5" ht="12.75" x14ac:dyDescent="0.2">
      <c r="E640" s="674"/>
    </row>
    <row r="641" spans="5:5" ht="12.75" x14ac:dyDescent="0.2">
      <c r="E641" s="674"/>
    </row>
    <row r="642" spans="5:5" ht="12.75" x14ac:dyDescent="0.2">
      <c r="E642" s="674"/>
    </row>
    <row r="643" spans="5:5" ht="12.75" x14ac:dyDescent="0.2">
      <c r="E643" s="674"/>
    </row>
    <row r="644" spans="5:5" ht="12.75" x14ac:dyDescent="0.2">
      <c r="E644" s="674"/>
    </row>
    <row r="645" spans="5:5" ht="12.75" x14ac:dyDescent="0.2">
      <c r="E645" s="674"/>
    </row>
    <row r="646" spans="5:5" ht="12.75" x14ac:dyDescent="0.2">
      <c r="E646" s="674"/>
    </row>
    <row r="647" spans="5:5" ht="12.75" x14ac:dyDescent="0.2">
      <c r="E647" s="674"/>
    </row>
    <row r="648" spans="5:5" ht="12.75" x14ac:dyDescent="0.2">
      <c r="E648" s="674"/>
    </row>
    <row r="649" spans="5:5" ht="12.75" x14ac:dyDescent="0.2">
      <c r="E649" s="674"/>
    </row>
    <row r="650" spans="5:5" ht="12.75" x14ac:dyDescent="0.2">
      <c r="E650" s="674"/>
    </row>
    <row r="651" spans="5:5" ht="12.75" x14ac:dyDescent="0.2">
      <c r="E651" s="674"/>
    </row>
    <row r="652" spans="5:5" ht="12.75" x14ac:dyDescent="0.2">
      <c r="E652" s="674"/>
    </row>
    <row r="653" spans="5:5" ht="12.75" x14ac:dyDescent="0.2">
      <c r="E653" s="674"/>
    </row>
    <row r="654" spans="5:5" ht="12.75" x14ac:dyDescent="0.2">
      <c r="E654" s="674"/>
    </row>
    <row r="655" spans="5:5" ht="12.75" x14ac:dyDescent="0.2">
      <c r="E655" s="674"/>
    </row>
    <row r="656" spans="5:5" ht="12.75" x14ac:dyDescent="0.2">
      <c r="E656" s="674"/>
    </row>
    <row r="657" spans="5:5" ht="12.75" x14ac:dyDescent="0.2">
      <c r="E657" s="674"/>
    </row>
    <row r="658" spans="5:5" ht="12.75" x14ac:dyDescent="0.2">
      <c r="E658" s="674"/>
    </row>
    <row r="659" spans="5:5" ht="12.75" x14ac:dyDescent="0.2">
      <c r="E659" s="674"/>
    </row>
    <row r="660" spans="5:5" ht="12.75" x14ac:dyDescent="0.2">
      <c r="E660" s="674"/>
    </row>
    <row r="661" spans="5:5" ht="12.75" x14ac:dyDescent="0.2">
      <c r="E661" s="674"/>
    </row>
    <row r="662" spans="5:5" ht="12.75" x14ac:dyDescent="0.2">
      <c r="E662" s="674"/>
    </row>
    <row r="663" spans="5:5" ht="12.75" x14ac:dyDescent="0.2">
      <c r="E663" s="674"/>
    </row>
    <row r="664" spans="5:5" ht="12.75" x14ac:dyDescent="0.2">
      <c r="E664" s="674"/>
    </row>
    <row r="665" spans="5:5" ht="12.75" x14ac:dyDescent="0.2">
      <c r="E665" s="674"/>
    </row>
    <row r="666" spans="5:5" ht="12.75" x14ac:dyDescent="0.2">
      <c r="E666" s="674"/>
    </row>
    <row r="667" spans="5:5" ht="12.75" x14ac:dyDescent="0.2">
      <c r="E667" s="674"/>
    </row>
    <row r="668" spans="5:5" ht="12.75" x14ac:dyDescent="0.2">
      <c r="E668" s="674"/>
    </row>
    <row r="669" spans="5:5" ht="12.75" x14ac:dyDescent="0.2">
      <c r="E669" s="674"/>
    </row>
    <row r="670" spans="5:5" ht="12.75" x14ac:dyDescent="0.2">
      <c r="E670" s="674"/>
    </row>
    <row r="671" spans="5:5" ht="12.75" x14ac:dyDescent="0.2">
      <c r="E671" s="674"/>
    </row>
    <row r="672" spans="5:5" ht="12.75" x14ac:dyDescent="0.2">
      <c r="E672" s="674"/>
    </row>
    <row r="673" spans="5:5" ht="12.75" x14ac:dyDescent="0.2">
      <c r="E673" s="674"/>
    </row>
    <row r="674" spans="5:5" ht="12.75" x14ac:dyDescent="0.2">
      <c r="E674" s="674"/>
    </row>
    <row r="675" spans="5:5" ht="12.75" x14ac:dyDescent="0.2">
      <c r="E675" s="674"/>
    </row>
    <row r="676" spans="5:5" ht="12.75" x14ac:dyDescent="0.2">
      <c r="E676" s="674"/>
    </row>
    <row r="677" spans="5:5" ht="12.75" x14ac:dyDescent="0.2">
      <c r="E677" s="674"/>
    </row>
    <row r="678" spans="5:5" ht="12.75" x14ac:dyDescent="0.2">
      <c r="E678" s="674"/>
    </row>
    <row r="679" spans="5:5" ht="12.75" x14ac:dyDescent="0.2">
      <c r="E679" s="674"/>
    </row>
    <row r="680" spans="5:5" ht="12.75" x14ac:dyDescent="0.2">
      <c r="E680" s="674"/>
    </row>
    <row r="681" spans="5:5" ht="12.75" x14ac:dyDescent="0.2">
      <c r="E681" s="674"/>
    </row>
    <row r="682" spans="5:5" ht="12.75" x14ac:dyDescent="0.2">
      <c r="E682" s="674"/>
    </row>
    <row r="683" spans="5:5" ht="12.75" x14ac:dyDescent="0.2">
      <c r="E683" s="674"/>
    </row>
    <row r="684" spans="5:5" ht="12.75" x14ac:dyDescent="0.2">
      <c r="E684" s="674"/>
    </row>
    <row r="685" spans="5:5" ht="12.75" x14ac:dyDescent="0.2">
      <c r="E685" s="674"/>
    </row>
    <row r="686" spans="5:5" ht="12.75" x14ac:dyDescent="0.2">
      <c r="E686" s="674"/>
    </row>
    <row r="687" spans="5:5" ht="12.75" x14ac:dyDescent="0.2">
      <c r="E687" s="674"/>
    </row>
    <row r="688" spans="5:5" ht="12.75" x14ac:dyDescent="0.2">
      <c r="E688" s="674"/>
    </row>
    <row r="689" spans="5:5" ht="12.75" x14ac:dyDescent="0.2">
      <c r="E689" s="674"/>
    </row>
    <row r="690" spans="5:5" ht="12.75" x14ac:dyDescent="0.2">
      <c r="E690" s="674"/>
    </row>
    <row r="691" spans="5:5" ht="12.75" x14ac:dyDescent="0.2">
      <c r="E691" s="674"/>
    </row>
    <row r="692" spans="5:5" ht="12.75" x14ac:dyDescent="0.2">
      <c r="E692" s="674"/>
    </row>
    <row r="693" spans="5:5" ht="12.75" x14ac:dyDescent="0.2">
      <c r="E693" s="674"/>
    </row>
    <row r="694" spans="5:5" ht="12.75" x14ac:dyDescent="0.2">
      <c r="E694" s="674"/>
    </row>
    <row r="695" spans="5:5" ht="12.75" x14ac:dyDescent="0.2">
      <c r="E695" s="674"/>
    </row>
    <row r="696" spans="5:5" ht="12.75" x14ac:dyDescent="0.2">
      <c r="E696" s="674"/>
    </row>
    <row r="697" spans="5:5" ht="12.75" x14ac:dyDescent="0.2">
      <c r="E697" s="674"/>
    </row>
    <row r="698" spans="5:5" ht="12.75" x14ac:dyDescent="0.2">
      <c r="E698" s="674"/>
    </row>
    <row r="699" spans="5:5" ht="12.75" x14ac:dyDescent="0.2">
      <c r="E699" s="674"/>
    </row>
    <row r="700" spans="5:5" ht="12.75" x14ac:dyDescent="0.2">
      <c r="E700" s="674"/>
    </row>
    <row r="701" spans="5:5" ht="12.75" x14ac:dyDescent="0.2">
      <c r="E701" s="674"/>
    </row>
    <row r="702" spans="5:5" ht="12.75" x14ac:dyDescent="0.2">
      <c r="E702" s="674"/>
    </row>
    <row r="703" spans="5:5" ht="12.75" x14ac:dyDescent="0.2">
      <c r="E703" s="674"/>
    </row>
    <row r="704" spans="5:5" ht="12.75" x14ac:dyDescent="0.2">
      <c r="E704" s="674"/>
    </row>
    <row r="705" spans="5:5" ht="12.75" x14ac:dyDescent="0.2">
      <c r="E705" s="674"/>
    </row>
    <row r="706" spans="5:5" ht="12.75" x14ac:dyDescent="0.2">
      <c r="E706" s="674"/>
    </row>
    <row r="707" spans="5:5" ht="12.75" x14ac:dyDescent="0.2">
      <c r="E707" s="674"/>
    </row>
    <row r="708" spans="5:5" ht="12.75" x14ac:dyDescent="0.2">
      <c r="E708" s="674"/>
    </row>
    <row r="709" spans="5:5" ht="12.75" x14ac:dyDescent="0.2">
      <c r="E709" s="674"/>
    </row>
    <row r="710" spans="5:5" ht="12.75" x14ac:dyDescent="0.2">
      <c r="E710" s="674"/>
    </row>
    <row r="711" spans="5:5" ht="12.75" x14ac:dyDescent="0.2">
      <c r="E711" s="674"/>
    </row>
    <row r="712" spans="5:5" ht="12.75" x14ac:dyDescent="0.2">
      <c r="E712" s="674"/>
    </row>
    <row r="713" spans="5:5" ht="12.75" x14ac:dyDescent="0.2">
      <c r="E713" s="674"/>
    </row>
    <row r="714" spans="5:5" ht="12.75" x14ac:dyDescent="0.2">
      <c r="E714" s="674"/>
    </row>
    <row r="715" spans="5:5" ht="12.75" x14ac:dyDescent="0.2">
      <c r="E715" s="674"/>
    </row>
    <row r="716" spans="5:5" ht="12.75" x14ac:dyDescent="0.2">
      <c r="E716" s="674"/>
    </row>
    <row r="717" spans="5:5" ht="12.75" x14ac:dyDescent="0.2">
      <c r="E717" s="674"/>
    </row>
    <row r="718" spans="5:5" ht="12.75" x14ac:dyDescent="0.2">
      <c r="E718" s="674"/>
    </row>
    <row r="719" spans="5:5" ht="12.75" x14ac:dyDescent="0.2">
      <c r="E719" s="674"/>
    </row>
    <row r="720" spans="5:5" ht="12.75" x14ac:dyDescent="0.2">
      <c r="E720" s="674"/>
    </row>
    <row r="721" spans="5:5" ht="12.75" x14ac:dyDescent="0.2">
      <c r="E721" s="674"/>
    </row>
    <row r="722" spans="5:5" ht="12.75" x14ac:dyDescent="0.2">
      <c r="E722" s="674"/>
    </row>
    <row r="723" spans="5:5" ht="12.75" x14ac:dyDescent="0.2">
      <c r="E723" s="674"/>
    </row>
    <row r="724" spans="5:5" ht="12.75" x14ac:dyDescent="0.2">
      <c r="E724" s="674"/>
    </row>
    <row r="725" spans="5:5" ht="12.75" x14ac:dyDescent="0.2">
      <c r="E725" s="674"/>
    </row>
    <row r="726" spans="5:5" ht="12.75" x14ac:dyDescent="0.2">
      <c r="E726" s="674"/>
    </row>
    <row r="727" spans="5:5" ht="12.75" x14ac:dyDescent="0.2">
      <c r="E727" s="674"/>
    </row>
    <row r="728" spans="5:5" ht="12.75" x14ac:dyDescent="0.2">
      <c r="E728" s="674"/>
    </row>
    <row r="729" spans="5:5" ht="12.75" x14ac:dyDescent="0.2">
      <c r="E729" s="674"/>
    </row>
    <row r="730" spans="5:5" ht="12.75" x14ac:dyDescent="0.2">
      <c r="E730" s="674"/>
    </row>
    <row r="731" spans="5:5" ht="12.75" x14ac:dyDescent="0.2">
      <c r="E731" s="674"/>
    </row>
    <row r="732" spans="5:5" ht="12.75" x14ac:dyDescent="0.2">
      <c r="E732" s="674"/>
    </row>
    <row r="733" spans="5:5" ht="12.75" x14ac:dyDescent="0.2">
      <c r="E733" s="674"/>
    </row>
    <row r="734" spans="5:5" ht="12.75" x14ac:dyDescent="0.2">
      <c r="E734" s="674"/>
    </row>
    <row r="735" spans="5:5" ht="12.75" x14ac:dyDescent="0.2">
      <c r="E735" s="674"/>
    </row>
    <row r="736" spans="5:5" ht="12.75" x14ac:dyDescent="0.2">
      <c r="E736" s="674"/>
    </row>
    <row r="737" spans="5:5" ht="12.75" x14ac:dyDescent="0.2">
      <c r="E737" s="674"/>
    </row>
    <row r="738" spans="5:5" ht="12.75" x14ac:dyDescent="0.2">
      <c r="E738" s="674"/>
    </row>
    <row r="739" spans="5:5" ht="12.75" x14ac:dyDescent="0.2">
      <c r="E739" s="674"/>
    </row>
    <row r="740" spans="5:5" ht="12.75" x14ac:dyDescent="0.2">
      <c r="E740" s="674"/>
    </row>
    <row r="741" spans="5:5" ht="12.75" x14ac:dyDescent="0.2">
      <c r="E741" s="674"/>
    </row>
    <row r="742" spans="5:5" ht="12.75" x14ac:dyDescent="0.2">
      <c r="E742" s="674"/>
    </row>
    <row r="743" spans="5:5" ht="12.75" x14ac:dyDescent="0.2">
      <c r="E743" s="674"/>
    </row>
    <row r="744" spans="5:5" ht="12.75" x14ac:dyDescent="0.2">
      <c r="E744" s="674"/>
    </row>
    <row r="745" spans="5:5" ht="12.75" x14ac:dyDescent="0.2">
      <c r="E745" s="674"/>
    </row>
    <row r="746" spans="5:5" ht="12.75" x14ac:dyDescent="0.2">
      <c r="E746" s="674"/>
    </row>
    <row r="747" spans="5:5" ht="12.75" x14ac:dyDescent="0.2">
      <c r="E747" s="674"/>
    </row>
    <row r="748" spans="5:5" ht="12.75" x14ac:dyDescent="0.2">
      <c r="E748" s="674"/>
    </row>
    <row r="749" spans="5:5" ht="12.75" x14ac:dyDescent="0.2">
      <c r="E749" s="674"/>
    </row>
    <row r="750" spans="5:5" ht="12.75" x14ac:dyDescent="0.2">
      <c r="E750" s="674"/>
    </row>
    <row r="751" spans="5:5" ht="12.75" x14ac:dyDescent="0.2">
      <c r="E751" s="674"/>
    </row>
    <row r="752" spans="5:5" ht="12.75" x14ac:dyDescent="0.2">
      <c r="E752" s="674"/>
    </row>
    <row r="753" spans="5:5" ht="12.75" x14ac:dyDescent="0.2">
      <c r="E753" s="674"/>
    </row>
    <row r="754" spans="5:5" ht="12.75" x14ac:dyDescent="0.2">
      <c r="E754" s="674"/>
    </row>
    <row r="755" spans="5:5" ht="12.75" x14ac:dyDescent="0.2">
      <c r="E755" s="674"/>
    </row>
    <row r="756" spans="5:5" ht="12.75" x14ac:dyDescent="0.2">
      <c r="E756" s="674"/>
    </row>
    <row r="757" spans="5:5" ht="12.75" x14ac:dyDescent="0.2">
      <c r="E757" s="674"/>
    </row>
    <row r="758" spans="5:5" ht="12.75" x14ac:dyDescent="0.2">
      <c r="E758" s="674"/>
    </row>
    <row r="759" spans="5:5" ht="12.75" x14ac:dyDescent="0.2">
      <c r="E759" s="674"/>
    </row>
    <row r="760" spans="5:5" ht="12.75" x14ac:dyDescent="0.2">
      <c r="E760" s="674"/>
    </row>
    <row r="761" spans="5:5" ht="12.75" x14ac:dyDescent="0.2">
      <c r="E761" s="674"/>
    </row>
    <row r="762" spans="5:5" ht="12.75" x14ac:dyDescent="0.2">
      <c r="E762" s="674"/>
    </row>
    <row r="763" spans="5:5" ht="12.75" x14ac:dyDescent="0.2">
      <c r="E763" s="674"/>
    </row>
    <row r="764" spans="5:5" ht="12.75" x14ac:dyDescent="0.2">
      <c r="E764" s="674"/>
    </row>
    <row r="765" spans="5:5" ht="12.75" x14ac:dyDescent="0.2">
      <c r="E765" s="674"/>
    </row>
    <row r="766" spans="5:5" ht="12.75" x14ac:dyDescent="0.2">
      <c r="E766" s="674"/>
    </row>
    <row r="767" spans="5:5" ht="12.75" x14ac:dyDescent="0.2">
      <c r="E767" s="674"/>
    </row>
    <row r="768" spans="5:5" ht="12.75" x14ac:dyDescent="0.2">
      <c r="E768" s="674"/>
    </row>
    <row r="769" spans="5:5" ht="12.75" x14ac:dyDescent="0.2">
      <c r="E769" s="674"/>
    </row>
    <row r="770" spans="5:5" ht="12.75" x14ac:dyDescent="0.2">
      <c r="E770" s="674"/>
    </row>
    <row r="771" spans="5:5" ht="12.75" x14ac:dyDescent="0.2">
      <c r="E771" s="674"/>
    </row>
    <row r="772" spans="5:5" ht="12.75" x14ac:dyDescent="0.2">
      <c r="E772" s="674"/>
    </row>
    <row r="773" spans="5:5" ht="12.75" x14ac:dyDescent="0.2">
      <c r="E773" s="674"/>
    </row>
    <row r="774" spans="5:5" ht="12.75" x14ac:dyDescent="0.2">
      <c r="E774" s="674"/>
    </row>
    <row r="775" spans="5:5" ht="12.75" x14ac:dyDescent="0.2">
      <c r="E775" s="674"/>
    </row>
    <row r="776" spans="5:5" ht="12.75" x14ac:dyDescent="0.2">
      <c r="E776" s="674"/>
    </row>
    <row r="777" spans="5:5" ht="12.75" x14ac:dyDescent="0.2">
      <c r="E777" s="674"/>
    </row>
    <row r="778" spans="5:5" ht="12.75" x14ac:dyDescent="0.2">
      <c r="E778" s="674"/>
    </row>
    <row r="779" spans="5:5" ht="12.75" x14ac:dyDescent="0.2">
      <c r="E779" s="674"/>
    </row>
    <row r="780" spans="5:5" ht="12.75" x14ac:dyDescent="0.2">
      <c r="E780" s="674"/>
    </row>
    <row r="781" spans="5:5" ht="12.75" x14ac:dyDescent="0.2">
      <c r="E781" s="674"/>
    </row>
    <row r="782" spans="5:5" ht="12.75" x14ac:dyDescent="0.2">
      <c r="E782" s="674"/>
    </row>
    <row r="783" spans="5:5" ht="12.75" x14ac:dyDescent="0.2">
      <c r="E783" s="674"/>
    </row>
    <row r="784" spans="5:5" ht="12.75" x14ac:dyDescent="0.2">
      <c r="E784" s="674"/>
    </row>
    <row r="785" spans="5:5" ht="12.75" x14ac:dyDescent="0.2">
      <c r="E785" s="674"/>
    </row>
    <row r="786" spans="5:5" ht="12.75" x14ac:dyDescent="0.2">
      <c r="E786" s="674"/>
    </row>
    <row r="787" spans="5:5" ht="12.75" x14ac:dyDescent="0.2">
      <c r="E787" s="674"/>
    </row>
    <row r="788" spans="5:5" ht="12.75" x14ac:dyDescent="0.2">
      <c r="E788" s="674"/>
    </row>
    <row r="789" spans="5:5" ht="12.75" x14ac:dyDescent="0.2">
      <c r="E789" s="674"/>
    </row>
    <row r="790" spans="5:5" ht="12.75" x14ac:dyDescent="0.2">
      <c r="E790" s="674"/>
    </row>
    <row r="791" spans="5:5" ht="12.75" x14ac:dyDescent="0.2">
      <c r="E791" s="674"/>
    </row>
    <row r="792" spans="5:5" ht="12.75" x14ac:dyDescent="0.2">
      <c r="E792" s="674"/>
    </row>
    <row r="793" spans="5:5" ht="12.75" x14ac:dyDescent="0.2">
      <c r="E793" s="674"/>
    </row>
    <row r="794" spans="5:5" ht="12.75" x14ac:dyDescent="0.2">
      <c r="E794" s="674"/>
    </row>
    <row r="795" spans="5:5" ht="12.75" x14ac:dyDescent="0.2">
      <c r="E795" s="674"/>
    </row>
    <row r="796" spans="5:5" ht="12.75" x14ac:dyDescent="0.2">
      <c r="E796" s="674"/>
    </row>
    <row r="797" spans="5:5" ht="12.75" x14ac:dyDescent="0.2">
      <c r="E797" s="674"/>
    </row>
    <row r="798" spans="5:5" ht="12.75" x14ac:dyDescent="0.2">
      <c r="E798" s="674"/>
    </row>
    <row r="799" spans="5:5" ht="12.75" x14ac:dyDescent="0.2">
      <c r="E799" s="674"/>
    </row>
    <row r="800" spans="5:5" ht="12.75" x14ac:dyDescent="0.2">
      <c r="E800" s="674"/>
    </row>
    <row r="801" spans="5:5" ht="12.75" x14ac:dyDescent="0.2">
      <c r="E801" s="674"/>
    </row>
    <row r="802" spans="5:5" ht="12.75" x14ac:dyDescent="0.2">
      <c r="E802" s="674"/>
    </row>
    <row r="803" spans="5:5" ht="12.75" x14ac:dyDescent="0.2">
      <c r="E803" s="674"/>
    </row>
    <row r="804" spans="5:5" ht="12.75" x14ac:dyDescent="0.2">
      <c r="E804" s="674"/>
    </row>
    <row r="805" spans="5:5" ht="12.75" x14ac:dyDescent="0.2">
      <c r="E805" s="674"/>
    </row>
    <row r="806" spans="5:5" ht="12.75" x14ac:dyDescent="0.2">
      <c r="E806" s="674"/>
    </row>
    <row r="807" spans="5:5" ht="12.75" x14ac:dyDescent="0.2">
      <c r="E807" s="674"/>
    </row>
    <row r="808" spans="5:5" ht="12.75" x14ac:dyDescent="0.2">
      <c r="E808" s="674"/>
    </row>
    <row r="809" spans="5:5" ht="12.75" x14ac:dyDescent="0.2">
      <c r="E809" s="674"/>
    </row>
    <row r="810" spans="5:5" ht="12.75" x14ac:dyDescent="0.2">
      <c r="E810" s="674"/>
    </row>
    <row r="811" spans="5:5" ht="12.75" x14ac:dyDescent="0.2">
      <c r="E811" s="674"/>
    </row>
    <row r="812" spans="5:5" ht="12.75" x14ac:dyDescent="0.2">
      <c r="E812" s="674"/>
    </row>
    <row r="813" spans="5:5" ht="12.75" x14ac:dyDescent="0.2">
      <c r="E813" s="674"/>
    </row>
    <row r="814" spans="5:5" ht="12.75" x14ac:dyDescent="0.2">
      <c r="E814" s="674"/>
    </row>
    <row r="815" spans="5:5" ht="12.75" x14ac:dyDescent="0.2">
      <c r="E815" s="674"/>
    </row>
    <row r="816" spans="5:5" ht="12.75" x14ac:dyDescent="0.2">
      <c r="E816" s="674"/>
    </row>
    <row r="817" spans="5:5" ht="12.75" x14ac:dyDescent="0.2">
      <c r="E817" s="674"/>
    </row>
    <row r="818" spans="5:5" ht="12.75" x14ac:dyDescent="0.2">
      <c r="E818" s="674"/>
    </row>
    <row r="819" spans="5:5" ht="12.75" x14ac:dyDescent="0.2">
      <c r="E819" s="674"/>
    </row>
    <row r="820" spans="5:5" ht="12.75" x14ac:dyDescent="0.2">
      <c r="E820" s="674"/>
    </row>
    <row r="821" spans="5:5" ht="12.75" x14ac:dyDescent="0.2">
      <c r="E821" s="674"/>
    </row>
    <row r="822" spans="5:5" ht="12.75" x14ac:dyDescent="0.2">
      <c r="E822" s="674"/>
    </row>
    <row r="823" spans="5:5" ht="12.75" x14ac:dyDescent="0.2">
      <c r="E823" s="674"/>
    </row>
    <row r="824" spans="5:5" ht="12.75" x14ac:dyDescent="0.2">
      <c r="E824" s="674"/>
    </row>
    <row r="825" spans="5:5" ht="12.75" x14ac:dyDescent="0.2">
      <c r="E825" s="674"/>
    </row>
    <row r="826" spans="5:5" ht="12.75" x14ac:dyDescent="0.2">
      <c r="E826" s="674"/>
    </row>
    <row r="827" spans="5:5" ht="12.75" x14ac:dyDescent="0.2">
      <c r="E827" s="674"/>
    </row>
    <row r="828" spans="5:5" ht="12.75" x14ac:dyDescent="0.2">
      <c r="E828" s="674"/>
    </row>
    <row r="829" spans="5:5" ht="12.75" x14ac:dyDescent="0.2">
      <c r="E829" s="674"/>
    </row>
    <row r="830" spans="5:5" ht="12.75" x14ac:dyDescent="0.2">
      <c r="E830" s="674"/>
    </row>
    <row r="831" spans="5:5" ht="12.75" x14ac:dyDescent="0.2">
      <c r="E831" s="674"/>
    </row>
    <row r="832" spans="5:5" ht="12.75" x14ac:dyDescent="0.2">
      <c r="E832" s="674"/>
    </row>
    <row r="833" spans="5:5" ht="12.75" x14ac:dyDescent="0.2">
      <c r="E833" s="674"/>
    </row>
    <row r="834" spans="5:5" ht="12.75" x14ac:dyDescent="0.2">
      <c r="E834" s="674"/>
    </row>
    <row r="835" spans="5:5" ht="12.75" x14ac:dyDescent="0.2">
      <c r="E835" s="674"/>
    </row>
    <row r="836" spans="5:5" ht="12.75" x14ac:dyDescent="0.2">
      <c r="E836" s="674"/>
    </row>
    <row r="837" spans="5:5" ht="12.75" x14ac:dyDescent="0.2">
      <c r="E837" s="674"/>
    </row>
    <row r="838" spans="5:5" ht="12.75" x14ac:dyDescent="0.2">
      <c r="E838" s="674"/>
    </row>
    <row r="839" spans="5:5" ht="12.75" x14ac:dyDescent="0.2">
      <c r="E839" s="674"/>
    </row>
    <row r="840" spans="5:5" ht="12.75" x14ac:dyDescent="0.2">
      <c r="E840" s="674"/>
    </row>
    <row r="841" spans="5:5" ht="12.75" x14ac:dyDescent="0.2">
      <c r="E841" s="674"/>
    </row>
    <row r="842" spans="5:5" ht="12.75" x14ac:dyDescent="0.2">
      <c r="E842" s="674"/>
    </row>
    <row r="843" spans="5:5" ht="12.75" x14ac:dyDescent="0.2">
      <c r="E843" s="674"/>
    </row>
    <row r="844" spans="5:5" ht="12.75" x14ac:dyDescent="0.2">
      <c r="E844" s="674"/>
    </row>
    <row r="845" spans="5:5" ht="12.75" x14ac:dyDescent="0.2">
      <c r="E845" s="674"/>
    </row>
    <row r="846" spans="5:5" ht="12.75" x14ac:dyDescent="0.2">
      <c r="E846" s="674"/>
    </row>
    <row r="847" spans="5:5" ht="12.75" x14ac:dyDescent="0.2">
      <c r="E847" s="674"/>
    </row>
    <row r="848" spans="5:5" ht="12.75" x14ac:dyDescent="0.2">
      <c r="E848" s="674"/>
    </row>
    <row r="849" spans="5:5" ht="12.75" x14ac:dyDescent="0.2">
      <c r="E849" s="674"/>
    </row>
    <row r="850" spans="5:5" ht="12.75" x14ac:dyDescent="0.2">
      <c r="E850" s="674"/>
    </row>
    <row r="851" spans="5:5" ht="12.75" x14ac:dyDescent="0.2">
      <c r="E851" s="674"/>
    </row>
    <row r="852" spans="5:5" ht="12.75" x14ac:dyDescent="0.2">
      <c r="E852" s="674"/>
    </row>
    <row r="853" spans="5:5" ht="12.75" x14ac:dyDescent="0.2">
      <c r="E853" s="674"/>
    </row>
    <row r="854" spans="5:5" ht="12.75" x14ac:dyDescent="0.2">
      <c r="E854" s="674"/>
    </row>
    <row r="855" spans="5:5" ht="12.75" x14ac:dyDescent="0.2">
      <c r="E855" s="674"/>
    </row>
    <row r="856" spans="5:5" ht="12.75" x14ac:dyDescent="0.2">
      <c r="E856" s="674"/>
    </row>
    <row r="857" spans="5:5" ht="12.75" x14ac:dyDescent="0.2">
      <c r="E857" s="674"/>
    </row>
    <row r="858" spans="5:5" ht="12.75" x14ac:dyDescent="0.2">
      <c r="E858" s="674"/>
    </row>
    <row r="859" spans="5:5" ht="12.75" x14ac:dyDescent="0.2">
      <c r="E859" s="674"/>
    </row>
    <row r="860" spans="5:5" ht="12.75" x14ac:dyDescent="0.2">
      <c r="E860" s="674"/>
    </row>
    <row r="861" spans="5:5" ht="12.75" x14ac:dyDescent="0.2">
      <c r="E861" s="674"/>
    </row>
    <row r="862" spans="5:5" ht="12.75" x14ac:dyDescent="0.2">
      <c r="E862" s="674"/>
    </row>
    <row r="863" spans="5:5" ht="12.75" x14ac:dyDescent="0.2">
      <c r="E863" s="674"/>
    </row>
    <row r="864" spans="5:5" ht="12.75" x14ac:dyDescent="0.2">
      <c r="E864" s="674"/>
    </row>
    <row r="865" spans="5:5" ht="12.75" x14ac:dyDescent="0.2">
      <c r="E865" s="674"/>
    </row>
    <row r="866" spans="5:5" ht="12.75" x14ac:dyDescent="0.2">
      <c r="E866" s="674"/>
    </row>
    <row r="867" spans="5:5" ht="12.75" x14ac:dyDescent="0.2">
      <c r="E867" s="674"/>
    </row>
    <row r="868" spans="5:5" ht="12.75" x14ac:dyDescent="0.2">
      <c r="E868" s="674"/>
    </row>
    <row r="869" spans="5:5" ht="12.75" x14ac:dyDescent="0.2">
      <c r="E869" s="674"/>
    </row>
    <row r="870" spans="5:5" ht="12.75" x14ac:dyDescent="0.2">
      <c r="E870" s="674"/>
    </row>
    <row r="871" spans="5:5" ht="12.75" x14ac:dyDescent="0.2">
      <c r="E871" s="674"/>
    </row>
    <row r="872" spans="5:5" ht="12.75" x14ac:dyDescent="0.2">
      <c r="E872" s="674"/>
    </row>
    <row r="873" spans="5:5" ht="12.75" x14ac:dyDescent="0.2">
      <c r="E873" s="674"/>
    </row>
    <row r="874" spans="5:5" ht="12.75" x14ac:dyDescent="0.2">
      <c r="E874" s="674"/>
    </row>
    <row r="875" spans="5:5" ht="12.75" x14ac:dyDescent="0.2">
      <c r="E875" s="674"/>
    </row>
    <row r="876" spans="5:5" ht="12.75" x14ac:dyDescent="0.2">
      <c r="E876" s="674"/>
    </row>
    <row r="877" spans="5:5" ht="12.75" x14ac:dyDescent="0.2">
      <c r="E877" s="674"/>
    </row>
    <row r="878" spans="5:5" ht="12.75" x14ac:dyDescent="0.2">
      <c r="E878" s="674"/>
    </row>
    <row r="879" spans="5:5" ht="12.75" x14ac:dyDescent="0.2">
      <c r="E879" s="674"/>
    </row>
    <row r="880" spans="5:5" ht="12.75" x14ac:dyDescent="0.2">
      <c r="E880" s="674"/>
    </row>
    <row r="881" spans="5:5" ht="12.75" x14ac:dyDescent="0.2">
      <c r="E881" s="674"/>
    </row>
    <row r="882" spans="5:5" ht="12.75" x14ac:dyDescent="0.2">
      <c r="E882" s="674"/>
    </row>
    <row r="883" spans="5:5" ht="12.75" x14ac:dyDescent="0.2">
      <c r="E883" s="674"/>
    </row>
    <row r="884" spans="5:5" ht="12.75" x14ac:dyDescent="0.2">
      <c r="E884" s="674"/>
    </row>
    <row r="885" spans="5:5" ht="12.75" x14ac:dyDescent="0.2">
      <c r="E885" s="674"/>
    </row>
    <row r="886" spans="5:5" ht="12.75" x14ac:dyDescent="0.2">
      <c r="E886" s="674"/>
    </row>
    <row r="887" spans="5:5" ht="12.75" x14ac:dyDescent="0.2">
      <c r="E887" s="674"/>
    </row>
    <row r="888" spans="5:5" ht="12.75" x14ac:dyDescent="0.2">
      <c r="E888" s="674"/>
    </row>
    <row r="889" spans="5:5" ht="12.75" x14ac:dyDescent="0.2">
      <c r="E889" s="674"/>
    </row>
    <row r="890" spans="5:5" ht="12.75" x14ac:dyDescent="0.2">
      <c r="E890" s="674"/>
    </row>
    <row r="891" spans="5:5" ht="12.75" x14ac:dyDescent="0.2">
      <c r="E891" s="674"/>
    </row>
    <row r="892" spans="5:5" ht="12.75" x14ac:dyDescent="0.2">
      <c r="E892" s="674"/>
    </row>
    <row r="893" spans="5:5" ht="12.75" x14ac:dyDescent="0.2">
      <c r="E893" s="674"/>
    </row>
    <row r="894" spans="5:5" ht="12.75" x14ac:dyDescent="0.2">
      <c r="E894" s="674"/>
    </row>
    <row r="895" spans="5:5" ht="12.75" x14ac:dyDescent="0.2">
      <c r="E895" s="674"/>
    </row>
    <row r="896" spans="5:5" ht="12.75" x14ac:dyDescent="0.2">
      <c r="E896" s="674"/>
    </row>
    <row r="897" spans="5:5" ht="12.75" x14ac:dyDescent="0.2">
      <c r="E897" s="674"/>
    </row>
    <row r="898" spans="5:5" ht="12.75" x14ac:dyDescent="0.2">
      <c r="E898" s="674"/>
    </row>
    <row r="899" spans="5:5" ht="12.75" x14ac:dyDescent="0.2">
      <c r="E899" s="674"/>
    </row>
    <row r="900" spans="5:5" ht="12.75" x14ac:dyDescent="0.2">
      <c r="E900" s="674"/>
    </row>
    <row r="901" spans="5:5" ht="12.75" x14ac:dyDescent="0.2">
      <c r="E901" s="674"/>
    </row>
    <row r="902" spans="5:5" ht="12.75" x14ac:dyDescent="0.2">
      <c r="E902" s="674"/>
    </row>
    <row r="903" spans="5:5" ht="12.75" x14ac:dyDescent="0.2">
      <c r="E903" s="674"/>
    </row>
    <row r="904" spans="5:5" ht="12.75" x14ac:dyDescent="0.2">
      <c r="E904" s="674"/>
    </row>
    <row r="905" spans="5:5" ht="12.75" x14ac:dyDescent="0.2">
      <c r="E905" s="674"/>
    </row>
    <row r="906" spans="5:5" ht="12.75" x14ac:dyDescent="0.2">
      <c r="E906" s="674"/>
    </row>
    <row r="907" spans="5:5" ht="12.75" x14ac:dyDescent="0.2">
      <c r="E907" s="674"/>
    </row>
    <row r="908" spans="5:5" ht="12.75" x14ac:dyDescent="0.2">
      <c r="E908" s="674"/>
    </row>
    <row r="909" spans="5:5" ht="12.75" x14ac:dyDescent="0.2">
      <c r="E909" s="674"/>
    </row>
    <row r="910" spans="5:5" ht="12.75" x14ac:dyDescent="0.2">
      <c r="E910" s="674"/>
    </row>
    <row r="911" spans="5:5" ht="12.75" x14ac:dyDescent="0.2">
      <c r="E911" s="674"/>
    </row>
    <row r="912" spans="5:5" ht="12.75" x14ac:dyDescent="0.2">
      <c r="E912" s="674"/>
    </row>
    <row r="913" spans="5:5" ht="12.75" x14ac:dyDescent="0.2">
      <c r="E913" s="674"/>
    </row>
    <row r="914" spans="5:5" ht="12.75" x14ac:dyDescent="0.2">
      <c r="E914" s="674"/>
    </row>
    <row r="915" spans="5:5" ht="12.75" x14ac:dyDescent="0.2">
      <c r="E915" s="674"/>
    </row>
    <row r="916" spans="5:5" ht="12.75" x14ac:dyDescent="0.2">
      <c r="E916" s="674"/>
    </row>
    <row r="917" spans="5:5" ht="12.75" x14ac:dyDescent="0.2">
      <c r="E917" s="674"/>
    </row>
    <row r="918" spans="5:5" ht="12.75" x14ac:dyDescent="0.2">
      <c r="E918" s="674"/>
    </row>
    <row r="919" spans="5:5" ht="12.75" x14ac:dyDescent="0.2">
      <c r="E919" s="674"/>
    </row>
    <row r="920" spans="5:5" ht="12.75" x14ac:dyDescent="0.2">
      <c r="E920" s="674"/>
    </row>
    <row r="921" spans="5:5" ht="12.75" x14ac:dyDescent="0.2">
      <c r="E921" s="674"/>
    </row>
    <row r="922" spans="5:5" ht="12.75" x14ac:dyDescent="0.2">
      <c r="E922" s="674"/>
    </row>
    <row r="923" spans="5:5" ht="12.75" x14ac:dyDescent="0.2">
      <c r="E923" s="674"/>
    </row>
    <row r="924" spans="5:5" ht="12.75" x14ac:dyDescent="0.2">
      <c r="E924" s="674"/>
    </row>
    <row r="925" spans="5:5" ht="12.75" x14ac:dyDescent="0.2">
      <c r="E925" s="674"/>
    </row>
    <row r="926" spans="5:5" ht="12.75" x14ac:dyDescent="0.2">
      <c r="E926" s="674"/>
    </row>
    <row r="927" spans="5:5" ht="12.75" x14ac:dyDescent="0.2">
      <c r="E927" s="674"/>
    </row>
    <row r="928" spans="5:5" ht="12.75" x14ac:dyDescent="0.2">
      <c r="E928" s="674"/>
    </row>
    <row r="929" spans="5:5" ht="12.75" x14ac:dyDescent="0.2">
      <c r="E929" s="674"/>
    </row>
    <row r="930" spans="5:5" ht="12.75" x14ac:dyDescent="0.2">
      <c r="E930" s="674"/>
    </row>
    <row r="931" spans="5:5" ht="12.75" x14ac:dyDescent="0.2">
      <c r="E931" s="674"/>
    </row>
    <row r="932" spans="5:5" ht="12.75" x14ac:dyDescent="0.2">
      <c r="E932" s="674"/>
    </row>
    <row r="933" spans="5:5" ht="12.75" x14ac:dyDescent="0.2">
      <c r="E933" s="674"/>
    </row>
    <row r="934" spans="5:5" ht="12.75" x14ac:dyDescent="0.2">
      <c r="E934" s="674"/>
    </row>
    <row r="935" spans="5:5" ht="12.75" x14ac:dyDescent="0.2">
      <c r="E935" s="674"/>
    </row>
    <row r="936" spans="5:5" ht="12.75" x14ac:dyDescent="0.2">
      <c r="E936" s="674"/>
    </row>
    <row r="937" spans="5:5" ht="12.75" x14ac:dyDescent="0.2">
      <c r="E937" s="674"/>
    </row>
    <row r="938" spans="5:5" ht="12.75" x14ac:dyDescent="0.2">
      <c r="E938" s="674"/>
    </row>
    <row r="939" spans="5:5" ht="12.75" x14ac:dyDescent="0.2">
      <c r="E939" s="674"/>
    </row>
    <row r="940" spans="5:5" ht="12.75" x14ac:dyDescent="0.2">
      <c r="E940" s="674"/>
    </row>
    <row r="941" spans="5:5" ht="12.75" x14ac:dyDescent="0.2">
      <c r="E941" s="674"/>
    </row>
    <row r="942" spans="5:5" ht="12.75" x14ac:dyDescent="0.2">
      <c r="E942" s="674"/>
    </row>
    <row r="943" spans="5:5" ht="12.75" x14ac:dyDescent="0.2">
      <c r="E943" s="674"/>
    </row>
    <row r="944" spans="5:5" ht="12.75" x14ac:dyDescent="0.2">
      <c r="E944" s="674"/>
    </row>
    <row r="945" spans="5:5" ht="12.75" x14ac:dyDescent="0.2">
      <c r="E945" s="674"/>
    </row>
    <row r="946" spans="5:5" ht="12.75" x14ac:dyDescent="0.2">
      <c r="E946" s="674"/>
    </row>
    <row r="947" spans="5:5" ht="12.75" x14ac:dyDescent="0.2">
      <c r="E947" s="674"/>
    </row>
    <row r="948" spans="5:5" ht="12.75" x14ac:dyDescent="0.2">
      <c r="E948" s="674"/>
    </row>
    <row r="949" spans="5:5" ht="12.75" x14ac:dyDescent="0.2">
      <c r="E949" s="674"/>
    </row>
    <row r="950" spans="5:5" ht="12.75" x14ac:dyDescent="0.2">
      <c r="E950" s="674"/>
    </row>
    <row r="951" spans="5:5" ht="12.75" x14ac:dyDescent="0.2">
      <c r="E951" s="674"/>
    </row>
    <row r="952" spans="5:5" ht="12.75" x14ac:dyDescent="0.2">
      <c r="E952" s="674"/>
    </row>
    <row r="953" spans="5:5" ht="12.75" x14ac:dyDescent="0.2">
      <c r="E953" s="674"/>
    </row>
    <row r="954" spans="5:5" ht="12.75" x14ac:dyDescent="0.2">
      <c r="E954" s="674"/>
    </row>
    <row r="955" spans="5:5" ht="12.75" x14ac:dyDescent="0.2">
      <c r="E955" s="674"/>
    </row>
    <row r="956" spans="5:5" ht="12.75" x14ac:dyDescent="0.2">
      <c r="E956" s="674"/>
    </row>
    <row r="957" spans="5:5" ht="12.75" x14ac:dyDescent="0.2">
      <c r="E957" s="674"/>
    </row>
    <row r="958" spans="5:5" ht="12.75" x14ac:dyDescent="0.2">
      <c r="E958" s="674"/>
    </row>
    <row r="959" spans="5:5" ht="12.75" x14ac:dyDescent="0.2">
      <c r="E959" s="674"/>
    </row>
    <row r="960" spans="5:5" ht="12.75" x14ac:dyDescent="0.2">
      <c r="E960" s="674"/>
    </row>
    <row r="961" spans="5:5" ht="12.75" x14ac:dyDescent="0.2">
      <c r="E961" s="674"/>
    </row>
    <row r="962" spans="5:5" ht="12.75" x14ac:dyDescent="0.2">
      <c r="E962" s="674"/>
    </row>
    <row r="963" spans="5:5" ht="12.75" x14ac:dyDescent="0.2">
      <c r="E963" s="674"/>
    </row>
    <row r="964" spans="5:5" ht="12.75" x14ac:dyDescent="0.2">
      <c r="E964" s="674"/>
    </row>
    <row r="965" spans="5:5" ht="12.75" x14ac:dyDescent="0.2">
      <c r="E965" s="674"/>
    </row>
    <row r="966" spans="5:5" ht="12.75" x14ac:dyDescent="0.2">
      <c r="E966" s="674"/>
    </row>
    <row r="967" spans="5:5" ht="12.75" x14ac:dyDescent="0.2">
      <c r="E967" s="674"/>
    </row>
    <row r="968" spans="5:5" ht="12.75" x14ac:dyDescent="0.2">
      <c r="E968" s="674"/>
    </row>
    <row r="969" spans="5:5" ht="12.75" x14ac:dyDescent="0.2">
      <c r="E969" s="674"/>
    </row>
    <row r="970" spans="5:5" ht="12.75" x14ac:dyDescent="0.2">
      <c r="E970" s="674"/>
    </row>
    <row r="971" spans="5:5" ht="12.75" x14ac:dyDescent="0.2">
      <c r="E971" s="674"/>
    </row>
    <row r="972" spans="5:5" ht="12.75" x14ac:dyDescent="0.2">
      <c r="E972" s="674"/>
    </row>
    <row r="973" spans="5:5" ht="12.75" x14ac:dyDescent="0.2">
      <c r="E973" s="674"/>
    </row>
    <row r="974" spans="5:5" ht="12.75" x14ac:dyDescent="0.2">
      <c r="E974" s="674"/>
    </row>
    <row r="975" spans="5:5" ht="12.75" x14ac:dyDescent="0.2">
      <c r="E975" s="674"/>
    </row>
    <row r="976" spans="5:5" ht="12.75" x14ac:dyDescent="0.2">
      <c r="E976" s="674"/>
    </row>
    <row r="977" spans="5:5" ht="12.75" x14ac:dyDescent="0.2">
      <c r="E977" s="674"/>
    </row>
    <row r="978" spans="5:5" ht="12.75" x14ac:dyDescent="0.2">
      <c r="E978" s="674"/>
    </row>
    <row r="979" spans="5:5" ht="12.75" x14ac:dyDescent="0.2">
      <c r="E979" s="674"/>
    </row>
    <row r="980" spans="5:5" ht="12.75" x14ac:dyDescent="0.2">
      <c r="E980" s="674"/>
    </row>
    <row r="981" spans="5:5" ht="12.75" x14ac:dyDescent="0.2">
      <c r="E981" s="674"/>
    </row>
    <row r="982" spans="5:5" ht="12.75" x14ac:dyDescent="0.2">
      <c r="E982" s="674"/>
    </row>
    <row r="983" spans="5:5" ht="12.75" x14ac:dyDescent="0.2">
      <c r="E983" s="674"/>
    </row>
    <row r="984" spans="5:5" ht="12.75" x14ac:dyDescent="0.2">
      <c r="E984" s="674"/>
    </row>
    <row r="985" spans="5:5" ht="12.75" x14ac:dyDescent="0.2">
      <c r="E985" s="674"/>
    </row>
    <row r="986" spans="5:5" ht="12.75" x14ac:dyDescent="0.2">
      <c r="E986" s="674"/>
    </row>
    <row r="987" spans="5:5" ht="12.75" x14ac:dyDescent="0.2">
      <c r="E987" s="674"/>
    </row>
    <row r="988" spans="5:5" ht="12.75" x14ac:dyDescent="0.2">
      <c r="E988" s="674"/>
    </row>
    <row r="989" spans="5:5" ht="12.75" x14ac:dyDescent="0.2">
      <c r="E989" s="674"/>
    </row>
    <row r="990" spans="5:5" ht="12.75" x14ac:dyDescent="0.2">
      <c r="E990" s="674"/>
    </row>
    <row r="991" spans="5:5" ht="12.75" x14ac:dyDescent="0.2">
      <c r="E991" s="674"/>
    </row>
    <row r="992" spans="5:5" ht="12.75" x14ac:dyDescent="0.2">
      <c r="E992" s="674"/>
    </row>
    <row r="993" spans="5:5" ht="12.75" x14ac:dyDescent="0.2">
      <c r="E993" s="674"/>
    </row>
    <row r="994" spans="5:5" ht="12.75" x14ac:dyDescent="0.2">
      <c r="E994" s="674"/>
    </row>
    <row r="995" spans="5:5" ht="12.75" x14ac:dyDescent="0.2">
      <c r="E995" s="674"/>
    </row>
    <row r="996" spans="5:5" ht="12.75" x14ac:dyDescent="0.2">
      <c r="E996" s="674"/>
    </row>
    <row r="997" spans="5:5" ht="12.75" x14ac:dyDescent="0.2">
      <c r="E997" s="674"/>
    </row>
    <row r="998" spans="5:5" ht="12.75" x14ac:dyDescent="0.2">
      <c r="E998" s="674"/>
    </row>
    <row r="999" spans="5:5" ht="12.75" x14ac:dyDescent="0.2">
      <c r="E999" s="674"/>
    </row>
    <row r="1000" spans="5:5" ht="12.75" x14ac:dyDescent="0.2">
      <c r="E1000" s="674"/>
    </row>
    <row r="1001" spans="5:5" ht="12.75" x14ac:dyDescent="0.2">
      <c r="E1001" s="674"/>
    </row>
    <row r="1002" spans="5:5" ht="12.75" x14ac:dyDescent="0.2">
      <c r="E1002" s="674"/>
    </row>
    <row r="1003" spans="5:5" ht="12.75" x14ac:dyDescent="0.2">
      <c r="E1003" s="674"/>
    </row>
    <row r="1004" spans="5:5" ht="12.75" x14ac:dyDescent="0.2">
      <c r="E1004" s="674"/>
    </row>
  </sheetData>
  <mergeCells count="23">
    <mergeCell ref="A1:B1"/>
    <mergeCell ref="F2:G2"/>
    <mergeCell ref="H2:I2"/>
    <mergeCell ref="E6:E7"/>
    <mergeCell ref="E14:E17"/>
    <mergeCell ref="O2:P2"/>
    <mergeCell ref="A6:A7"/>
    <mergeCell ref="A8:A13"/>
    <mergeCell ref="A14:A17"/>
    <mergeCell ref="A50:A55"/>
    <mergeCell ref="E41:E42"/>
    <mergeCell ref="E51:E55"/>
    <mergeCell ref="E24:E25"/>
    <mergeCell ref="E28:E29"/>
    <mergeCell ref="E34:E35"/>
    <mergeCell ref="A56:A57"/>
    <mergeCell ref="A18:A19"/>
    <mergeCell ref="A20:A21"/>
    <mergeCell ref="A23:A26"/>
    <mergeCell ref="A27:A29"/>
    <mergeCell ref="A34:A36"/>
    <mergeCell ref="A38:A39"/>
    <mergeCell ref="A41:A4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S1001"/>
  <sheetViews>
    <sheetView workbookViewId="0"/>
  </sheetViews>
  <sheetFormatPr defaultColWidth="14.42578125" defaultRowHeight="15.75" customHeight="1" x14ac:dyDescent="0.2"/>
  <cols>
    <col min="1" max="1" width="5.28515625" customWidth="1"/>
    <col min="4" max="4" width="17.85546875" customWidth="1"/>
    <col min="16" max="16" width="19.7109375" customWidth="1"/>
    <col min="17" max="17" width="14.42578125" hidden="1"/>
    <col min="18" max="18" width="19.140625" hidden="1" customWidth="1"/>
    <col min="19" max="19" width="18.42578125" hidden="1" customWidth="1"/>
  </cols>
  <sheetData>
    <row r="1" spans="1:19" ht="12.75" x14ac:dyDescent="0.2">
      <c r="A1" s="920" t="s">
        <v>372</v>
      </c>
      <c r="B1" s="903"/>
      <c r="C1" s="903"/>
      <c r="D1" s="903"/>
      <c r="E1" s="903"/>
      <c r="F1" s="903"/>
      <c r="G1" s="903"/>
      <c r="H1" s="903"/>
      <c r="I1" s="903"/>
      <c r="J1" s="903"/>
      <c r="K1" s="903"/>
      <c r="L1" s="903"/>
      <c r="M1" s="903"/>
      <c r="N1" s="903"/>
      <c r="O1" s="903"/>
      <c r="P1" s="903"/>
      <c r="Q1" s="903"/>
      <c r="R1" s="903"/>
      <c r="S1" s="903"/>
    </row>
    <row r="2" spans="1:19" x14ac:dyDescent="0.2">
      <c r="A2" s="921" t="s">
        <v>373</v>
      </c>
      <c r="B2" s="866"/>
      <c r="C2" s="866"/>
      <c r="D2" s="866"/>
      <c r="E2" s="675"/>
      <c r="F2" s="675"/>
      <c r="G2" s="675"/>
      <c r="H2" s="675"/>
      <c r="I2" s="675"/>
      <c r="J2" s="675"/>
      <c r="K2" s="675"/>
      <c r="L2" s="675"/>
      <c r="M2" s="675"/>
      <c r="N2" s="675"/>
      <c r="O2" s="675"/>
      <c r="P2" s="675"/>
      <c r="Q2" s="922" t="s">
        <v>374</v>
      </c>
      <c r="R2" s="866"/>
      <c r="S2" s="866"/>
    </row>
    <row r="3" spans="1:19" x14ac:dyDescent="0.2">
      <c r="A3" s="676">
        <v>1</v>
      </c>
      <c r="B3" s="676">
        <v>2</v>
      </c>
      <c r="C3" s="676">
        <v>3</v>
      </c>
      <c r="D3" s="676">
        <v>4</v>
      </c>
      <c r="E3" s="676">
        <v>5</v>
      </c>
      <c r="F3" s="676">
        <v>6</v>
      </c>
      <c r="G3" s="676">
        <v>7</v>
      </c>
      <c r="H3" s="676">
        <v>8</v>
      </c>
      <c r="I3" s="676">
        <v>9</v>
      </c>
      <c r="J3" s="676">
        <v>10</v>
      </c>
      <c r="K3" s="676">
        <v>11</v>
      </c>
      <c r="L3" s="676">
        <v>12</v>
      </c>
      <c r="M3" s="676">
        <v>13</v>
      </c>
      <c r="N3" s="676">
        <v>14</v>
      </c>
      <c r="O3" s="676">
        <v>15</v>
      </c>
      <c r="P3" s="676">
        <v>16</v>
      </c>
      <c r="Q3" s="676">
        <v>14</v>
      </c>
      <c r="R3" s="676">
        <v>15</v>
      </c>
      <c r="S3" s="676">
        <v>16</v>
      </c>
    </row>
    <row r="4" spans="1:19" ht="90" x14ac:dyDescent="0.2">
      <c r="A4" s="677" t="s">
        <v>375</v>
      </c>
      <c r="B4" s="678" t="s">
        <v>177</v>
      </c>
      <c r="C4" s="678" t="s">
        <v>96</v>
      </c>
      <c r="D4" s="678" t="s">
        <v>178</v>
      </c>
      <c r="E4" s="678" t="s">
        <v>376</v>
      </c>
      <c r="F4" s="678" t="s">
        <v>765</v>
      </c>
      <c r="G4" s="923" t="s">
        <v>180</v>
      </c>
      <c r="H4" s="775"/>
      <c r="I4" s="775"/>
      <c r="J4" s="776"/>
      <c r="K4" s="923" t="s">
        <v>378</v>
      </c>
      <c r="L4" s="775"/>
      <c r="M4" s="776"/>
      <c r="N4" s="678" t="s">
        <v>379</v>
      </c>
      <c r="O4" s="678" t="s">
        <v>183</v>
      </c>
      <c r="P4" s="678" t="s">
        <v>184</v>
      </c>
      <c r="Q4" s="679" t="s">
        <v>380</v>
      </c>
      <c r="R4" s="679" t="s">
        <v>381</v>
      </c>
      <c r="S4" s="679" t="s">
        <v>766</v>
      </c>
    </row>
    <row r="5" spans="1:19" ht="15" x14ac:dyDescent="0.2">
      <c r="A5" s="680"/>
      <c r="B5" s="681"/>
      <c r="C5" s="681"/>
      <c r="D5" s="681"/>
      <c r="E5" s="681"/>
      <c r="F5" s="681"/>
      <c r="G5" s="919" t="s">
        <v>383</v>
      </c>
      <c r="H5" s="776"/>
      <c r="I5" s="681" t="s">
        <v>384</v>
      </c>
      <c r="J5" s="681" t="s">
        <v>385</v>
      </c>
      <c r="K5" s="681" t="s">
        <v>386</v>
      </c>
      <c r="L5" s="919" t="s">
        <v>387</v>
      </c>
      <c r="M5" s="776"/>
      <c r="N5" s="681"/>
      <c r="O5" s="681"/>
      <c r="P5" s="681"/>
      <c r="Q5" s="682"/>
      <c r="R5" s="682"/>
      <c r="S5" s="682"/>
    </row>
    <row r="6" spans="1:19" ht="45" x14ac:dyDescent="0.2">
      <c r="A6" s="683"/>
      <c r="B6" s="684"/>
      <c r="C6" s="684"/>
      <c r="D6" s="684"/>
      <c r="E6" s="684"/>
      <c r="F6" s="684"/>
      <c r="G6" s="684" t="s">
        <v>235</v>
      </c>
      <c r="H6" s="684" t="s">
        <v>236</v>
      </c>
      <c r="I6" s="684"/>
      <c r="J6" s="684"/>
      <c r="K6" s="684"/>
      <c r="L6" s="684" t="s">
        <v>389</v>
      </c>
      <c r="M6" s="684" t="s">
        <v>390</v>
      </c>
      <c r="N6" s="684"/>
      <c r="O6" s="684"/>
      <c r="P6" s="684"/>
      <c r="Q6" s="685"/>
      <c r="R6" s="685"/>
      <c r="S6" s="685"/>
    </row>
    <row r="7" spans="1:19" ht="93" customHeight="1" x14ac:dyDescent="0.2">
      <c r="A7" s="618">
        <v>1</v>
      </c>
      <c r="B7" s="686" t="s">
        <v>391</v>
      </c>
      <c r="C7" s="629" t="s">
        <v>51</v>
      </c>
      <c r="D7" s="619" t="s">
        <v>393</v>
      </c>
      <c r="E7" s="629" t="s">
        <v>394</v>
      </c>
      <c r="F7" s="629" t="s">
        <v>767</v>
      </c>
      <c r="G7" s="609">
        <v>76000</v>
      </c>
      <c r="H7" s="629"/>
      <c r="I7" s="629"/>
      <c r="J7" s="629"/>
      <c r="K7" s="629"/>
      <c r="L7" s="687">
        <v>29</v>
      </c>
      <c r="M7" s="687">
        <v>96</v>
      </c>
      <c r="N7" s="629" t="s">
        <v>241</v>
      </c>
      <c r="O7" s="629" t="s">
        <v>94</v>
      </c>
      <c r="P7" s="629" t="s">
        <v>242</v>
      </c>
      <c r="Q7" s="688"/>
      <c r="R7" s="688"/>
      <c r="S7" s="688"/>
    </row>
    <row r="8" spans="1:19" ht="30" x14ac:dyDescent="0.2">
      <c r="A8" s="915">
        <v>2</v>
      </c>
      <c r="B8" s="916" t="s">
        <v>54</v>
      </c>
      <c r="C8" s="608" t="s">
        <v>55</v>
      </c>
      <c r="D8" s="612" t="s">
        <v>400</v>
      </c>
      <c r="E8" s="608" t="s">
        <v>394</v>
      </c>
      <c r="F8" s="608" t="s">
        <v>240</v>
      </c>
      <c r="G8" s="611">
        <v>70000</v>
      </c>
      <c r="H8" s="608"/>
      <c r="I8" s="608"/>
      <c r="J8" s="608"/>
      <c r="K8" s="608" t="s">
        <v>401</v>
      </c>
      <c r="L8" s="610"/>
      <c r="M8" s="608"/>
      <c r="N8" s="608" t="s">
        <v>245</v>
      </c>
      <c r="O8" s="608" t="s">
        <v>396</v>
      </c>
      <c r="P8" s="608" t="s">
        <v>402</v>
      </c>
      <c r="Q8" s="689"/>
      <c r="R8" s="689"/>
      <c r="S8" s="689"/>
    </row>
    <row r="9" spans="1:19" ht="15" x14ac:dyDescent="0.2">
      <c r="A9" s="789"/>
      <c r="B9" s="789"/>
      <c r="C9" s="608" t="s">
        <v>55</v>
      </c>
      <c r="D9" s="612" t="s">
        <v>250</v>
      </c>
      <c r="E9" s="608" t="s">
        <v>394</v>
      </c>
      <c r="F9" s="608" t="s">
        <v>240</v>
      </c>
      <c r="G9" s="611">
        <v>14259</v>
      </c>
      <c r="H9" s="608"/>
      <c r="I9" s="608"/>
      <c r="J9" s="608"/>
      <c r="K9" s="608" t="s">
        <v>403</v>
      </c>
      <c r="L9" s="610"/>
      <c r="M9" s="608"/>
      <c r="N9" s="608" t="s">
        <v>245</v>
      </c>
      <c r="O9" s="608" t="s">
        <v>251</v>
      </c>
      <c r="P9" s="608" t="s">
        <v>252</v>
      </c>
      <c r="Q9" s="689"/>
      <c r="R9" s="689"/>
      <c r="S9" s="689"/>
    </row>
    <row r="10" spans="1:19" ht="48.75" customHeight="1" x14ac:dyDescent="0.2">
      <c r="A10" s="789"/>
      <c r="B10" s="789"/>
      <c r="C10" s="608" t="s">
        <v>55</v>
      </c>
      <c r="D10" s="608" t="s">
        <v>768</v>
      </c>
      <c r="E10" s="608" t="s">
        <v>394</v>
      </c>
      <c r="F10" s="623" t="s">
        <v>243</v>
      </c>
      <c r="G10" s="610">
        <v>134000</v>
      </c>
      <c r="H10" s="608"/>
      <c r="I10" s="608"/>
      <c r="J10" s="608"/>
      <c r="K10" s="608" t="s">
        <v>405</v>
      </c>
      <c r="L10" s="610"/>
      <c r="M10" s="608"/>
      <c r="N10" s="608" t="s">
        <v>245</v>
      </c>
      <c r="O10" s="612" t="s">
        <v>769</v>
      </c>
      <c r="P10" s="690" t="s">
        <v>770</v>
      </c>
      <c r="Q10" s="689"/>
      <c r="R10" s="689"/>
      <c r="S10" s="689"/>
    </row>
    <row r="11" spans="1:19" ht="48.75" customHeight="1" x14ac:dyDescent="0.2">
      <c r="A11" s="773"/>
      <c r="B11" s="773"/>
      <c r="C11" s="608" t="s">
        <v>55</v>
      </c>
      <c r="D11" s="608" t="s">
        <v>407</v>
      </c>
      <c r="E11" s="608" t="s">
        <v>394</v>
      </c>
      <c r="F11" s="623" t="s">
        <v>243</v>
      </c>
      <c r="G11" s="610">
        <v>134000</v>
      </c>
      <c r="H11" s="608"/>
      <c r="I11" s="608"/>
      <c r="J11" s="608"/>
      <c r="K11" s="608" t="s">
        <v>408</v>
      </c>
      <c r="L11" s="610"/>
      <c r="M11" s="623"/>
      <c r="N11" s="608" t="s">
        <v>245</v>
      </c>
      <c r="O11" s="612" t="s">
        <v>769</v>
      </c>
      <c r="P11" s="608" t="s">
        <v>409</v>
      </c>
      <c r="Q11" s="689"/>
      <c r="R11" s="689"/>
      <c r="S11" s="689"/>
    </row>
    <row r="12" spans="1:19" ht="15" x14ac:dyDescent="0.2">
      <c r="A12" s="915">
        <v>3</v>
      </c>
      <c r="B12" s="916" t="s">
        <v>56</v>
      </c>
      <c r="C12" s="608" t="s">
        <v>57</v>
      </c>
      <c r="D12" s="915" t="s">
        <v>431</v>
      </c>
      <c r="E12" s="608" t="s">
        <v>394</v>
      </c>
      <c r="F12" s="608" t="s">
        <v>767</v>
      </c>
      <c r="G12" s="610" t="s">
        <v>771</v>
      </c>
      <c r="H12" s="610" t="s">
        <v>771</v>
      </c>
      <c r="I12" s="610">
        <v>0</v>
      </c>
      <c r="J12" s="610">
        <v>0</v>
      </c>
      <c r="K12" s="608" t="s">
        <v>432</v>
      </c>
      <c r="L12" s="610">
        <v>77.2</v>
      </c>
      <c r="M12" s="610">
        <v>96</v>
      </c>
      <c r="N12" s="608" t="s">
        <v>241</v>
      </c>
      <c r="O12" s="608" t="s">
        <v>94</v>
      </c>
      <c r="P12" s="608" t="s">
        <v>433</v>
      </c>
      <c r="Q12" s="691">
        <v>10322630</v>
      </c>
      <c r="R12" s="691">
        <v>68556</v>
      </c>
      <c r="S12" s="691">
        <v>2505</v>
      </c>
    </row>
    <row r="13" spans="1:19" ht="15" x14ac:dyDescent="0.2">
      <c r="A13" s="773"/>
      <c r="B13" s="773"/>
      <c r="C13" s="608" t="s">
        <v>58</v>
      </c>
      <c r="D13" s="773"/>
      <c r="E13" s="608" t="s">
        <v>394</v>
      </c>
      <c r="F13" s="608" t="s">
        <v>767</v>
      </c>
      <c r="G13" s="610" t="s">
        <v>772</v>
      </c>
      <c r="H13" s="610" t="s">
        <v>772</v>
      </c>
      <c r="I13" s="610">
        <v>0</v>
      </c>
      <c r="J13" s="610">
        <v>0</v>
      </c>
      <c r="K13" s="608" t="s">
        <v>432</v>
      </c>
      <c r="L13" s="610">
        <v>77.2</v>
      </c>
      <c r="M13" s="610">
        <v>96</v>
      </c>
      <c r="N13" s="608" t="s">
        <v>241</v>
      </c>
      <c r="O13" s="608" t="s">
        <v>94</v>
      </c>
      <c r="P13" s="608" t="s">
        <v>433</v>
      </c>
      <c r="Q13" s="691">
        <v>5955560</v>
      </c>
      <c r="R13" s="691">
        <v>71631</v>
      </c>
      <c r="S13" s="691">
        <v>6517</v>
      </c>
    </row>
    <row r="14" spans="1:19" ht="30" x14ac:dyDescent="0.2">
      <c r="A14" s="622">
        <v>4</v>
      </c>
      <c r="B14" s="623" t="s">
        <v>102</v>
      </c>
      <c r="C14" s="608" t="s">
        <v>103</v>
      </c>
      <c r="D14" s="612" t="s">
        <v>438</v>
      </c>
      <c r="E14" s="608" t="s">
        <v>394</v>
      </c>
      <c r="F14" s="608" t="s">
        <v>767</v>
      </c>
      <c r="G14" s="611">
        <v>29433</v>
      </c>
      <c r="H14" s="608"/>
      <c r="I14" s="608"/>
      <c r="J14" s="608"/>
      <c r="K14" s="608" t="s">
        <v>439</v>
      </c>
      <c r="L14" s="610"/>
      <c r="M14" s="608"/>
      <c r="N14" s="608" t="s">
        <v>245</v>
      </c>
      <c r="O14" s="608" t="s">
        <v>101</v>
      </c>
      <c r="P14" s="608" t="s">
        <v>440</v>
      </c>
      <c r="Q14" s="689"/>
      <c r="R14" s="689"/>
      <c r="S14" s="689"/>
    </row>
    <row r="15" spans="1:19" ht="15" x14ac:dyDescent="0.2">
      <c r="A15" s="915">
        <v>5</v>
      </c>
      <c r="B15" s="916" t="s">
        <v>105</v>
      </c>
      <c r="C15" s="608" t="s">
        <v>106</v>
      </c>
      <c r="D15" s="612" t="s">
        <v>441</v>
      </c>
      <c r="E15" s="608" t="s">
        <v>394</v>
      </c>
      <c r="F15" s="608" t="s">
        <v>767</v>
      </c>
      <c r="G15" s="611">
        <v>64713</v>
      </c>
      <c r="H15" s="608"/>
      <c r="I15" s="608"/>
      <c r="J15" s="608"/>
      <c r="K15" s="608"/>
      <c r="L15" s="610">
        <v>83.84</v>
      </c>
      <c r="M15" s="610">
        <v>66</v>
      </c>
      <c r="N15" s="608" t="s">
        <v>241</v>
      </c>
      <c r="O15" s="608" t="s">
        <v>94</v>
      </c>
      <c r="P15" s="608" t="s">
        <v>442</v>
      </c>
      <c r="Q15" s="689"/>
      <c r="R15" s="689"/>
      <c r="S15" s="689"/>
    </row>
    <row r="16" spans="1:19" ht="15" x14ac:dyDescent="0.2">
      <c r="A16" s="773"/>
      <c r="B16" s="773"/>
      <c r="C16" s="608" t="s">
        <v>107</v>
      </c>
      <c r="D16" s="612" t="s">
        <v>280</v>
      </c>
      <c r="E16" s="608" t="s">
        <v>394</v>
      </c>
      <c r="F16" s="608" t="s">
        <v>240</v>
      </c>
      <c r="G16" s="610" t="s">
        <v>773</v>
      </c>
      <c r="H16" s="608"/>
      <c r="I16" s="608"/>
      <c r="J16" s="608"/>
      <c r="K16" s="608"/>
      <c r="L16" s="610"/>
      <c r="M16" s="608"/>
      <c r="N16" s="608"/>
      <c r="O16" s="623" t="s">
        <v>396</v>
      </c>
      <c r="P16" s="608" t="s">
        <v>443</v>
      </c>
      <c r="Q16" s="692"/>
      <c r="R16" s="689"/>
      <c r="S16" s="689"/>
    </row>
    <row r="17" spans="1:19" ht="15" x14ac:dyDescent="0.2">
      <c r="A17" s="622">
        <v>6</v>
      </c>
      <c r="B17" s="623" t="s">
        <v>23</v>
      </c>
      <c r="C17" s="608" t="s">
        <v>27</v>
      </c>
      <c r="D17" s="612" t="s">
        <v>282</v>
      </c>
      <c r="E17" s="608" t="s">
        <v>394</v>
      </c>
      <c r="F17" s="608" t="s">
        <v>240</v>
      </c>
      <c r="G17" s="611">
        <v>23760</v>
      </c>
      <c r="H17" s="608"/>
      <c r="I17" s="608"/>
      <c r="J17" s="608"/>
      <c r="K17" s="608" t="s">
        <v>444</v>
      </c>
      <c r="L17" s="610"/>
      <c r="M17" s="608"/>
      <c r="N17" s="608" t="s">
        <v>245</v>
      </c>
      <c r="O17" s="608" t="s">
        <v>251</v>
      </c>
      <c r="P17" s="608" t="s">
        <v>173</v>
      </c>
      <c r="Q17" s="693"/>
      <c r="R17" s="689"/>
      <c r="S17" s="689"/>
    </row>
    <row r="18" spans="1:19" ht="15" x14ac:dyDescent="0.2">
      <c r="A18" s="915">
        <v>7</v>
      </c>
      <c r="B18" s="916" t="s">
        <v>28</v>
      </c>
      <c r="C18" s="608" t="s">
        <v>554</v>
      </c>
      <c r="D18" s="612" t="s">
        <v>283</v>
      </c>
      <c r="E18" s="608" t="s">
        <v>394</v>
      </c>
      <c r="F18" s="608" t="s">
        <v>240</v>
      </c>
      <c r="G18" s="611">
        <v>10188</v>
      </c>
      <c r="H18" s="608"/>
      <c r="I18" s="608"/>
      <c r="J18" s="608"/>
      <c r="K18" s="608" t="s">
        <v>432</v>
      </c>
      <c r="L18" s="610"/>
      <c r="M18" s="608"/>
      <c r="N18" s="608" t="s">
        <v>245</v>
      </c>
      <c r="O18" s="608" t="s">
        <v>251</v>
      </c>
      <c r="P18" s="608" t="s">
        <v>284</v>
      </c>
      <c r="Q18" s="693"/>
      <c r="R18" s="689"/>
      <c r="S18" s="689"/>
    </row>
    <row r="19" spans="1:19" ht="15" x14ac:dyDescent="0.2">
      <c r="A19" s="789"/>
      <c r="B19" s="789"/>
      <c r="C19" s="608" t="s">
        <v>551</v>
      </c>
      <c r="D19" s="915" t="s">
        <v>452</v>
      </c>
      <c r="E19" s="608" t="s">
        <v>394</v>
      </c>
      <c r="F19" s="608" t="s">
        <v>767</v>
      </c>
      <c r="G19" s="610" t="s">
        <v>774</v>
      </c>
      <c r="H19" s="608"/>
      <c r="I19" s="608"/>
      <c r="J19" s="608"/>
      <c r="K19" s="608"/>
      <c r="L19" s="610">
        <v>86.98</v>
      </c>
      <c r="M19" s="610">
        <v>96</v>
      </c>
      <c r="N19" s="608" t="s">
        <v>241</v>
      </c>
      <c r="O19" s="608" t="s">
        <v>94</v>
      </c>
      <c r="P19" s="608" t="s">
        <v>442</v>
      </c>
      <c r="Q19" s="688"/>
      <c r="R19" s="689"/>
      <c r="S19" s="689"/>
    </row>
    <row r="20" spans="1:19" ht="15" x14ac:dyDescent="0.2">
      <c r="A20" s="773"/>
      <c r="B20" s="773"/>
      <c r="C20" s="608" t="s">
        <v>554</v>
      </c>
      <c r="D20" s="773"/>
      <c r="E20" s="608" t="s">
        <v>394</v>
      </c>
      <c r="F20" s="608" t="s">
        <v>767</v>
      </c>
      <c r="G20" s="610" t="s">
        <v>774</v>
      </c>
      <c r="H20" s="608"/>
      <c r="I20" s="608"/>
      <c r="J20" s="608"/>
      <c r="K20" s="608"/>
      <c r="L20" s="610">
        <v>86.98</v>
      </c>
      <c r="M20" s="610">
        <v>96</v>
      </c>
      <c r="N20" s="608" t="s">
        <v>241</v>
      </c>
      <c r="O20" s="608" t="s">
        <v>94</v>
      </c>
      <c r="P20" s="608" t="s">
        <v>442</v>
      </c>
      <c r="Q20" s="689"/>
      <c r="R20" s="689"/>
      <c r="S20" s="689"/>
    </row>
    <row r="21" spans="1:19" ht="15" x14ac:dyDescent="0.2">
      <c r="A21" s="915">
        <v>8</v>
      </c>
      <c r="B21" s="918" t="s">
        <v>456</v>
      </c>
      <c r="C21" s="608" t="s">
        <v>565</v>
      </c>
      <c r="D21" s="612" t="s">
        <v>289</v>
      </c>
      <c r="E21" s="608" t="s">
        <v>394</v>
      </c>
      <c r="F21" s="608" t="s">
        <v>240</v>
      </c>
      <c r="G21" s="611">
        <v>1335</v>
      </c>
      <c r="H21" s="608"/>
      <c r="I21" s="608"/>
      <c r="J21" s="608"/>
      <c r="K21" s="608" t="s">
        <v>457</v>
      </c>
      <c r="L21" s="610"/>
      <c r="M21" s="608"/>
      <c r="N21" s="608" t="s">
        <v>245</v>
      </c>
      <c r="O21" s="608" t="s">
        <v>251</v>
      </c>
      <c r="P21" s="608" t="s">
        <v>458</v>
      </c>
      <c r="Q21" s="689"/>
      <c r="R21" s="689"/>
      <c r="S21" s="689"/>
    </row>
    <row r="22" spans="1:19" ht="30" x14ac:dyDescent="0.2">
      <c r="A22" s="773"/>
      <c r="B22" s="897"/>
      <c r="C22" s="608" t="s">
        <v>565</v>
      </c>
      <c r="D22" s="695" t="s">
        <v>775</v>
      </c>
      <c r="E22" s="696"/>
      <c r="F22" s="696" t="s">
        <v>698</v>
      </c>
      <c r="G22" s="697">
        <v>135716</v>
      </c>
      <c r="H22" s="696"/>
      <c r="I22" s="696"/>
      <c r="J22" s="696"/>
      <c r="K22" s="696"/>
      <c r="L22" s="698"/>
      <c r="M22" s="696"/>
      <c r="N22" s="696"/>
      <c r="O22" s="696"/>
      <c r="P22" s="696"/>
      <c r="Q22" s="689"/>
      <c r="R22" s="689"/>
      <c r="S22" s="689"/>
    </row>
    <row r="23" spans="1:19" ht="15" x14ac:dyDescent="0.2">
      <c r="A23" s="699">
        <v>9</v>
      </c>
      <c r="B23" s="700" t="s">
        <v>659</v>
      </c>
      <c r="C23" s="696" t="s">
        <v>660</v>
      </c>
      <c r="D23" s="695" t="s">
        <v>661</v>
      </c>
      <c r="E23" s="696"/>
      <c r="F23" s="696"/>
      <c r="G23" s="697">
        <v>200000</v>
      </c>
      <c r="H23" s="696"/>
      <c r="I23" s="696"/>
      <c r="J23" s="696"/>
      <c r="K23" s="696"/>
      <c r="L23" s="698"/>
      <c r="M23" s="696"/>
      <c r="N23" s="696" t="s">
        <v>241</v>
      </c>
      <c r="O23" s="696" t="s">
        <v>396</v>
      </c>
      <c r="P23" s="696" t="s">
        <v>295</v>
      </c>
      <c r="Q23" s="689"/>
      <c r="R23" s="689"/>
      <c r="S23" s="689"/>
    </row>
    <row r="24" spans="1:19" ht="15" x14ac:dyDescent="0.2">
      <c r="A24" s="622">
        <v>10</v>
      </c>
      <c r="B24" s="623" t="s">
        <v>130</v>
      </c>
      <c r="C24" s="608" t="s">
        <v>123</v>
      </c>
      <c r="D24" s="612" t="s">
        <v>472</v>
      </c>
      <c r="E24" s="608" t="s">
        <v>394</v>
      </c>
      <c r="F24" s="608" t="s">
        <v>240</v>
      </c>
      <c r="G24" s="611">
        <v>20916</v>
      </c>
      <c r="H24" s="608"/>
      <c r="I24" s="608"/>
      <c r="J24" s="608"/>
      <c r="K24" s="608" t="s">
        <v>473</v>
      </c>
      <c r="L24" s="610"/>
      <c r="M24" s="608"/>
      <c r="N24" s="608" t="s">
        <v>245</v>
      </c>
      <c r="O24" s="608" t="s">
        <v>251</v>
      </c>
      <c r="P24" s="608" t="s">
        <v>301</v>
      </c>
      <c r="Q24" s="689"/>
      <c r="R24" s="689"/>
      <c r="S24" s="689"/>
    </row>
    <row r="25" spans="1:19" ht="15" x14ac:dyDescent="0.2">
      <c r="A25" s="622">
        <v>11</v>
      </c>
      <c r="B25" s="623" t="s">
        <v>35</v>
      </c>
      <c r="C25" s="608" t="s">
        <v>112</v>
      </c>
      <c r="D25" s="612"/>
      <c r="E25" s="608" t="s">
        <v>394</v>
      </c>
      <c r="F25" s="608" t="s">
        <v>240</v>
      </c>
      <c r="G25" s="610">
        <v>800</v>
      </c>
      <c r="H25" s="608"/>
      <c r="I25" s="608"/>
      <c r="J25" s="608"/>
      <c r="K25" s="608"/>
      <c r="L25" s="610"/>
      <c r="M25" s="608"/>
      <c r="N25" s="608" t="s">
        <v>245</v>
      </c>
      <c r="O25" s="608" t="s">
        <v>113</v>
      </c>
      <c r="P25" s="608"/>
      <c r="Q25" s="689"/>
      <c r="R25" s="689"/>
      <c r="S25" s="689"/>
    </row>
    <row r="26" spans="1:19" ht="60" x14ac:dyDescent="0.2">
      <c r="A26" s="915">
        <v>12</v>
      </c>
      <c r="B26" s="916" t="s">
        <v>776</v>
      </c>
      <c r="C26" s="608" t="s">
        <v>117</v>
      </c>
      <c r="D26" s="612" t="s">
        <v>478</v>
      </c>
      <c r="E26" s="608" t="s">
        <v>394</v>
      </c>
      <c r="F26" s="608" t="s">
        <v>243</v>
      </c>
      <c r="G26" s="610" t="s">
        <v>777</v>
      </c>
      <c r="H26" s="611">
        <v>5460</v>
      </c>
      <c r="I26" s="608"/>
      <c r="J26" s="608"/>
      <c r="K26" s="623" t="s">
        <v>479</v>
      </c>
      <c r="L26" s="610" t="s">
        <v>480</v>
      </c>
      <c r="M26" s="623" t="s">
        <v>481</v>
      </c>
      <c r="N26" s="623" t="s">
        <v>306</v>
      </c>
      <c r="O26" s="623" t="s">
        <v>94</v>
      </c>
      <c r="P26" s="623" t="s">
        <v>758</v>
      </c>
      <c r="Q26" s="689"/>
      <c r="R26" s="689"/>
      <c r="S26" s="689"/>
    </row>
    <row r="27" spans="1:19" ht="60" x14ac:dyDescent="0.2">
      <c r="A27" s="773"/>
      <c r="B27" s="773"/>
      <c r="C27" s="608" t="s">
        <v>117</v>
      </c>
      <c r="D27" s="612" t="s">
        <v>483</v>
      </c>
      <c r="E27" s="608" t="s">
        <v>394</v>
      </c>
      <c r="F27" s="608" t="s">
        <v>240</v>
      </c>
      <c r="G27" s="610" t="s">
        <v>778</v>
      </c>
      <c r="H27" s="611">
        <v>1200</v>
      </c>
      <c r="I27" s="608"/>
      <c r="J27" s="608"/>
      <c r="K27" s="623" t="s">
        <v>484</v>
      </c>
      <c r="L27" s="610" t="s">
        <v>485</v>
      </c>
      <c r="M27" s="623" t="s">
        <v>486</v>
      </c>
      <c r="N27" s="623" t="s">
        <v>245</v>
      </c>
      <c r="O27" s="623" t="s">
        <v>113</v>
      </c>
      <c r="P27" s="608" t="s">
        <v>442</v>
      </c>
      <c r="Q27" s="689"/>
      <c r="R27" s="689"/>
      <c r="S27" s="689"/>
    </row>
    <row r="28" spans="1:19" ht="15" x14ac:dyDescent="0.2">
      <c r="A28" s="622">
        <v>13</v>
      </c>
      <c r="B28" s="623" t="s">
        <v>118</v>
      </c>
      <c r="C28" s="608" t="s">
        <v>119</v>
      </c>
      <c r="D28" s="612" t="s">
        <v>312</v>
      </c>
      <c r="E28" s="608" t="s">
        <v>394</v>
      </c>
      <c r="F28" s="608" t="s">
        <v>240</v>
      </c>
      <c r="G28" s="611">
        <v>4000</v>
      </c>
      <c r="H28" s="608"/>
      <c r="I28" s="608"/>
      <c r="J28" s="608"/>
      <c r="K28" s="623"/>
      <c r="L28" s="610"/>
      <c r="M28" s="623"/>
      <c r="N28" s="623"/>
      <c r="O28" s="623" t="s">
        <v>396</v>
      </c>
      <c r="P28" s="608" t="s">
        <v>314</v>
      </c>
      <c r="Q28" s="689"/>
      <c r="R28" s="689"/>
      <c r="S28" s="689"/>
    </row>
    <row r="29" spans="1:19" ht="15" x14ac:dyDescent="0.2">
      <c r="A29" s="915">
        <v>14</v>
      </c>
      <c r="B29" s="916" t="s">
        <v>45</v>
      </c>
      <c r="C29" s="608" t="s">
        <v>46</v>
      </c>
      <c r="D29" s="612" t="s">
        <v>45</v>
      </c>
      <c r="E29" s="608" t="s">
        <v>394</v>
      </c>
      <c r="F29" s="608" t="s">
        <v>240</v>
      </c>
      <c r="G29" s="611">
        <v>28910</v>
      </c>
      <c r="H29" s="608"/>
      <c r="I29" s="608"/>
      <c r="J29" s="608"/>
      <c r="K29" s="608" t="s">
        <v>498</v>
      </c>
      <c r="L29" s="610"/>
      <c r="M29" s="623"/>
      <c r="N29" s="623" t="s">
        <v>245</v>
      </c>
      <c r="O29" s="608" t="s">
        <v>251</v>
      </c>
      <c r="P29" s="608" t="s">
        <v>317</v>
      </c>
      <c r="Q29" s="689"/>
      <c r="R29" s="689"/>
      <c r="S29" s="689"/>
    </row>
    <row r="30" spans="1:19" ht="15" x14ac:dyDescent="0.2">
      <c r="A30" s="773"/>
      <c r="B30" s="773"/>
      <c r="C30" s="608" t="s">
        <v>46</v>
      </c>
      <c r="D30" s="612" t="s">
        <v>45</v>
      </c>
      <c r="E30" s="608" t="s">
        <v>394</v>
      </c>
      <c r="F30" s="608" t="s">
        <v>240</v>
      </c>
      <c r="G30" s="611">
        <v>1658</v>
      </c>
      <c r="H30" s="608"/>
      <c r="I30" s="608"/>
      <c r="J30" s="608"/>
      <c r="K30" s="623"/>
      <c r="L30" s="610"/>
      <c r="M30" s="623"/>
      <c r="N30" s="623"/>
      <c r="O30" s="623" t="s">
        <v>396</v>
      </c>
      <c r="P30" s="608" t="s">
        <v>318</v>
      </c>
      <c r="Q30" s="689"/>
      <c r="R30" s="689"/>
      <c r="S30" s="689"/>
    </row>
    <row r="31" spans="1:19" ht="45" x14ac:dyDescent="0.2">
      <c r="A31" s="622">
        <v>15</v>
      </c>
      <c r="B31" s="623" t="s">
        <v>47</v>
      </c>
      <c r="C31" s="608" t="s">
        <v>48</v>
      </c>
      <c r="D31" s="701" t="s">
        <v>47</v>
      </c>
      <c r="E31" s="608" t="s">
        <v>394</v>
      </c>
      <c r="F31" s="608" t="s">
        <v>243</v>
      </c>
      <c r="G31" s="611">
        <v>96000</v>
      </c>
      <c r="H31" s="608"/>
      <c r="I31" s="608"/>
      <c r="J31" s="608"/>
      <c r="K31" s="623" t="s">
        <v>501</v>
      </c>
      <c r="L31" s="610" t="s">
        <v>779</v>
      </c>
      <c r="M31" s="623" t="s">
        <v>616</v>
      </c>
      <c r="N31" s="623" t="s">
        <v>245</v>
      </c>
      <c r="O31" s="623" t="s">
        <v>94</v>
      </c>
      <c r="P31" s="608" t="s">
        <v>504</v>
      </c>
      <c r="Q31" s="689"/>
      <c r="R31" s="689"/>
      <c r="S31" s="689"/>
    </row>
    <row r="32" spans="1:19" ht="30" x14ac:dyDescent="0.2">
      <c r="A32" s="915">
        <v>16</v>
      </c>
      <c r="B32" s="916" t="s">
        <v>74</v>
      </c>
      <c r="C32" s="608" t="s">
        <v>75</v>
      </c>
      <c r="D32" s="612" t="s">
        <v>507</v>
      </c>
      <c r="E32" s="608" t="s">
        <v>394</v>
      </c>
      <c r="F32" s="608" t="s">
        <v>767</v>
      </c>
      <c r="G32" s="610" t="s">
        <v>780</v>
      </c>
      <c r="H32" s="608"/>
      <c r="I32" s="608"/>
      <c r="J32" s="608"/>
      <c r="K32" s="608"/>
      <c r="L32" s="610">
        <v>64</v>
      </c>
      <c r="M32" s="610">
        <v>120</v>
      </c>
      <c r="N32" s="608" t="s">
        <v>241</v>
      </c>
      <c r="O32" s="608" t="s">
        <v>94</v>
      </c>
      <c r="P32" s="608" t="s">
        <v>242</v>
      </c>
      <c r="Q32" s="689"/>
      <c r="R32" s="689"/>
      <c r="S32" s="689"/>
    </row>
    <row r="33" spans="1:19" ht="30" x14ac:dyDescent="0.2">
      <c r="A33" s="789"/>
      <c r="B33" s="789"/>
      <c r="C33" s="608" t="s">
        <v>75</v>
      </c>
      <c r="D33" s="612" t="s">
        <v>781</v>
      </c>
      <c r="E33" s="608" t="s">
        <v>394</v>
      </c>
      <c r="F33" s="608" t="s">
        <v>240</v>
      </c>
      <c r="G33" s="611">
        <v>1000</v>
      </c>
      <c r="H33" s="608"/>
      <c r="I33" s="608"/>
      <c r="J33" s="608"/>
      <c r="K33" s="608"/>
      <c r="L33" s="610"/>
      <c r="M33" s="608"/>
      <c r="N33" s="608"/>
      <c r="O33" s="623" t="s">
        <v>396</v>
      </c>
      <c r="P33" s="608" t="s">
        <v>327</v>
      </c>
      <c r="Q33" s="689"/>
      <c r="R33" s="689"/>
      <c r="S33" s="689"/>
    </row>
    <row r="34" spans="1:19" ht="38.25" x14ac:dyDescent="0.2">
      <c r="A34" s="789"/>
      <c r="B34" s="789"/>
      <c r="C34" s="702" t="s">
        <v>172</v>
      </c>
      <c r="D34" s="703" t="s">
        <v>510</v>
      </c>
      <c r="E34" s="608" t="s">
        <v>394</v>
      </c>
      <c r="F34" s="608" t="s">
        <v>767</v>
      </c>
      <c r="G34" s="610" t="s">
        <v>782</v>
      </c>
      <c r="H34" s="608"/>
      <c r="I34" s="608"/>
      <c r="J34" s="608"/>
      <c r="K34" s="631" t="s">
        <v>511</v>
      </c>
      <c r="L34" s="632" t="s">
        <v>512</v>
      </c>
      <c r="M34" s="631" t="s">
        <v>513</v>
      </c>
      <c r="N34" s="631" t="s">
        <v>245</v>
      </c>
      <c r="O34" s="631" t="s">
        <v>94</v>
      </c>
      <c r="P34" s="631" t="s">
        <v>514</v>
      </c>
      <c r="Q34" s="689"/>
      <c r="R34" s="689"/>
      <c r="S34" s="689"/>
    </row>
    <row r="35" spans="1:19" ht="63.75" x14ac:dyDescent="0.2">
      <c r="A35" s="789"/>
      <c r="B35" s="789"/>
      <c r="C35" s="704" t="s">
        <v>172</v>
      </c>
      <c r="D35" s="703" t="s">
        <v>515</v>
      </c>
      <c r="E35" s="608" t="s">
        <v>394</v>
      </c>
      <c r="F35" s="608" t="s">
        <v>767</v>
      </c>
      <c r="G35" s="610" t="s">
        <v>783</v>
      </c>
      <c r="H35" s="612"/>
      <c r="I35" s="612" t="s">
        <v>432</v>
      </c>
      <c r="J35" s="612" t="s">
        <v>432</v>
      </c>
      <c r="K35" s="631" t="s">
        <v>517</v>
      </c>
      <c r="L35" s="632">
        <v>45.3</v>
      </c>
      <c r="M35" s="631" t="s">
        <v>518</v>
      </c>
      <c r="N35" s="631" t="s">
        <v>329</v>
      </c>
      <c r="O35" s="631" t="s">
        <v>101</v>
      </c>
      <c r="P35" s="631" t="s">
        <v>173</v>
      </c>
      <c r="Q35" s="689"/>
      <c r="R35" s="689"/>
      <c r="S35" s="689"/>
    </row>
    <row r="36" spans="1:19" ht="15" x14ac:dyDescent="0.2">
      <c r="A36" s="789"/>
      <c r="B36" s="789"/>
      <c r="C36" s="704" t="s">
        <v>172</v>
      </c>
      <c r="D36" s="703" t="s">
        <v>330</v>
      </c>
      <c r="E36" s="608" t="s">
        <v>394</v>
      </c>
      <c r="F36" s="608" t="s">
        <v>240</v>
      </c>
      <c r="G36" s="611">
        <v>70000</v>
      </c>
      <c r="H36" s="608"/>
      <c r="I36" s="608"/>
      <c r="J36" s="608"/>
      <c r="K36" s="631"/>
      <c r="L36" s="632"/>
      <c r="M36" s="631"/>
      <c r="N36" s="631" t="s">
        <v>245</v>
      </c>
      <c r="O36" s="608" t="s">
        <v>396</v>
      </c>
      <c r="P36" s="631" t="s">
        <v>173</v>
      </c>
      <c r="Q36" s="689"/>
      <c r="R36" s="689"/>
      <c r="S36" s="689"/>
    </row>
    <row r="37" spans="1:19" ht="15" x14ac:dyDescent="0.2">
      <c r="A37" s="773"/>
      <c r="B37" s="773"/>
      <c r="C37" s="705" t="s">
        <v>76</v>
      </c>
      <c r="D37" s="703" t="s">
        <v>325</v>
      </c>
      <c r="E37" s="608" t="s">
        <v>394</v>
      </c>
      <c r="F37" s="608" t="s">
        <v>767</v>
      </c>
      <c r="G37" s="610" t="s">
        <v>784</v>
      </c>
      <c r="H37" s="608"/>
      <c r="I37" s="608"/>
      <c r="J37" s="608"/>
      <c r="K37" s="608"/>
      <c r="L37" s="610">
        <v>64</v>
      </c>
      <c r="M37" s="610">
        <v>120</v>
      </c>
      <c r="N37" s="608" t="s">
        <v>241</v>
      </c>
      <c r="O37" s="608" t="s">
        <v>94</v>
      </c>
      <c r="P37" s="608" t="s">
        <v>242</v>
      </c>
      <c r="Q37" s="689"/>
      <c r="R37" s="689"/>
      <c r="S37" s="689"/>
    </row>
    <row r="38" spans="1:19" ht="25.5" x14ac:dyDescent="0.2">
      <c r="A38" s="622">
        <v>17</v>
      </c>
      <c r="B38" s="623" t="s">
        <v>80</v>
      </c>
      <c r="C38" s="614" t="s">
        <v>81</v>
      </c>
      <c r="D38" s="703" t="s">
        <v>520</v>
      </c>
      <c r="E38" s="608" t="s">
        <v>394</v>
      </c>
      <c r="F38" s="608" t="s">
        <v>767</v>
      </c>
      <c r="G38" s="610" t="s">
        <v>785</v>
      </c>
      <c r="H38" s="608"/>
      <c r="I38" s="608"/>
      <c r="J38" s="608"/>
      <c r="K38" s="608"/>
      <c r="L38" s="610"/>
      <c r="M38" s="608"/>
      <c r="N38" s="706" t="s">
        <v>245</v>
      </c>
      <c r="O38" s="620" t="s">
        <v>396</v>
      </c>
      <c r="P38" s="608" t="s">
        <v>173</v>
      </c>
      <c r="Q38" s="692"/>
      <c r="R38" s="689"/>
      <c r="S38" s="689"/>
    </row>
    <row r="39" spans="1:19" ht="15" x14ac:dyDescent="0.2">
      <c r="A39" s="622">
        <v>18</v>
      </c>
      <c r="B39" s="623" t="s">
        <v>121</v>
      </c>
      <c r="C39" s="614" t="s">
        <v>122</v>
      </c>
      <c r="D39" s="703" t="s">
        <v>334</v>
      </c>
      <c r="E39" s="608" t="s">
        <v>394</v>
      </c>
      <c r="F39" s="608" t="s">
        <v>240</v>
      </c>
      <c r="G39" s="611">
        <v>8882</v>
      </c>
      <c r="H39" s="608"/>
      <c r="I39" s="608"/>
      <c r="J39" s="608"/>
      <c r="K39" s="608" t="s">
        <v>521</v>
      </c>
      <c r="L39" s="610"/>
      <c r="M39" s="608"/>
      <c r="N39" s="706" t="s">
        <v>245</v>
      </c>
      <c r="O39" s="620" t="s">
        <v>251</v>
      </c>
      <c r="P39" s="608" t="s">
        <v>335</v>
      </c>
      <c r="Q39" s="688"/>
      <c r="R39" s="689"/>
      <c r="S39" s="689"/>
    </row>
    <row r="40" spans="1:19" ht="15" x14ac:dyDescent="0.2">
      <c r="A40" s="622">
        <v>19</v>
      </c>
      <c r="B40" s="694" t="s">
        <v>82</v>
      </c>
      <c r="C40" s="614" t="s">
        <v>83</v>
      </c>
      <c r="D40" s="703" t="s">
        <v>522</v>
      </c>
      <c r="E40" s="608" t="s">
        <v>394</v>
      </c>
      <c r="F40" s="608" t="s">
        <v>240</v>
      </c>
      <c r="G40" s="611">
        <v>43081</v>
      </c>
      <c r="H40" s="608"/>
      <c r="I40" s="608"/>
      <c r="J40" s="608"/>
      <c r="K40" s="608" t="s">
        <v>523</v>
      </c>
      <c r="L40" s="610"/>
      <c r="M40" s="608"/>
      <c r="N40" s="706" t="s">
        <v>245</v>
      </c>
      <c r="O40" s="620" t="s">
        <v>251</v>
      </c>
      <c r="P40" s="608" t="s">
        <v>333</v>
      </c>
      <c r="Q40" s="692"/>
      <c r="R40" s="689"/>
      <c r="S40" s="689"/>
    </row>
    <row r="41" spans="1:19" ht="15" x14ac:dyDescent="0.2">
      <c r="A41" s="915">
        <v>20</v>
      </c>
      <c r="B41" s="917" t="s">
        <v>84</v>
      </c>
      <c r="C41" s="614" t="s">
        <v>137</v>
      </c>
      <c r="D41" s="703" t="s">
        <v>525</v>
      </c>
      <c r="E41" s="608" t="s">
        <v>394</v>
      </c>
      <c r="F41" s="608" t="s">
        <v>240</v>
      </c>
      <c r="G41" s="610">
        <v>28</v>
      </c>
      <c r="H41" s="608"/>
      <c r="I41" s="608"/>
      <c r="J41" s="608"/>
      <c r="K41" s="608" t="s">
        <v>526</v>
      </c>
      <c r="L41" s="610"/>
      <c r="M41" s="608"/>
      <c r="N41" s="706" t="s">
        <v>245</v>
      </c>
      <c r="O41" s="620" t="s">
        <v>251</v>
      </c>
      <c r="P41" s="608"/>
      <c r="Q41" s="688"/>
      <c r="R41" s="689"/>
      <c r="S41" s="689"/>
    </row>
    <row r="42" spans="1:19" ht="15" x14ac:dyDescent="0.2">
      <c r="A42" s="789"/>
      <c r="B42" s="789"/>
      <c r="C42" s="608" t="s">
        <v>87</v>
      </c>
      <c r="D42" s="915" t="s">
        <v>527</v>
      </c>
      <c r="E42" s="608" t="s">
        <v>394</v>
      </c>
      <c r="F42" s="608" t="s">
        <v>767</v>
      </c>
      <c r="G42" s="610" t="s">
        <v>786</v>
      </c>
      <c r="H42" s="608"/>
      <c r="I42" s="608"/>
      <c r="J42" s="608"/>
      <c r="K42" s="608"/>
      <c r="L42" s="610">
        <v>85.95</v>
      </c>
      <c r="M42" s="610">
        <v>96</v>
      </c>
      <c r="N42" s="629" t="s">
        <v>241</v>
      </c>
      <c r="O42" s="608" t="s">
        <v>94</v>
      </c>
      <c r="P42" s="608" t="s">
        <v>442</v>
      </c>
      <c r="Q42" s="689"/>
      <c r="R42" s="689"/>
      <c r="S42" s="689"/>
    </row>
    <row r="43" spans="1:19" ht="15" x14ac:dyDescent="0.2">
      <c r="A43" s="789"/>
      <c r="B43" s="789"/>
      <c r="C43" s="608" t="s">
        <v>88</v>
      </c>
      <c r="D43" s="789"/>
      <c r="E43" s="608" t="s">
        <v>394</v>
      </c>
      <c r="F43" s="608" t="s">
        <v>767</v>
      </c>
      <c r="G43" s="610" t="s">
        <v>787</v>
      </c>
      <c r="H43" s="608"/>
      <c r="I43" s="608"/>
      <c r="J43" s="608"/>
      <c r="K43" s="608"/>
      <c r="L43" s="610">
        <v>85.95</v>
      </c>
      <c r="M43" s="610">
        <v>96</v>
      </c>
      <c r="N43" s="608" t="s">
        <v>241</v>
      </c>
      <c r="O43" s="608" t="s">
        <v>94</v>
      </c>
      <c r="P43" s="608" t="s">
        <v>442</v>
      </c>
      <c r="Q43" s="689"/>
      <c r="R43" s="689"/>
      <c r="S43" s="689"/>
    </row>
    <row r="44" spans="1:19" ht="15" x14ac:dyDescent="0.2">
      <c r="A44" s="789"/>
      <c r="B44" s="789"/>
      <c r="C44" s="608" t="s">
        <v>85</v>
      </c>
      <c r="D44" s="789"/>
      <c r="E44" s="608" t="s">
        <v>394</v>
      </c>
      <c r="F44" s="608" t="s">
        <v>767</v>
      </c>
      <c r="G44" s="610" t="s">
        <v>788</v>
      </c>
      <c r="H44" s="608"/>
      <c r="I44" s="610">
        <v>1825</v>
      </c>
      <c r="J44" s="608"/>
      <c r="K44" s="608"/>
      <c r="L44" s="610">
        <v>85.95</v>
      </c>
      <c r="M44" s="610">
        <v>96</v>
      </c>
      <c r="N44" s="608" t="s">
        <v>241</v>
      </c>
      <c r="O44" s="608" t="s">
        <v>396</v>
      </c>
      <c r="P44" s="608" t="s">
        <v>104</v>
      </c>
      <c r="Q44" s="691">
        <v>5355248</v>
      </c>
      <c r="R44" s="691">
        <v>145905</v>
      </c>
      <c r="S44" s="691">
        <v>17430</v>
      </c>
    </row>
    <row r="45" spans="1:19" ht="15" x14ac:dyDescent="0.2">
      <c r="A45" s="789"/>
      <c r="B45" s="789"/>
      <c r="C45" s="608" t="s">
        <v>89</v>
      </c>
      <c r="D45" s="789"/>
      <c r="E45" s="608" t="s">
        <v>394</v>
      </c>
      <c r="F45" s="608" t="s">
        <v>767</v>
      </c>
      <c r="G45" s="610" t="s">
        <v>789</v>
      </c>
      <c r="H45" s="608"/>
      <c r="I45" s="608"/>
      <c r="J45" s="608"/>
      <c r="K45" s="608"/>
      <c r="L45" s="610">
        <v>85.95</v>
      </c>
      <c r="M45" s="610">
        <v>96</v>
      </c>
      <c r="N45" s="608" t="s">
        <v>241</v>
      </c>
      <c r="O45" s="608" t="s">
        <v>94</v>
      </c>
      <c r="P45" s="608" t="s">
        <v>442</v>
      </c>
      <c r="Q45" s="689"/>
      <c r="R45" s="689"/>
      <c r="S45" s="689"/>
    </row>
    <row r="46" spans="1:19" ht="15" x14ac:dyDescent="0.2">
      <c r="A46" s="773"/>
      <c r="B46" s="773"/>
      <c r="C46" s="608" t="s">
        <v>86</v>
      </c>
      <c r="D46" s="773"/>
      <c r="E46" s="608" t="s">
        <v>394</v>
      </c>
      <c r="F46" s="608" t="s">
        <v>767</v>
      </c>
      <c r="G46" s="610" t="s">
        <v>790</v>
      </c>
      <c r="H46" s="608"/>
      <c r="I46" s="608"/>
      <c r="J46" s="608"/>
      <c r="K46" s="608"/>
      <c r="L46" s="610">
        <v>85.95</v>
      </c>
      <c r="M46" s="610">
        <v>96</v>
      </c>
      <c r="N46" s="608" t="s">
        <v>241</v>
      </c>
      <c r="O46" s="608" t="s">
        <v>94</v>
      </c>
      <c r="P46" s="608" t="s">
        <v>442</v>
      </c>
      <c r="Q46" s="689"/>
      <c r="R46" s="689"/>
      <c r="S46" s="689"/>
    </row>
    <row r="47" spans="1:19" ht="15" x14ac:dyDescent="0.2">
      <c r="A47" s="915">
        <v>21</v>
      </c>
      <c r="B47" s="916" t="s">
        <v>90</v>
      </c>
      <c r="C47" s="707" t="s">
        <v>91</v>
      </c>
      <c r="D47" s="703" t="s">
        <v>342</v>
      </c>
      <c r="E47" s="708" t="s">
        <v>394</v>
      </c>
      <c r="F47" s="708" t="s">
        <v>240</v>
      </c>
      <c r="G47" s="709">
        <v>5164</v>
      </c>
      <c r="H47" s="708"/>
      <c r="I47" s="708"/>
      <c r="J47" s="708"/>
      <c r="K47" s="608" t="s">
        <v>529</v>
      </c>
      <c r="L47" s="710"/>
      <c r="M47" s="708"/>
      <c r="N47" s="706" t="s">
        <v>245</v>
      </c>
      <c r="O47" s="711" t="s">
        <v>251</v>
      </c>
      <c r="P47" s="708" t="s">
        <v>343</v>
      </c>
      <c r="Q47" s="692"/>
      <c r="R47" s="692"/>
      <c r="S47" s="692"/>
    </row>
    <row r="48" spans="1:19" ht="15" x14ac:dyDescent="0.2">
      <c r="A48" s="773"/>
      <c r="B48" s="773"/>
      <c r="C48" s="629" t="s">
        <v>123</v>
      </c>
      <c r="D48" s="701" t="s">
        <v>344</v>
      </c>
      <c r="E48" s="629" t="s">
        <v>394</v>
      </c>
      <c r="F48" s="629" t="s">
        <v>240</v>
      </c>
      <c r="G48" s="609">
        <v>10000</v>
      </c>
      <c r="H48" s="629"/>
      <c r="I48" s="629"/>
      <c r="J48" s="629"/>
      <c r="K48" s="608"/>
      <c r="L48" s="687"/>
      <c r="M48" s="629"/>
      <c r="N48" s="624"/>
      <c r="O48" s="686" t="s">
        <v>396</v>
      </c>
      <c r="P48" s="629" t="s">
        <v>530</v>
      </c>
      <c r="Q48" s="688"/>
      <c r="R48" s="688"/>
      <c r="S48" s="688"/>
    </row>
    <row r="49" spans="1:19" ht="37.5" x14ac:dyDescent="0.2">
      <c r="A49" s="712"/>
      <c r="B49" s="914" t="s">
        <v>531</v>
      </c>
      <c r="C49" s="775"/>
      <c r="D49" s="775"/>
      <c r="E49" s="775"/>
      <c r="F49" s="776"/>
      <c r="G49" s="713" t="s">
        <v>791</v>
      </c>
      <c r="H49" s="713" t="s">
        <v>792</v>
      </c>
      <c r="I49" s="714">
        <v>1825</v>
      </c>
      <c r="J49" s="715"/>
      <c r="K49" s="715"/>
      <c r="L49" s="715"/>
      <c r="M49" s="715"/>
      <c r="N49" s="715"/>
      <c r="O49" s="715"/>
      <c r="P49" s="715"/>
      <c r="Q49" s="713" t="s">
        <v>793</v>
      </c>
      <c r="R49" s="713" t="s">
        <v>794</v>
      </c>
      <c r="S49" s="714">
        <v>26452</v>
      </c>
    </row>
    <row r="50" spans="1:19" ht="12.75" x14ac:dyDescent="0.2">
      <c r="A50" s="409"/>
    </row>
    <row r="51" spans="1:19" ht="12.75" x14ac:dyDescent="0.2">
      <c r="A51" s="409"/>
    </row>
    <row r="52" spans="1:19" ht="12.75" x14ac:dyDescent="0.2">
      <c r="A52" s="409"/>
    </row>
    <row r="53" spans="1:19" ht="12.75" x14ac:dyDescent="0.2">
      <c r="A53" s="409"/>
    </row>
    <row r="54" spans="1:19" ht="12.75" x14ac:dyDescent="0.2">
      <c r="A54" s="409"/>
    </row>
    <row r="55" spans="1:19" ht="12.75" x14ac:dyDescent="0.2">
      <c r="A55" s="409"/>
    </row>
    <row r="56" spans="1:19" ht="12.75" x14ac:dyDescent="0.2">
      <c r="A56" s="409"/>
    </row>
    <row r="57" spans="1:19" ht="12.75" x14ac:dyDescent="0.2">
      <c r="A57" s="409"/>
    </row>
    <row r="58" spans="1:19" ht="12.75" x14ac:dyDescent="0.2">
      <c r="A58" s="409"/>
    </row>
    <row r="59" spans="1:19" ht="12.75" x14ac:dyDescent="0.2">
      <c r="A59" s="409"/>
    </row>
    <row r="60" spans="1:19" ht="12.75" x14ac:dyDescent="0.2">
      <c r="A60" s="409"/>
    </row>
    <row r="61" spans="1:19" ht="12.75" x14ac:dyDescent="0.2">
      <c r="A61" s="409"/>
    </row>
    <row r="62" spans="1:19" ht="12.75" x14ac:dyDescent="0.2">
      <c r="A62" s="409"/>
    </row>
    <row r="63" spans="1:19" ht="12.75" x14ac:dyDescent="0.2">
      <c r="A63" s="409"/>
    </row>
    <row r="64" spans="1:19" ht="12.75" x14ac:dyDescent="0.2">
      <c r="A64" s="409"/>
    </row>
    <row r="65" spans="1:1" ht="12.75" x14ac:dyDescent="0.2">
      <c r="A65" s="409"/>
    </row>
    <row r="66" spans="1:1" ht="12.75" x14ac:dyDescent="0.2">
      <c r="A66" s="409"/>
    </row>
    <row r="67" spans="1:1" ht="12.75" x14ac:dyDescent="0.2">
      <c r="A67" s="409"/>
    </row>
    <row r="68" spans="1:1" ht="12.75" x14ac:dyDescent="0.2">
      <c r="A68" s="409"/>
    </row>
    <row r="69" spans="1:1" ht="12.75" x14ac:dyDescent="0.2">
      <c r="A69" s="409"/>
    </row>
    <row r="70" spans="1:1" ht="12.75" x14ac:dyDescent="0.2">
      <c r="A70" s="409"/>
    </row>
    <row r="71" spans="1:1" ht="12.75" x14ac:dyDescent="0.2">
      <c r="A71" s="409"/>
    </row>
    <row r="72" spans="1:1" ht="12.75" x14ac:dyDescent="0.2">
      <c r="A72" s="409"/>
    </row>
    <row r="73" spans="1:1" ht="12.75" x14ac:dyDescent="0.2">
      <c r="A73" s="409"/>
    </row>
    <row r="74" spans="1:1" ht="12.75" x14ac:dyDescent="0.2">
      <c r="A74" s="409"/>
    </row>
    <row r="75" spans="1:1" ht="12.75" x14ac:dyDescent="0.2">
      <c r="A75" s="409"/>
    </row>
    <row r="76" spans="1:1" ht="12.75" x14ac:dyDescent="0.2">
      <c r="A76" s="409"/>
    </row>
    <row r="77" spans="1:1" ht="12.75" x14ac:dyDescent="0.2">
      <c r="A77" s="409"/>
    </row>
    <row r="78" spans="1:1" ht="12.75" x14ac:dyDescent="0.2">
      <c r="A78" s="409"/>
    </row>
    <row r="79" spans="1:1" ht="12.75" x14ac:dyDescent="0.2">
      <c r="A79" s="409"/>
    </row>
    <row r="80" spans="1:1" ht="12.75" x14ac:dyDescent="0.2">
      <c r="A80" s="409"/>
    </row>
    <row r="81" spans="1:1" ht="12.75" x14ac:dyDescent="0.2">
      <c r="A81" s="409"/>
    </row>
    <row r="82" spans="1:1" ht="12.75" x14ac:dyDescent="0.2">
      <c r="A82" s="409"/>
    </row>
    <row r="83" spans="1:1" ht="12.75" x14ac:dyDescent="0.2">
      <c r="A83" s="409"/>
    </row>
    <row r="84" spans="1:1" ht="12.75" x14ac:dyDescent="0.2">
      <c r="A84" s="409"/>
    </row>
    <row r="85" spans="1:1" ht="12.75" x14ac:dyDescent="0.2">
      <c r="A85" s="409"/>
    </row>
    <row r="86" spans="1:1" ht="12.75" x14ac:dyDescent="0.2">
      <c r="A86" s="409"/>
    </row>
    <row r="87" spans="1:1" ht="12.75" x14ac:dyDescent="0.2">
      <c r="A87" s="409"/>
    </row>
    <row r="88" spans="1:1" ht="12.75" x14ac:dyDescent="0.2">
      <c r="A88" s="409"/>
    </row>
    <row r="89" spans="1:1" ht="12.75" x14ac:dyDescent="0.2">
      <c r="A89" s="409"/>
    </row>
    <row r="90" spans="1:1" ht="12.75" x14ac:dyDescent="0.2">
      <c r="A90" s="409"/>
    </row>
    <row r="91" spans="1:1" ht="12.75" x14ac:dyDescent="0.2">
      <c r="A91" s="409"/>
    </row>
    <row r="92" spans="1:1" ht="12.75" x14ac:dyDescent="0.2">
      <c r="A92" s="409"/>
    </row>
    <row r="93" spans="1:1" ht="12.75" x14ac:dyDescent="0.2">
      <c r="A93" s="409"/>
    </row>
    <row r="94" spans="1:1" ht="12.75" x14ac:dyDescent="0.2">
      <c r="A94" s="409"/>
    </row>
    <row r="95" spans="1:1" ht="12.75" x14ac:dyDescent="0.2">
      <c r="A95" s="409"/>
    </row>
    <row r="96" spans="1:1" ht="12.75" x14ac:dyDescent="0.2">
      <c r="A96" s="409"/>
    </row>
    <row r="97" spans="1:1" ht="12.75" x14ac:dyDescent="0.2">
      <c r="A97" s="409"/>
    </row>
    <row r="98" spans="1:1" ht="12.75" x14ac:dyDescent="0.2">
      <c r="A98" s="409"/>
    </row>
    <row r="99" spans="1:1" ht="12.75" x14ac:dyDescent="0.2">
      <c r="A99" s="409"/>
    </row>
    <row r="100" spans="1:1" ht="12.75" x14ac:dyDescent="0.2">
      <c r="A100" s="409"/>
    </row>
    <row r="101" spans="1:1" ht="12.75" x14ac:dyDescent="0.2">
      <c r="A101" s="409"/>
    </row>
    <row r="102" spans="1:1" ht="12.75" x14ac:dyDescent="0.2">
      <c r="A102" s="409"/>
    </row>
    <row r="103" spans="1:1" ht="12.75" x14ac:dyDescent="0.2">
      <c r="A103" s="409"/>
    </row>
    <row r="104" spans="1:1" ht="12.75" x14ac:dyDescent="0.2">
      <c r="A104" s="409"/>
    </row>
    <row r="105" spans="1:1" ht="12.75" x14ac:dyDescent="0.2">
      <c r="A105" s="409"/>
    </row>
    <row r="106" spans="1:1" ht="12.75" x14ac:dyDescent="0.2">
      <c r="A106" s="409"/>
    </row>
    <row r="107" spans="1:1" ht="12.75" x14ac:dyDescent="0.2">
      <c r="A107" s="409"/>
    </row>
    <row r="108" spans="1:1" ht="12.75" x14ac:dyDescent="0.2">
      <c r="A108" s="409"/>
    </row>
    <row r="109" spans="1:1" ht="12.75" x14ac:dyDescent="0.2">
      <c r="A109" s="409"/>
    </row>
    <row r="110" spans="1:1" ht="12.75" x14ac:dyDescent="0.2">
      <c r="A110" s="409"/>
    </row>
    <row r="111" spans="1:1" ht="12.75" x14ac:dyDescent="0.2">
      <c r="A111" s="409"/>
    </row>
    <row r="112" spans="1:1" ht="12.75" x14ac:dyDescent="0.2">
      <c r="A112" s="409"/>
    </row>
    <row r="113" spans="1:1" ht="12.75" x14ac:dyDescent="0.2">
      <c r="A113" s="409"/>
    </row>
    <row r="114" spans="1:1" ht="12.75" x14ac:dyDescent="0.2">
      <c r="A114" s="409"/>
    </row>
    <row r="115" spans="1:1" ht="12.75" x14ac:dyDescent="0.2">
      <c r="A115" s="409"/>
    </row>
    <row r="116" spans="1:1" ht="12.75" x14ac:dyDescent="0.2">
      <c r="A116" s="409"/>
    </row>
    <row r="117" spans="1:1" ht="12.75" x14ac:dyDescent="0.2">
      <c r="A117" s="409"/>
    </row>
    <row r="118" spans="1:1" ht="12.75" x14ac:dyDescent="0.2">
      <c r="A118" s="409"/>
    </row>
    <row r="119" spans="1:1" ht="12.75" x14ac:dyDescent="0.2">
      <c r="A119" s="409"/>
    </row>
    <row r="120" spans="1:1" ht="12.75" x14ac:dyDescent="0.2">
      <c r="A120" s="409"/>
    </row>
    <row r="121" spans="1:1" ht="12.75" x14ac:dyDescent="0.2">
      <c r="A121" s="409"/>
    </row>
    <row r="122" spans="1:1" ht="12.75" x14ac:dyDescent="0.2">
      <c r="A122" s="409"/>
    </row>
    <row r="123" spans="1:1" ht="12.75" x14ac:dyDescent="0.2">
      <c r="A123" s="409"/>
    </row>
    <row r="124" spans="1:1" ht="12.75" x14ac:dyDescent="0.2">
      <c r="A124" s="409"/>
    </row>
    <row r="125" spans="1:1" ht="12.75" x14ac:dyDescent="0.2">
      <c r="A125" s="409"/>
    </row>
    <row r="126" spans="1:1" ht="12.75" x14ac:dyDescent="0.2">
      <c r="A126" s="409"/>
    </row>
    <row r="127" spans="1:1" ht="12.75" x14ac:dyDescent="0.2">
      <c r="A127" s="409"/>
    </row>
    <row r="128" spans="1:1" ht="12.75" x14ac:dyDescent="0.2">
      <c r="A128" s="409"/>
    </row>
    <row r="129" spans="1:1" ht="12.75" x14ac:dyDescent="0.2">
      <c r="A129" s="409"/>
    </row>
    <row r="130" spans="1:1" ht="12.75" x14ac:dyDescent="0.2">
      <c r="A130" s="409"/>
    </row>
    <row r="131" spans="1:1" ht="12.75" x14ac:dyDescent="0.2">
      <c r="A131" s="409"/>
    </row>
    <row r="132" spans="1:1" ht="12.75" x14ac:dyDescent="0.2">
      <c r="A132" s="409"/>
    </row>
    <row r="133" spans="1:1" ht="12.75" x14ac:dyDescent="0.2">
      <c r="A133" s="409"/>
    </row>
    <row r="134" spans="1:1" ht="12.75" x14ac:dyDescent="0.2">
      <c r="A134" s="409"/>
    </row>
    <row r="135" spans="1:1" ht="12.75" x14ac:dyDescent="0.2">
      <c r="A135" s="409"/>
    </row>
    <row r="136" spans="1:1" ht="12.75" x14ac:dyDescent="0.2">
      <c r="A136" s="409"/>
    </row>
    <row r="137" spans="1:1" ht="12.75" x14ac:dyDescent="0.2">
      <c r="A137" s="409"/>
    </row>
    <row r="138" spans="1:1" ht="12.75" x14ac:dyDescent="0.2">
      <c r="A138" s="409"/>
    </row>
    <row r="139" spans="1:1" ht="12.75" x14ac:dyDescent="0.2">
      <c r="A139" s="409"/>
    </row>
    <row r="140" spans="1:1" ht="12.75" x14ac:dyDescent="0.2">
      <c r="A140" s="409"/>
    </row>
    <row r="141" spans="1:1" ht="12.75" x14ac:dyDescent="0.2">
      <c r="A141" s="409"/>
    </row>
    <row r="142" spans="1:1" ht="12.75" x14ac:dyDescent="0.2">
      <c r="A142" s="409"/>
    </row>
    <row r="143" spans="1:1" ht="12.75" x14ac:dyDescent="0.2">
      <c r="A143" s="409"/>
    </row>
    <row r="144" spans="1:1" ht="12.75" x14ac:dyDescent="0.2">
      <c r="A144" s="409"/>
    </row>
    <row r="145" spans="1:1" ht="12.75" x14ac:dyDescent="0.2">
      <c r="A145" s="409"/>
    </row>
    <row r="146" spans="1:1" ht="12.75" x14ac:dyDescent="0.2">
      <c r="A146" s="409"/>
    </row>
    <row r="147" spans="1:1" ht="12.75" x14ac:dyDescent="0.2">
      <c r="A147" s="409"/>
    </row>
    <row r="148" spans="1:1" ht="12.75" x14ac:dyDescent="0.2">
      <c r="A148" s="409"/>
    </row>
    <row r="149" spans="1:1" ht="12.75" x14ac:dyDescent="0.2">
      <c r="A149" s="409"/>
    </row>
    <row r="150" spans="1:1" ht="12.75" x14ac:dyDescent="0.2">
      <c r="A150" s="409"/>
    </row>
    <row r="151" spans="1:1" ht="12.75" x14ac:dyDescent="0.2">
      <c r="A151" s="409"/>
    </row>
    <row r="152" spans="1:1" ht="12.75" x14ac:dyDescent="0.2">
      <c r="A152" s="409"/>
    </row>
    <row r="153" spans="1:1" ht="12.75" x14ac:dyDescent="0.2">
      <c r="A153" s="409"/>
    </row>
    <row r="154" spans="1:1" ht="12.75" x14ac:dyDescent="0.2">
      <c r="A154" s="409"/>
    </row>
    <row r="155" spans="1:1" ht="12.75" x14ac:dyDescent="0.2">
      <c r="A155" s="409"/>
    </row>
    <row r="156" spans="1:1" ht="12.75" x14ac:dyDescent="0.2">
      <c r="A156" s="409"/>
    </row>
    <row r="157" spans="1:1" ht="12.75" x14ac:dyDescent="0.2">
      <c r="A157" s="409"/>
    </row>
    <row r="158" spans="1:1" ht="12.75" x14ac:dyDescent="0.2">
      <c r="A158" s="409"/>
    </row>
    <row r="159" spans="1:1" ht="12.75" x14ac:dyDescent="0.2">
      <c r="A159" s="409"/>
    </row>
    <row r="160" spans="1:1" ht="12.75" x14ac:dyDescent="0.2">
      <c r="A160" s="409"/>
    </row>
    <row r="161" spans="1:1" ht="12.75" x14ac:dyDescent="0.2">
      <c r="A161" s="409"/>
    </row>
    <row r="162" spans="1:1" ht="12.75" x14ac:dyDescent="0.2">
      <c r="A162" s="409"/>
    </row>
    <row r="163" spans="1:1" ht="12.75" x14ac:dyDescent="0.2">
      <c r="A163" s="409"/>
    </row>
    <row r="164" spans="1:1" ht="12.75" x14ac:dyDescent="0.2">
      <c r="A164" s="409"/>
    </row>
    <row r="165" spans="1:1" ht="12.75" x14ac:dyDescent="0.2">
      <c r="A165" s="409"/>
    </row>
    <row r="166" spans="1:1" ht="12.75" x14ac:dyDescent="0.2">
      <c r="A166" s="409"/>
    </row>
    <row r="167" spans="1:1" ht="12.75" x14ac:dyDescent="0.2">
      <c r="A167" s="409"/>
    </row>
    <row r="168" spans="1:1" ht="12.75" x14ac:dyDescent="0.2">
      <c r="A168" s="409"/>
    </row>
    <row r="169" spans="1:1" ht="12.75" x14ac:dyDescent="0.2">
      <c r="A169" s="409"/>
    </row>
    <row r="170" spans="1:1" ht="12.75" x14ac:dyDescent="0.2">
      <c r="A170" s="409"/>
    </row>
    <row r="171" spans="1:1" ht="12.75" x14ac:dyDescent="0.2">
      <c r="A171" s="409"/>
    </row>
    <row r="172" spans="1:1" ht="12.75" x14ac:dyDescent="0.2">
      <c r="A172" s="409"/>
    </row>
    <row r="173" spans="1:1" ht="12.75" x14ac:dyDescent="0.2">
      <c r="A173" s="409"/>
    </row>
    <row r="174" spans="1:1" ht="12.75" x14ac:dyDescent="0.2">
      <c r="A174" s="409"/>
    </row>
    <row r="175" spans="1:1" ht="12.75" x14ac:dyDescent="0.2">
      <c r="A175" s="409"/>
    </row>
    <row r="176" spans="1:1" ht="12.75" x14ac:dyDescent="0.2">
      <c r="A176" s="409"/>
    </row>
    <row r="177" spans="1:1" ht="12.75" x14ac:dyDescent="0.2">
      <c r="A177" s="409"/>
    </row>
    <row r="178" spans="1:1" ht="12.75" x14ac:dyDescent="0.2">
      <c r="A178" s="409"/>
    </row>
    <row r="179" spans="1:1" ht="12.75" x14ac:dyDescent="0.2">
      <c r="A179" s="409"/>
    </row>
    <row r="180" spans="1:1" ht="12.75" x14ac:dyDescent="0.2">
      <c r="A180" s="409"/>
    </row>
    <row r="181" spans="1:1" ht="12.75" x14ac:dyDescent="0.2">
      <c r="A181" s="409"/>
    </row>
    <row r="182" spans="1:1" ht="12.75" x14ac:dyDescent="0.2">
      <c r="A182" s="409"/>
    </row>
    <row r="183" spans="1:1" ht="12.75" x14ac:dyDescent="0.2">
      <c r="A183" s="409"/>
    </row>
    <row r="184" spans="1:1" ht="12.75" x14ac:dyDescent="0.2">
      <c r="A184" s="409"/>
    </row>
    <row r="185" spans="1:1" ht="12.75" x14ac:dyDescent="0.2">
      <c r="A185" s="409"/>
    </row>
    <row r="186" spans="1:1" ht="12.75" x14ac:dyDescent="0.2">
      <c r="A186" s="409"/>
    </row>
    <row r="187" spans="1:1" ht="12.75" x14ac:dyDescent="0.2">
      <c r="A187" s="409"/>
    </row>
    <row r="188" spans="1:1" ht="12.75" x14ac:dyDescent="0.2">
      <c r="A188" s="409"/>
    </row>
    <row r="189" spans="1:1" ht="12.75" x14ac:dyDescent="0.2">
      <c r="A189" s="409"/>
    </row>
    <row r="190" spans="1:1" ht="12.75" x14ac:dyDescent="0.2">
      <c r="A190" s="409"/>
    </row>
    <row r="191" spans="1:1" ht="12.75" x14ac:dyDescent="0.2">
      <c r="A191" s="409"/>
    </row>
    <row r="192" spans="1:1" ht="12.75" x14ac:dyDescent="0.2">
      <c r="A192" s="409"/>
    </row>
    <row r="193" spans="1:1" ht="12.75" x14ac:dyDescent="0.2">
      <c r="A193" s="409"/>
    </row>
    <row r="194" spans="1:1" ht="12.75" x14ac:dyDescent="0.2">
      <c r="A194" s="409"/>
    </row>
    <row r="195" spans="1:1" ht="12.75" x14ac:dyDescent="0.2">
      <c r="A195" s="409"/>
    </row>
    <row r="196" spans="1:1" ht="12.75" x14ac:dyDescent="0.2">
      <c r="A196" s="409"/>
    </row>
    <row r="197" spans="1:1" ht="12.75" x14ac:dyDescent="0.2">
      <c r="A197" s="409"/>
    </row>
    <row r="198" spans="1:1" ht="12.75" x14ac:dyDescent="0.2">
      <c r="A198" s="409"/>
    </row>
    <row r="199" spans="1:1" ht="12.75" x14ac:dyDescent="0.2">
      <c r="A199" s="409"/>
    </row>
    <row r="200" spans="1:1" ht="12.75" x14ac:dyDescent="0.2">
      <c r="A200" s="409"/>
    </row>
    <row r="201" spans="1:1" ht="12.75" x14ac:dyDescent="0.2">
      <c r="A201" s="409"/>
    </row>
    <row r="202" spans="1:1" ht="12.75" x14ac:dyDescent="0.2">
      <c r="A202" s="409"/>
    </row>
    <row r="203" spans="1:1" ht="12.75" x14ac:dyDescent="0.2">
      <c r="A203" s="409"/>
    </row>
    <row r="204" spans="1:1" ht="12.75" x14ac:dyDescent="0.2">
      <c r="A204" s="409"/>
    </row>
    <row r="205" spans="1:1" ht="12.75" x14ac:dyDescent="0.2">
      <c r="A205" s="409"/>
    </row>
    <row r="206" spans="1:1" ht="12.75" x14ac:dyDescent="0.2">
      <c r="A206" s="409"/>
    </row>
    <row r="207" spans="1:1" ht="12.75" x14ac:dyDescent="0.2">
      <c r="A207" s="409"/>
    </row>
    <row r="208" spans="1:1" ht="12.75" x14ac:dyDescent="0.2">
      <c r="A208" s="409"/>
    </row>
    <row r="209" spans="1:1" ht="12.75" x14ac:dyDescent="0.2">
      <c r="A209" s="409"/>
    </row>
    <row r="210" spans="1:1" ht="12.75" x14ac:dyDescent="0.2">
      <c r="A210" s="409"/>
    </row>
    <row r="211" spans="1:1" ht="12.75" x14ac:dyDescent="0.2">
      <c r="A211" s="409"/>
    </row>
    <row r="212" spans="1:1" ht="12.75" x14ac:dyDescent="0.2">
      <c r="A212" s="409"/>
    </row>
    <row r="213" spans="1:1" ht="12.75" x14ac:dyDescent="0.2">
      <c r="A213" s="409"/>
    </row>
    <row r="214" spans="1:1" ht="12.75" x14ac:dyDescent="0.2">
      <c r="A214" s="409"/>
    </row>
    <row r="215" spans="1:1" ht="12.75" x14ac:dyDescent="0.2">
      <c r="A215" s="409"/>
    </row>
    <row r="216" spans="1:1" ht="12.75" x14ac:dyDescent="0.2">
      <c r="A216" s="409"/>
    </row>
    <row r="217" spans="1:1" ht="12.75" x14ac:dyDescent="0.2">
      <c r="A217" s="409"/>
    </row>
    <row r="218" spans="1:1" ht="12.75" x14ac:dyDescent="0.2">
      <c r="A218" s="409"/>
    </row>
    <row r="219" spans="1:1" ht="12.75" x14ac:dyDescent="0.2">
      <c r="A219" s="409"/>
    </row>
    <row r="220" spans="1:1" ht="12.75" x14ac:dyDescent="0.2">
      <c r="A220" s="409"/>
    </row>
    <row r="221" spans="1:1" ht="12.75" x14ac:dyDescent="0.2">
      <c r="A221" s="409"/>
    </row>
    <row r="222" spans="1:1" ht="12.75" x14ac:dyDescent="0.2">
      <c r="A222" s="409"/>
    </row>
    <row r="223" spans="1:1" ht="12.75" x14ac:dyDescent="0.2">
      <c r="A223" s="409"/>
    </row>
    <row r="224" spans="1:1" ht="12.75" x14ac:dyDescent="0.2">
      <c r="A224" s="409"/>
    </row>
    <row r="225" spans="1:1" ht="12.75" x14ac:dyDescent="0.2">
      <c r="A225" s="409"/>
    </row>
    <row r="226" spans="1:1" ht="12.75" x14ac:dyDescent="0.2">
      <c r="A226" s="409"/>
    </row>
    <row r="227" spans="1:1" ht="12.75" x14ac:dyDescent="0.2">
      <c r="A227" s="409"/>
    </row>
    <row r="228" spans="1:1" ht="12.75" x14ac:dyDescent="0.2">
      <c r="A228" s="409"/>
    </row>
    <row r="229" spans="1:1" ht="12.75" x14ac:dyDescent="0.2">
      <c r="A229" s="409"/>
    </row>
    <row r="230" spans="1:1" ht="12.75" x14ac:dyDescent="0.2">
      <c r="A230" s="409"/>
    </row>
    <row r="231" spans="1:1" ht="12.75" x14ac:dyDescent="0.2">
      <c r="A231" s="409"/>
    </row>
    <row r="232" spans="1:1" ht="12.75" x14ac:dyDescent="0.2">
      <c r="A232" s="409"/>
    </row>
    <row r="233" spans="1:1" ht="12.75" x14ac:dyDescent="0.2">
      <c r="A233" s="409"/>
    </row>
    <row r="234" spans="1:1" ht="12.75" x14ac:dyDescent="0.2">
      <c r="A234" s="409"/>
    </row>
    <row r="235" spans="1:1" ht="12.75" x14ac:dyDescent="0.2">
      <c r="A235" s="409"/>
    </row>
    <row r="236" spans="1:1" ht="12.75" x14ac:dyDescent="0.2">
      <c r="A236" s="409"/>
    </row>
    <row r="237" spans="1:1" ht="12.75" x14ac:dyDescent="0.2">
      <c r="A237" s="409"/>
    </row>
    <row r="238" spans="1:1" ht="12.75" x14ac:dyDescent="0.2">
      <c r="A238" s="409"/>
    </row>
    <row r="239" spans="1:1" ht="12.75" x14ac:dyDescent="0.2">
      <c r="A239" s="409"/>
    </row>
    <row r="240" spans="1:1" ht="12.75" x14ac:dyDescent="0.2">
      <c r="A240" s="409"/>
    </row>
    <row r="241" spans="1:1" ht="12.75" x14ac:dyDescent="0.2">
      <c r="A241" s="409"/>
    </row>
    <row r="242" spans="1:1" ht="12.75" x14ac:dyDescent="0.2">
      <c r="A242" s="409"/>
    </row>
    <row r="243" spans="1:1" ht="12.75" x14ac:dyDescent="0.2">
      <c r="A243" s="409"/>
    </row>
    <row r="244" spans="1:1" ht="12.75" x14ac:dyDescent="0.2">
      <c r="A244" s="409"/>
    </row>
    <row r="245" spans="1:1" ht="12.75" x14ac:dyDescent="0.2">
      <c r="A245" s="409"/>
    </row>
    <row r="246" spans="1:1" ht="12.75" x14ac:dyDescent="0.2">
      <c r="A246" s="409"/>
    </row>
    <row r="247" spans="1:1" ht="12.75" x14ac:dyDescent="0.2">
      <c r="A247" s="409"/>
    </row>
    <row r="248" spans="1:1" ht="12.75" x14ac:dyDescent="0.2">
      <c r="A248" s="409"/>
    </row>
    <row r="249" spans="1:1" ht="12.75" x14ac:dyDescent="0.2">
      <c r="A249" s="409"/>
    </row>
    <row r="250" spans="1:1" ht="12.75" x14ac:dyDescent="0.2">
      <c r="A250" s="409"/>
    </row>
    <row r="251" spans="1:1" ht="12.75" x14ac:dyDescent="0.2">
      <c r="A251" s="409"/>
    </row>
    <row r="252" spans="1:1" ht="12.75" x14ac:dyDescent="0.2">
      <c r="A252" s="409"/>
    </row>
    <row r="253" spans="1:1" ht="12.75" x14ac:dyDescent="0.2">
      <c r="A253" s="409"/>
    </row>
    <row r="254" spans="1:1" ht="12.75" x14ac:dyDescent="0.2">
      <c r="A254" s="409"/>
    </row>
    <row r="255" spans="1:1" ht="12.75" x14ac:dyDescent="0.2">
      <c r="A255" s="409"/>
    </row>
    <row r="256" spans="1:1" ht="12.75" x14ac:dyDescent="0.2">
      <c r="A256" s="409"/>
    </row>
    <row r="257" spans="1:1" ht="12.75" x14ac:dyDescent="0.2">
      <c r="A257" s="409"/>
    </row>
    <row r="258" spans="1:1" ht="12.75" x14ac:dyDescent="0.2">
      <c r="A258" s="409"/>
    </row>
    <row r="259" spans="1:1" ht="12.75" x14ac:dyDescent="0.2">
      <c r="A259" s="409"/>
    </row>
    <row r="260" spans="1:1" ht="12.75" x14ac:dyDescent="0.2">
      <c r="A260" s="409"/>
    </row>
    <row r="261" spans="1:1" ht="12.75" x14ac:dyDescent="0.2">
      <c r="A261" s="409"/>
    </row>
    <row r="262" spans="1:1" ht="12.75" x14ac:dyDescent="0.2">
      <c r="A262" s="409"/>
    </row>
    <row r="263" spans="1:1" ht="12.75" x14ac:dyDescent="0.2">
      <c r="A263" s="409"/>
    </row>
    <row r="264" spans="1:1" ht="12.75" x14ac:dyDescent="0.2">
      <c r="A264" s="409"/>
    </row>
    <row r="265" spans="1:1" ht="12.75" x14ac:dyDescent="0.2">
      <c r="A265" s="409"/>
    </row>
    <row r="266" spans="1:1" ht="12.75" x14ac:dyDescent="0.2">
      <c r="A266" s="409"/>
    </row>
    <row r="267" spans="1:1" ht="12.75" x14ac:dyDescent="0.2">
      <c r="A267" s="409"/>
    </row>
    <row r="268" spans="1:1" ht="12.75" x14ac:dyDescent="0.2">
      <c r="A268" s="409"/>
    </row>
    <row r="269" spans="1:1" ht="12.75" x14ac:dyDescent="0.2">
      <c r="A269" s="409"/>
    </row>
    <row r="270" spans="1:1" ht="12.75" x14ac:dyDescent="0.2">
      <c r="A270" s="409"/>
    </row>
    <row r="271" spans="1:1" ht="12.75" x14ac:dyDescent="0.2">
      <c r="A271" s="409"/>
    </row>
    <row r="272" spans="1:1" ht="12.75" x14ac:dyDescent="0.2">
      <c r="A272" s="409"/>
    </row>
    <row r="273" spans="1:1" ht="12.75" x14ac:dyDescent="0.2">
      <c r="A273" s="409"/>
    </row>
    <row r="274" spans="1:1" ht="12.75" x14ac:dyDescent="0.2">
      <c r="A274" s="409"/>
    </row>
    <row r="275" spans="1:1" ht="12.75" x14ac:dyDescent="0.2">
      <c r="A275" s="409"/>
    </row>
    <row r="276" spans="1:1" ht="12.75" x14ac:dyDescent="0.2">
      <c r="A276" s="409"/>
    </row>
    <row r="277" spans="1:1" ht="12.75" x14ac:dyDescent="0.2">
      <c r="A277" s="409"/>
    </row>
    <row r="278" spans="1:1" ht="12.75" x14ac:dyDescent="0.2">
      <c r="A278" s="409"/>
    </row>
    <row r="279" spans="1:1" ht="12.75" x14ac:dyDescent="0.2">
      <c r="A279" s="409"/>
    </row>
    <row r="280" spans="1:1" ht="12.75" x14ac:dyDescent="0.2">
      <c r="A280" s="409"/>
    </row>
    <row r="281" spans="1:1" ht="12.75" x14ac:dyDescent="0.2">
      <c r="A281" s="409"/>
    </row>
    <row r="282" spans="1:1" ht="12.75" x14ac:dyDescent="0.2">
      <c r="A282" s="409"/>
    </row>
    <row r="283" spans="1:1" ht="12.75" x14ac:dyDescent="0.2">
      <c r="A283" s="409"/>
    </row>
    <row r="284" spans="1:1" ht="12.75" x14ac:dyDescent="0.2">
      <c r="A284" s="409"/>
    </row>
    <row r="285" spans="1:1" ht="12.75" x14ac:dyDescent="0.2">
      <c r="A285" s="409"/>
    </row>
    <row r="286" spans="1:1" ht="12.75" x14ac:dyDescent="0.2">
      <c r="A286" s="409"/>
    </row>
    <row r="287" spans="1:1" ht="12.75" x14ac:dyDescent="0.2">
      <c r="A287" s="409"/>
    </row>
    <row r="288" spans="1:1" ht="12.75" x14ac:dyDescent="0.2">
      <c r="A288" s="409"/>
    </row>
    <row r="289" spans="1:1" ht="12.75" x14ac:dyDescent="0.2">
      <c r="A289" s="409"/>
    </row>
    <row r="290" spans="1:1" ht="12.75" x14ac:dyDescent="0.2">
      <c r="A290" s="409"/>
    </row>
    <row r="291" spans="1:1" ht="12.75" x14ac:dyDescent="0.2">
      <c r="A291" s="409"/>
    </row>
    <row r="292" spans="1:1" ht="12.75" x14ac:dyDescent="0.2">
      <c r="A292" s="409"/>
    </row>
    <row r="293" spans="1:1" ht="12.75" x14ac:dyDescent="0.2">
      <c r="A293" s="409"/>
    </row>
    <row r="294" spans="1:1" ht="12.75" x14ac:dyDescent="0.2">
      <c r="A294" s="409"/>
    </row>
    <row r="295" spans="1:1" ht="12.75" x14ac:dyDescent="0.2">
      <c r="A295" s="409"/>
    </row>
    <row r="296" spans="1:1" ht="12.75" x14ac:dyDescent="0.2">
      <c r="A296" s="409"/>
    </row>
    <row r="297" spans="1:1" ht="12.75" x14ac:dyDescent="0.2">
      <c r="A297" s="409"/>
    </row>
    <row r="298" spans="1:1" ht="12.75" x14ac:dyDescent="0.2">
      <c r="A298" s="409"/>
    </row>
    <row r="299" spans="1:1" ht="12.75" x14ac:dyDescent="0.2">
      <c r="A299" s="409"/>
    </row>
    <row r="300" spans="1:1" ht="12.75" x14ac:dyDescent="0.2">
      <c r="A300" s="409"/>
    </row>
    <row r="301" spans="1:1" ht="12.75" x14ac:dyDescent="0.2">
      <c r="A301" s="409"/>
    </row>
    <row r="302" spans="1:1" ht="12.75" x14ac:dyDescent="0.2">
      <c r="A302" s="409"/>
    </row>
    <row r="303" spans="1:1" ht="12.75" x14ac:dyDescent="0.2">
      <c r="A303" s="409"/>
    </row>
    <row r="304" spans="1:1" ht="12.75" x14ac:dyDescent="0.2">
      <c r="A304" s="409"/>
    </row>
    <row r="305" spans="1:1" ht="12.75" x14ac:dyDescent="0.2">
      <c r="A305" s="409"/>
    </row>
    <row r="306" spans="1:1" ht="12.75" x14ac:dyDescent="0.2">
      <c r="A306" s="409"/>
    </row>
    <row r="307" spans="1:1" ht="12.75" x14ac:dyDescent="0.2">
      <c r="A307" s="409"/>
    </row>
    <row r="308" spans="1:1" ht="12.75" x14ac:dyDescent="0.2">
      <c r="A308" s="409"/>
    </row>
    <row r="309" spans="1:1" ht="12.75" x14ac:dyDescent="0.2">
      <c r="A309" s="409"/>
    </row>
    <row r="310" spans="1:1" ht="12.75" x14ac:dyDescent="0.2">
      <c r="A310" s="409"/>
    </row>
    <row r="311" spans="1:1" ht="12.75" x14ac:dyDescent="0.2">
      <c r="A311" s="409"/>
    </row>
    <row r="312" spans="1:1" ht="12.75" x14ac:dyDescent="0.2">
      <c r="A312" s="409"/>
    </row>
    <row r="313" spans="1:1" ht="12.75" x14ac:dyDescent="0.2">
      <c r="A313" s="409"/>
    </row>
    <row r="314" spans="1:1" ht="12.75" x14ac:dyDescent="0.2">
      <c r="A314" s="409"/>
    </row>
    <row r="315" spans="1:1" ht="12.75" x14ac:dyDescent="0.2">
      <c r="A315" s="409"/>
    </row>
    <row r="316" spans="1:1" ht="12.75" x14ac:dyDescent="0.2">
      <c r="A316" s="409"/>
    </row>
    <row r="317" spans="1:1" ht="12.75" x14ac:dyDescent="0.2">
      <c r="A317" s="409"/>
    </row>
    <row r="318" spans="1:1" ht="12.75" x14ac:dyDescent="0.2">
      <c r="A318" s="409"/>
    </row>
    <row r="319" spans="1:1" ht="12.75" x14ac:dyDescent="0.2">
      <c r="A319" s="409"/>
    </row>
    <row r="320" spans="1:1" ht="12.75" x14ac:dyDescent="0.2">
      <c r="A320" s="409"/>
    </row>
    <row r="321" spans="1:1" ht="12.75" x14ac:dyDescent="0.2">
      <c r="A321" s="409"/>
    </row>
    <row r="322" spans="1:1" ht="12.75" x14ac:dyDescent="0.2">
      <c r="A322" s="409"/>
    </row>
    <row r="323" spans="1:1" ht="12.75" x14ac:dyDescent="0.2">
      <c r="A323" s="409"/>
    </row>
    <row r="324" spans="1:1" ht="12.75" x14ac:dyDescent="0.2">
      <c r="A324" s="409"/>
    </row>
    <row r="325" spans="1:1" ht="12.75" x14ac:dyDescent="0.2">
      <c r="A325" s="409"/>
    </row>
    <row r="326" spans="1:1" ht="12.75" x14ac:dyDescent="0.2">
      <c r="A326" s="409"/>
    </row>
    <row r="327" spans="1:1" ht="12.75" x14ac:dyDescent="0.2">
      <c r="A327" s="409"/>
    </row>
    <row r="328" spans="1:1" ht="12.75" x14ac:dyDescent="0.2">
      <c r="A328" s="409"/>
    </row>
    <row r="329" spans="1:1" ht="12.75" x14ac:dyDescent="0.2">
      <c r="A329" s="409"/>
    </row>
    <row r="330" spans="1:1" ht="12.75" x14ac:dyDescent="0.2">
      <c r="A330" s="409"/>
    </row>
    <row r="331" spans="1:1" ht="12.75" x14ac:dyDescent="0.2">
      <c r="A331" s="409"/>
    </row>
    <row r="332" spans="1:1" ht="12.75" x14ac:dyDescent="0.2">
      <c r="A332" s="409"/>
    </row>
    <row r="333" spans="1:1" ht="12.75" x14ac:dyDescent="0.2">
      <c r="A333" s="409"/>
    </row>
    <row r="334" spans="1:1" ht="12.75" x14ac:dyDescent="0.2">
      <c r="A334" s="409"/>
    </row>
    <row r="335" spans="1:1" ht="12.75" x14ac:dyDescent="0.2">
      <c r="A335" s="409"/>
    </row>
    <row r="336" spans="1:1" ht="12.75" x14ac:dyDescent="0.2">
      <c r="A336" s="409"/>
    </row>
    <row r="337" spans="1:1" ht="12.75" x14ac:dyDescent="0.2">
      <c r="A337" s="409"/>
    </row>
    <row r="338" spans="1:1" ht="12.75" x14ac:dyDescent="0.2">
      <c r="A338" s="409"/>
    </row>
    <row r="339" spans="1:1" ht="12.75" x14ac:dyDescent="0.2">
      <c r="A339" s="409"/>
    </row>
    <row r="340" spans="1:1" ht="12.75" x14ac:dyDescent="0.2">
      <c r="A340" s="409"/>
    </row>
    <row r="341" spans="1:1" ht="12.75" x14ac:dyDescent="0.2">
      <c r="A341" s="409"/>
    </row>
    <row r="342" spans="1:1" ht="12.75" x14ac:dyDescent="0.2">
      <c r="A342" s="409"/>
    </row>
    <row r="343" spans="1:1" ht="12.75" x14ac:dyDescent="0.2">
      <c r="A343" s="409"/>
    </row>
    <row r="344" spans="1:1" ht="12.75" x14ac:dyDescent="0.2">
      <c r="A344" s="409"/>
    </row>
    <row r="345" spans="1:1" ht="12.75" x14ac:dyDescent="0.2">
      <c r="A345" s="409"/>
    </row>
    <row r="346" spans="1:1" ht="12.75" x14ac:dyDescent="0.2">
      <c r="A346" s="409"/>
    </row>
    <row r="347" spans="1:1" ht="12.75" x14ac:dyDescent="0.2">
      <c r="A347" s="409"/>
    </row>
    <row r="348" spans="1:1" ht="12.75" x14ac:dyDescent="0.2">
      <c r="A348" s="409"/>
    </row>
    <row r="349" spans="1:1" ht="12.75" x14ac:dyDescent="0.2">
      <c r="A349" s="409"/>
    </row>
    <row r="350" spans="1:1" ht="12.75" x14ac:dyDescent="0.2">
      <c r="A350" s="409"/>
    </row>
    <row r="351" spans="1:1" ht="12.75" x14ac:dyDescent="0.2">
      <c r="A351" s="409"/>
    </row>
    <row r="352" spans="1:1" ht="12.75" x14ac:dyDescent="0.2">
      <c r="A352" s="409"/>
    </row>
    <row r="353" spans="1:1" ht="12.75" x14ac:dyDescent="0.2">
      <c r="A353" s="409"/>
    </row>
    <row r="354" spans="1:1" ht="12.75" x14ac:dyDescent="0.2">
      <c r="A354" s="409"/>
    </row>
    <row r="355" spans="1:1" ht="12.75" x14ac:dyDescent="0.2">
      <c r="A355" s="409"/>
    </row>
    <row r="356" spans="1:1" ht="12.75" x14ac:dyDescent="0.2">
      <c r="A356" s="409"/>
    </row>
    <row r="357" spans="1:1" ht="12.75" x14ac:dyDescent="0.2">
      <c r="A357" s="409"/>
    </row>
    <row r="358" spans="1:1" ht="12.75" x14ac:dyDescent="0.2">
      <c r="A358" s="409"/>
    </row>
    <row r="359" spans="1:1" ht="12.75" x14ac:dyDescent="0.2">
      <c r="A359" s="409"/>
    </row>
    <row r="360" spans="1:1" ht="12.75" x14ac:dyDescent="0.2">
      <c r="A360" s="409"/>
    </row>
    <row r="361" spans="1:1" ht="12.75" x14ac:dyDescent="0.2">
      <c r="A361" s="409"/>
    </row>
    <row r="362" spans="1:1" ht="12.75" x14ac:dyDescent="0.2">
      <c r="A362" s="409"/>
    </row>
    <row r="363" spans="1:1" ht="12.75" x14ac:dyDescent="0.2">
      <c r="A363" s="409"/>
    </row>
    <row r="364" spans="1:1" ht="12.75" x14ac:dyDescent="0.2">
      <c r="A364" s="409"/>
    </row>
    <row r="365" spans="1:1" ht="12.75" x14ac:dyDescent="0.2">
      <c r="A365" s="409"/>
    </row>
    <row r="366" spans="1:1" ht="12.75" x14ac:dyDescent="0.2">
      <c r="A366" s="409"/>
    </row>
    <row r="367" spans="1:1" ht="12.75" x14ac:dyDescent="0.2">
      <c r="A367" s="409"/>
    </row>
    <row r="368" spans="1:1" ht="12.75" x14ac:dyDescent="0.2">
      <c r="A368" s="409"/>
    </row>
    <row r="369" spans="1:1" ht="12.75" x14ac:dyDescent="0.2">
      <c r="A369" s="409"/>
    </row>
    <row r="370" spans="1:1" ht="12.75" x14ac:dyDescent="0.2">
      <c r="A370" s="409"/>
    </row>
    <row r="371" spans="1:1" ht="12.75" x14ac:dyDescent="0.2">
      <c r="A371" s="409"/>
    </row>
    <row r="372" spans="1:1" ht="12.75" x14ac:dyDescent="0.2">
      <c r="A372" s="409"/>
    </row>
    <row r="373" spans="1:1" ht="12.75" x14ac:dyDescent="0.2">
      <c r="A373" s="409"/>
    </row>
    <row r="374" spans="1:1" ht="12.75" x14ac:dyDescent="0.2">
      <c r="A374" s="409"/>
    </row>
    <row r="375" spans="1:1" ht="12.75" x14ac:dyDescent="0.2">
      <c r="A375" s="409"/>
    </row>
    <row r="376" spans="1:1" ht="12.75" x14ac:dyDescent="0.2">
      <c r="A376" s="409"/>
    </row>
    <row r="377" spans="1:1" ht="12.75" x14ac:dyDescent="0.2">
      <c r="A377" s="409"/>
    </row>
    <row r="378" spans="1:1" ht="12.75" x14ac:dyDescent="0.2">
      <c r="A378" s="409"/>
    </row>
    <row r="379" spans="1:1" ht="12.75" x14ac:dyDescent="0.2">
      <c r="A379" s="409"/>
    </row>
    <row r="380" spans="1:1" ht="12.75" x14ac:dyDescent="0.2">
      <c r="A380" s="409"/>
    </row>
    <row r="381" spans="1:1" ht="12.75" x14ac:dyDescent="0.2">
      <c r="A381" s="409"/>
    </row>
    <row r="382" spans="1:1" ht="12.75" x14ac:dyDescent="0.2">
      <c r="A382" s="409"/>
    </row>
    <row r="383" spans="1:1" ht="12.75" x14ac:dyDescent="0.2">
      <c r="A383" s="409"/>
    </row>
    <row r="384" spans="1:1" ht="12.75" x14ac:dyDescent="0.2">
      <c r="A384" s="409"/>
    </row>
    <row r="385" spans="1:1" ht="12.75" x14ac:dyDescent="0.2">
      <c r="A385" s="409"/>
    </row>
    <row r="386" spans="1:1" ht="12.75" x14ac:dyDescent="0.2">
      <c r="A386" s="409"/>
    </row>
    <row r="387" spans="1:1" ht="12.75" x14ac:dyDescent="0.2">
      <c r="A387" s="409"/>
    </row>
    <row r="388" spans="1:1" ht="12.75" x14ac:dyDescent="0.2">
      <c r="A388" s="409"/>
    </row>
    <row r="389" spans="1:1" ht="12.75" x14ac:dyDescent="0.2">
      <c r="A389" s="409"/>
    </row>
    <row r="390" spans="1:1" ht="12.75" x14ac:dyDescent="0.2">
      <c r="A390" s="409"/>
    </row>
    <row r="391" spans="1:1" ht="12.75" x14ac:dyDescent="0.2">
      <c r="A391" s="409"/>
    </row>
    <row r="392" spans="1:1" ht="12.75" x14ac:dyDescent="0.2">
      <c r="A392" s="409"/>
    </row>
    <row r="393" spans="1:1" ht="12.75" x14ac:dyDescent="0.2">
      <c r="A393" s="409"/>
    </row>
    <row r="394" spans="1:1" ht="12.75" x14ac:dyDescent="0.2">
      <c r="A394" s="409"/>
    </row>
    <row r="395" spans="1:1" ht="12.75" x14ac:dyDescent="0.2">
      <c r="A395" s="409"/>
    </row>
    <row r="396" spans="1:1" ht="12.75" x14ac:dyDescent="0.2">
      <c r="A396" s="409"/>
    </row>
    <row r="397" spans="1:1" ht="12.75" x14ac:dyDescent="0.2">
      <c r="A397" s="409"/>
    </row>
    <row r="398" spans="1:1" ht="12.75" x14ac:dyDescent="0.2">
      <c r="A398" s="409"/>
    </row>
    <row r="399" spans="1:1" ht="12.75" x14ac:dyDescent="0.2">
      <c r="A399" s="409"/>
    </row>
    <row r="400" spans="1:1" ht="12.75" x14ac:dyDescent="0.2">
      <c r="A400" s="409"/>
    </row>
    <row r="401" spans="1:1" ht="12.75" x14ac:dyDescent="0.2">
      <c r="A401" s="409"/>
    </row>
    <row r="402" spans="1:1" ht="12.75" x14ac:dyDescent="0.2">
      <c r="A402" s="409"/>
    </row>
    <row r="403" spans="1:1" ht="12.75" x14ac:dyDescent="0.2">
      <c r="A403" s="409"/>
    </row>
    <row r="404" spans="1:1" ht="12.75" x14ac:dyDescent="0.2">
      <c r="A404" s="409"/>
    </row>
    <row r="405" spans="1:1" ht="12.75" x14ac:dyDescent="0.2">
      <c r="A405" s="409"/>
    </row>
    <row r="406" spans="1:1" ht="12.75" x14ac:dyDescent="0.2">
      <c r="A406" s="409"/>
    </row>
    <row r="407" spans="1:1" ht="12.75" x14ac:dyDescent="0.2">
      <c r="A407" s="409"/>
    </row>
    <row r="408" spans="1:1" ht="12.75" x14ac:dyDescent="0.2">
      <c r="A408" s="409"/>
    </row>
    <row r="409" spans="1:1" ht="12.75" x14ac:dyDescent="0.2">
      <c r="A409" s="409"/>
    </row>
    <row r="410" spans="1:1" ht="12.75" x14ac:dyDescent="0.2">
      <c r="A410" s="409"/>
    </row>
    <row r="411" spans="1:1" ht="12.75" x14ac:dyDescent="0.2">
      <c r="A411" s="409"/>
    </row>
    <row r="412" spans="1:1" ht="12.75" x14ac:dyDescent="0.2">
      <c r="A412" s="409"/>
    </row>
    <row r="413" spans="1:1" ht="12.75" x14ac:dyDescent="0.2">
      <c r="A413" s="409"/>
    </row>
    <row r="414" spans="1:1" ht="12.75" x14ac:dyDescent="0.2">
      <c r="A414" s="409"/>
    </row>
    <row r="415" spans="1:1" ht="12.75" x14ac:dyDescent="0.2">
      <c r="A415" s="409"/>
    </row>
    <row r="416" spans="1:1" ht="12.75" x14ac:dyDescent="0.2">
      <c r="A416" s="409"/>
    </row>
    <row r="417" spans="1:1" ht="12.75" x14ac:dyDescent="0.2">
      <c r="A417" s="409"/>
    </row>
    <row r="418" spans="1:1" ht="12.75" x14ac:dyDescent="0.2">
      <c r="A418" s="409"/>
    </row>
    <row r="419" spans="1:1" ht="12.75" x14ac:dyDescent="0.2">
      <c r="A419" s="409"/>
    </row>
    <row r="420" spans="1:1" ht="12.75" x14ac:dyDescent="0.2">
      <c r="A420" s="409"/>
    </row>
    <row r="421" spans="1:1" ht="12.75" x14ac:dyDescent="0.2">
      <c r="A421" s="409"/>
    </row>
    <row r="422" spans="1:1" ht="12.75" x14ac:dyDescent="0.2">
      <c r="A422" s="409"/>
    </row>
    <row r="423" spans="1:1" ht="12.75" x14ac:dyDescent="0.2">
      <c r="A423" s="409"/>
    </row>
    <row r="424" spans="1:1" ht="12.75" x14ac:dyDescent="0.2">
      <c r="A424" s="409"/>
    </row>
    <row r="425" spans="1:1" ht="12.75" x14ac:dyDescent="0.2">
      <c r="A425" s="409"/>
    </row>
    <row r="426" spans="1:1" ht="12.75" x14ac:dyDescent="0.2">
      <c r="A426" s="409"/>
    </row>
    <row r="427" spans="1:1" ht="12.75" x14ac:dyDescent="0.2">
      <c r="A427" s="409"/>
    </row>
    <row r="428" spans="1:1" ht="12.75" x14ac:dyDescent="0.2">
      <c r="A428" s="409"/>
    </row>
    <row r="429" spans="1:1" ht="12.75" x14ac:dyDescent="0.2">
      <c r="A429" s="409"/>
    </row>
    <row r="430" spans="1:1" ht="12.75" x14ac:dyDescent="0.2">
      <c r="A430" s="409"/>
    </row>
    <row r="431" spans="1:1" ht="12.75" x14ac:dyDescent="0.2">
      <c r="A431" s="409"/>
    </row>
    <row r="432" spans="1:1" ht="12.75" x14ac:dyDescent="0.2">
      <c r="A432" s="409"/>
    </row>
    <row r="433" spans="1:1" ht="12.75" x14ac:dyDescent="0.2">
      <c r="A433" s="409"/>
    </row>
    <row r="434" spans="1:1" ht="12.75" x14ac:dyDescent="0.2">
      <c r="A434" s="409"/>
    </row>
    <row r="435" spans="1:1" ht="12.75" x14ac:dyDescent="0.2">
      <c r="A435" s="409"/>
    </row>
    <row r="436" spans="1:1" ht="12.75" x14ac:dyDescent="0.2">
      <c r="A436" s="409"/>
    </row>
    <row r="437" spans="1:1" ht="12.75" x14ac:dyDescent="0.2">
      <c r="A437" s="409"/>
    </row>
    <row r="438" spans="1:1" ht="12.75" x14ac:dyDescent="0.2">
      <c r="A438" s="409"/>
    </row>
    <row r="439" spans="1:1" ht="12.75" x14ac:dyDescent="0.2">
      <c r="A439" s="409"/>
    </row>
    <row r="440" spans="1:1" ht="12.75" x14ac:dyDescent="0.2">
      <c r="A440" s="409"/>
    </row>
    <row r="441" spans="1:1" ht="12.75" x14ac:dyDescent="0.2">
      <c r="A441" s="409"/>
    </row>
    <row r="442" spans="1:1" ht="12.75" x14ac:dyDescent="0.2">
      <c r="A442" s="409"/>
    </row>
    <row r="443" spans="1:1" ht="12.75" x14ac:dyDescent="0.2">
      <c r="A443" s="409"/>
    </row>
    <row r="444" spans="1:1" ht="12.75" x14ac:dyDescent="0.2">
      <c r="A444" s="409"/>
    </row>
    <row r="445" spans="1:1" ht="12.75" x14ac:dyDescent="0.2">
      <c r="A445" s="409"/>
    </row>
    <row r="446" spans="1:1" ht="12.75" x14ac:dyDescent="0.2">
      <c r="A446" s="409"/>
    </row>
    <row r="447" spans="1:1" ht="12.75" x14ac:dyDescent="0.2">
      <c r="A447" s="409"/>
    </row>
    <row r="448" spans="1:1" ht="12.75" x14ac:dyDescent="0.2">
      <c r="A448" s="409"/>
    </row>
    <row r="449" spans="1:1" ht="12.75" x14ac:dyDescent="0.2">
      <c r="A449" s="409"/>
    </row>
    <row r="450" spans="1:1" ht="12.75" x14ac:dyDescent="0.2">
      <c r="A450" s="409"/>
    </row>
    <row r="451" spans="1:1" ht="12.75" x14ac:dyDescent="0.2">
      <c r="A451" s="409"/>
    </row>
    <row r="452" spans="1:1" ht="12.75" x14ac:dyDescent="0.2">
      <c r="A452" s="409"/>
    </row>
    <row r="453" spans="1:1" ht="12.75" x14ac:dyDescent="0.2">
      <c r="A453" s="409"/>
    </row>
    <row r="454" spans="1:1" ht="12.75" x14ac:dyDescent="0.2">
      <c r="A454" s="409"/>
    </row>
    <row r="455" spans="1:1" ht="12.75" x14ac:dyDescent="0.2">
      <c r="A455" s="409"/>
    </row>
    <row r="456" spans="1:1" ht="12.75" x14ac:dyDescent="0.2">
      <c r="A456" s="409"/>
    </row>
    <row r="457" spans="1:1" ht="12.75" x14ac:dyDescent="0.2">
      <c r="A457" s="409"/>
    </row>
    <row r="458" spans="1:1" ht="12.75" x14ac:dyDescent="0.2">
      <c r="A458" s="409"/>
    </row>
    <row r="459" spans="1:1" ht="12.75" x14ac:dyDescent="0.2">
      <c r="A459" s="409"/>
    </row>
    <row r="460" spans="1:1" ht="12.75" x14ac:dyDescent="0.2">
      <c r="A460" s="409"/>
    </row>
    <row r="461" spans="1:1" ht="12.75" x14ac:dyDescent="0.2">
      <c r="A461" s="409"/>
    </row>
    <row r="462" spans="1:1" ht="12.75" x14ac:dyDescent="0.2">
      <c r="A462" s="409"/>
    </row>
    <row r="463" spans="1:1" ht="12.75" x14ac:dyDescent="0.2">
      <c r="A463" s="409"/>
    </row>
    <row r="464" spans="1:1" ht="12.75" x14ac:dyDescent="0.2">
      <c r="A464" s="409"/>
    </row>
    <row r="465" spans="1:1" ht="12.75" x14ac:dyDescent="0.2">
      <c r="A465" s="409"/>
    </row>
    <row r="466" spans="1:1" ht="12.75" x14ac:dyDescent="0.2">
      <c r="A466" s="409"/>
    </row>
    <row r="467" spans="1:1" ht="12.75" x14ac:dyDescent="0.2">
      <c r="A467" s="409"/>
    </row>
    <row r="468" spans="1:1" ht="12.75" x14ac:dyDescent="0.2">
      <c r="A468" s="409"/>
    </row>
    <row r="469" spans="1:1" ht="12.75" x14ac:dyDescent="0.2">
      <c r="A469" s="409"/>
    </row>
    <row r="470" spans="1:1" ht="12.75" x14ac:dyDescent="0.2">
      <c r="A470" s="409"/>
    </row>
    <row r="471" spans="1:1" ht="12.75" x14ac:dyDescent="0.2">
      <c r="A471" s="409"/>
    </row>
    <row r="472" spans="1:1" ht="12.75" x14ac:dyDescent="0.2">
      <c r="A472" s="409"/>
    </row>
    <row r="473" spans="1:1" ht="12.75" x14ac:dyDescent="0.2">
      <c r="A473" s="409"/>
    </row>
    <row r="474" spans="1:1" ht="12.75" x14ac:dyDescent="0.2">
      <c r="A474" s="409"/>
    </row>
    <row r="475" spans="1:1" ht="12.75" x14ac:dyDescent="0.2">
      <c r="A475" s="409"/>
    </row>
    <row r="476" spans="1:1" ht="12.75" x14ac:dyDescent="0.2">
      <c r="A476" s="409"/>
    </row>
    <row r="477" spans="1:1" ht="12.75" x14ac:dyDescent="0.2">
      <c r="A477" s="409"/>
    </row>
    <row r="478" spans="1:1" ht="12.75" x14ac:dyDescent="0.2">
      <c r="A478" s="409"/>
    </row>
    <row r="479" spans="1:1" ht="12.75" x14ac:dyDescent="0.2">
      <c r="A479" s="409"/>
    </row>
    <row r="480" spans="1:1" ht="12.75" x14ac:dyDescent="0.2">
      <c r="A480" s="409"/>
    </row>
    <row r="481" spans="1:1" ht="12.75" x14ac:dyDescent="0.2">
      <c r="A481" s="409"/>
    </row>
    <row r="482" spans="1:1" ht="12.75" x14ac:dyDescent="0.2">
      <c r="A482" s="409"/>
    </row>
    <row r="483" spans="1:1" ht="12.75" x14ac:dyDescent="0.2">
      <c r="A483" s="409"/>
    </row>
    <row r="484" spans="1:1" ht="12.75" x14ac:dyDescent="0.2">
      <c r="A484" s="409"/>
    </row>
    <row r="485" spans="1:1" ht="12.75" x14ac:dyDescent="0.2">
      <c r="A485" s="409"/>
    </row>
    <row r="486" spans="1:1" ht="12.75" x14ac:dyDescent="0.2">
      <c r="A486" s="409"/>
    </row>
    <row r="487" spans="1:1" ht="12.75" x14ac:dyDescent="0.2">
      <c r="A487" s="409"/>
    </row>
    <row r="488" spans="1:1" ht="12.75" x14ac:dyDescent="0.2">
      <c r="A488" s="409"/>
    </row>
    <row r="489" spans="1:1" ht="12.75" x14ac:dyDescent="0.2">
      <c r="A489" s="409"/>
    </row>
    <row r="490" spans="1:1" ht="12.75" x14ac:dyDescent="0.2">
      <c r="A490" s="409"/>
    </row>
    <row r="491" spans="1:1" ht="12.75" x14ac:dyDescent="0.2">
      <c r="A491" s="409"/>
    </row>
    <row r="492" spans="1:1" ht="12.75" x14ac:dyDescent="0.2">
      <c r="A492" s="409"/>
    </row>
    <row r="493" spans="1:1" ht="12.75" x14ac:dyDescent="0.2">
      <c r="A493" s="409"/>
    </row>
    <row r="494" spans="1:1" ht="12.75" x14ac:dyDescent="0.2">
      <c r="A494" s="409"/>
    </row>
    <row r="495" spans="1:1" ht="12.75" x14ac:dyDescent="0.2">
      <c r="A495" s="409"/>
    </row>
    <row r="496" spans="1:1" ht="12.75" x14ac:dyDescent="0.2">
      <c r="A496" s="409"/>
    </row>
    <row r="497" spans="1:1" ht="12.75" x14ac:dyDescent="0.2">
      <c r="A497" s="409"/>
    </row>
    <row r="498" spans="1:1" ht="12.75" x14ac:dyDescent="0.2">
      <c r="A498" s="409"/>
    </row>
    <row r="499" spans="1:1" ht="12.75" x14ac:dyDescent="0.2">
      <c r="A499" s="409"/>
    </row>
    <row r="500" spans="1:1" ht="12.75" x14ac:dyDescent="0.2">
      <c r="A500" s="409"/>
    </row>
    <row r="501" spans="1:1" ht="12.75" x14ac:dyDescent="0.2">
      <c r="A501" s="409"/>
    </row>
    <row r="502" spans="1:1" ht="12.75" x14ac:dyDescent="0.2">
      <c r="A502" s="409"/>
    </row>
    <row r="503" spans="1:1" ht="12.75" x14ac:dyDescent="0.2">
      <c r="A503" s="409"/>
    </row>
    <row r="504" spans="1:1" ht="12.75" x14ac:dyDescent="0.2">
      <c r="A504" s="409"/>
    </row>
    <row r="505" spans="1:1" ht="12.75" x14ac:dyDescent="0.2">
      <c r="A505" s="409"/>
    </row>
    <row r="506" spans="1:1" ht="12.75" x14ac:dyDescent="0.2">
      <c r="A506" s="409"/>
    </row>
    <row r="507" spans="1:1" ht="12.75" x14ac:dyDescent="0.2">
      <c r="A507" s="409"/>
    </row>
    <row r="508" spans="1:1" ht="12.75" x14ac:dyDescent="0.2">
      <c r="A508" s="409"/>
    </row>
    <row r="509" spans="1:1" ht="12.75" x14ac:dyDescent="0.2">
      <c r="A509" s="409"/>
    </row>
    <row r="510" spans="1:1" ht="12.75" x14ac:dyDescent="0.2">
      <c r="A510" s="409"/>
    </row>
    <row r="511" spans="1:1" ht="12.75" x14ac:dyDescent="0.2">
      <c r="A511" s="409"/>
    </row>
    <row r="512" spans="1:1" ht="12.75" x14ac:dyDescent="0.2">
      <c r="A512" s="409"/>
    </row>
    <row r="513" spans="1:1" ht="12.75" x14ac:dyDescent="0.2">
      <c r="A513" s="409"/>
    </row>
    <row r="514" spans="1:1" ht="12.75" x14ac:dyDescent="0.2">
      <c r="A514" s="409"/>
    </row>
    <row r="515" spans="1:1" ht="12.75" x14ac:dyDescent="0.2">
      <c r="A515" s="409"/>
    </row>
    <row r="516" spans="1:1" ht="12.75" x14ac:dyDescent="0.2">
      <c r="A516" s="409"/>
    </row>
    <row r="517" spans="1:1" ht="12.75" x14ac:dyDescent="0.2">
      <c r="A517" s="409"/>
    </row>
    <row r="518" spans="1:1" ht="12.75" x14ac:dyDescent="0.2">
      <c r="A518" s="409"/>
    </row>
    <row r="519" spans="1:1" ht="12.75" x14ac:dyDescent="0.2">
      <c r="A519" s="409"/>
    </row>
    <row r="520" spans="1:1" ht="12.75" x14ac:dyDescent="0.2">
      <c r="A520" s="409"/>
    </row>
    <row r="521" spans="1:1" ht="12.75" x14ac:dyDescent="0.2">
      <c r="A521" s="409"/>
    </row>
    <row r="522" spans="1:1" ht="12.75" x14ac:dyDescent="0.2">
      <c r="A522" s="409"/>
    </row>
    <row r="523" spans="1:1" ht="12.75" x14ac:dyDescent="0.2">
      <c r="A523" s="409"/>
    </row>
    <row r="524" spans="1:1" ht="12.75" x14ac:dyDescent="0.2">
      <c r="A524" s="409"/>
    </row>
    <row r="525" spans="1:1" ht="12.75" x14ac:dyDescent="0.2">
      <c r="A525" s="409"/>
    </row>
    <row r="526" spans="1:1" ht="12.75" x14ac:dyDescent="0.2">
      <c r="A526" s="409"/>
    </row>
    <row r="527" spans="1:1" ht="12.75" x14ac:dyDescent="0.2">
      <c r="A527" s="409"/>
    </row>
    <row r="528" spans="1:1" ht="12.75" x14ac:dyDescent="0.2">
      <c r="A528" s="409"/>
    </row>
    <row r="529" spans="1:1" ht="12.75" x14ac:dyDescent="0.2">
      <c r="A529" s="409"/>
    </row>
    <row r="530" spans="1:1" ht="12.75" x14ac:dyDescent="0.2">
      <c r="A530" s="409"/>
    </row>
    <row r="531" spans="1:1" ht="12.75" x14ac:dyDescent="0.2">
      <c r="A531" s="409"/>
    </row>
    <row r="532" spans="1:1" ht="12.75" x14ac:dyDescent="0.2">
      <c r="A532" s="409"/>
    </row>
    <row r="533" spans="1:1" ht="12.75" x14ac:dyDescent="0.2">
      <c r="A533" s="409"/>
    </row>
    <row r="534" spans="1:1" ht="12.75" x14ac:dyDescent="0.2">
      <c r="A534" s="409"/>
    </row>
    <row r="535" spans="1:1" ht="12.75" x14ac:dyDescent="0.2">
      <c r="A535" s="409"/>
    </row>
    <row r="536" spans="1:1" ht="12.75" x14ac:dyDescent="0.2">
      <c r="A536" s="409"/>
    </row>
    <row r="537" spans="1:1" ht="12.75" x14ac:dyDescent="0.2">
      <c r="A537" s="409"/>
    </row>
    <row r="538" spans="1:1" ht="12.75" x14ac:dyDescent="0.2">
      <c r="A538" s="409"/>
    </row>
    <row r="539" spans="1:1" ht="12.75" x14ac:dyDescent="0.2">
      <c r="A539" s="409"/>
    </row>
    <row r="540" spans="1:1" ht="12.75" x14ac:dyDescent="0.2">
      <c r="A540" s="409"/>
    </row>
    <row r="541" spans="1:1" ht="12.75" x14ac:dyDescent="0.2">
      <c r="A541" s="409"/>
    </row>
    <row r="542" spans="1:1" ht="12.75" x14ac:dyDescent="0.2">
      <c r="A542" s="409"/>
    </row>
    <row r="543" spans="1:1" ht="12.75" x14ac:dyDescent="0.2">
      <c r="A543" s="409"/>
    </row>
    <row r="544" spans="1:1" ht="12.75" x14ac:dyDescent="0.2">
      <c r="A544" s="409"/>
    </row>
    <row r="545" spans="1:1" ht="12.75" x14ac:dyDescent="0.2">
      <c r="A545" s="409"/>
    </row>
    <row r="546" spans="1:1" ht="12.75" x14ac:dyDescent="0.2">
      <c r="A546" s="409"/>
    </row>
    <row r="547" spans="1:1" ht="12.75" x14ac:dyDescent="0.2">
      <c r="A547" s="409"/>
    </row>
    <row r="548" spans="1:1" ht="12.75" x14ac:dyDescent="0.2">
      <c r="A548" s="409"/>
    </row>
    <row r="549" spans="1:1" ht="12.75" x14ac:dyDescent="0.2">
      <c r="A549" s="409"/>
    </row>
    <row r="550" spans="1:1" ht="12.75" x14ac:dyDescent="0.2">
      <c r="A550" s="409"/>
    </row>
    <row r="551" spans="1:1" ht="12.75" x14ac:dyDescent="0.2">
      <c r="A551" s="409"/>
    </row>
    <row r="552" spans="1:1" ht="12.75" x14ac:dyDescent="0.2">
      <c r="A552" s="409"/>
    </row>
    <row r="553" spans="1:1" ht="12.75" x14ac:dyDescent="0.2">
      <c r="A553" s="409"/>
    </row>
    <row r="554" spans="1:1" ht="12.75" x14ac:dyDescent="0.2">
      <c r="A554" s="409"/>
    </row>
    <row r="555" spans="1:1" ht="12.75" x14ac:dyDescent="0.2">
      <c r="A555" s="409"/>
    </row>
    <row r="556" spans="1:1" ht="12.75" x14ac:dyDescent="0.2">
      <c r="A556" s="409"/>
    </row>
    <row r="557" spans="1:1" ht="12.75" x14ac:dyDescent="0.2">
      <c r="A557" s="409"/>
    </row>
    <row r="558" spans="1:1" ht="12.75" x14ac:dyDescent="0.2">
      <c r="A558" s="409"/>
    </row>
    <row r="559" spans="1:1" ht="12.75" x14ac:dyDescent="0.2">
      <c r="A559" s="409"/>
    </row>
    <row r="560" spans="1:1" ht="12.75" x14ac:dyDescent="0.2">
      <c r="A560" s="409"/>
    </row>
    <row r="561" spans="1:1" ht="12.75" x14ac:dyDescent="0.2">
      <c r="A561" s="409"/>
    </row>
    <row r="562" spans="1:1" ht="12.75" x14ac:dyDescent="0.2">
      <c r="A562" s="409"/>
    </row>
    <row r="563" spans="1:1" ht="12.75" x14ac:dyDescent="0.2">
      <c r="A563" s="409"/>
    </row>
    <row r="564" spans="1:1" ht="12.75" x14ac:dyDescent="0.2">
      <c r="A564" s="409"/>
    </row>
    <row r="565" spans="1:1" ht="12.75" x14ac:dyDescent="0.2">
      <c r="A565" s="409"/>
    </row>
    <row r="566" spans="1:1" ht="12.75" x14ac:dyDescent="0.2">
      <c r="A566" s="409"/>
    </row>
    <row r="567" spans="1:1" ht="12.75" x14ac:dyDescent="0.2">
      <c r="A567" s="409"/>
    </row>
    <row r="568" spans="1:1" ht="12.75" x14ac:dyDescent="0.2">
      <c r="A568" s="409"/>
    </row>
    <row r="569" spans="1:1" ht="12.75" x14ac:dyDescent="0.2">
      <c r="A569" s="409"/>
    </row>
    <row r="570" spans="1:1" ht="12.75" x14ac:dyDescent="0.2">
      <c r="A570" s="409"/>
    </row>
    <row r="571" spans="1:1" ht="12.75" x14ac:dyDescent="0.2">
      <c r="A571" s="409"/>
    </row>
    <row r="572" spans="1:1" ht="12.75" x14ac:dyDescent="0.2">
      <c r="A572" s="409"/>
    </row>
    <row r="573" spans="1:1" ht="12.75" x14ac:dyDescent="0.2">
      <c r="A573" s="409"/>
    </row>
    <row r="574" spans="1:1" ht="12.75" x14ac:dyDescent="0.2">
      <c r="A574" s="409"/>
    </row>
    <row r="575" spans="1:1" ht="12.75" x14ac:dyDescent="0.2">
      <c r="A575" s="409"/>
    </row>
    <row r="576" spans="1:1" ht="12.75" x14ac:dyDescent="0.2">
      <c r="A576" s="409"/>
    </row>
    <row r="577" spans="1:1" ht="12.75" x14ac:dyDescent="0.2">
      <c r="A577" s="409"/>
    </row>
    <row r="578" spans="1:1" ht="12.75" x14ac:dyDescent="0.2">
      <c r="A578" s="409"/>
    </row>
    <row r="579" spans="1:1" ht="12.75" x14ac:dyDescent="0.2">
      <c r="A579" s="409"/>
    </row>
    <row r="580" spans="1:1" ht="12.75" x14ac:dyDescent="0.2">
      <c r="A580" s="409"/>
    </row>
    <row r="581" spans="1:1" ht="12.75" x14ac:dyDescent="0.2">
      <c r="A581" s="409"/>
    </row>
    <row r="582" spans="1:1" ht="12.75" x14ac:dyDescent="0.2">
      <c r="A582" s="409"/>
    </row>
    <row r="583" spans="1:1" ht="12.75" x14ac:dyDescent="0.2">
      <c r="A583" s="409"/>
    </row>
    <row r="584" spans="1:1" ht="12.75" x14ac:dyDescent="0.2">
      <c r="A584" s="409"/>
    </row>
    <row r="585" spans="1:1" ht="12.75" x14ac:dyDescent="0.2">
      <c r="A585" s="409"/>
    </row>
    <row r="586" spans="1:1" ht="12.75" x14ac:dyDescent="0.2">
      <c r="A586" s="409"/>
    </row>
    <row r="587" spans="1:1" ht="12.75" x14ac:dyDescent="0.2">
      <c r="A587" s="409"/>
    </row>
    <row r="588" spans="1:1" ht="12.75" x14ac:dyDescent="0.2">
      <c r="A588" s="409"/>
    </row>
    <row r="589" spans="1:1" ht="12.75" x14ac:dyDescent="0.2">
      <c r="A589" s="409"/>
    </row>
    <row r="590" spans="1:1" ht="12.75" x14ac:dyDescent="0.2">
      <c r="A590" s="409"/>
    </row>
    <row r="591" spans="1:1" ht="12.75" x14ac:dyDescent="0.2">
      <c r="A591" s="409"/>
    </row>
    <row r="592" spans="1:1" ht="12.75" x14ac:dyDescent="0.2">
      <c r="A592" s="409"/>
    </row>
    <row r="593" spans="1:1" ht="12.75" x14ac:dyDescent="0.2">
      <c r="A593" s="409"/>
    </row>
    <row r="594" spans="1:1" ht="12.75" x14ac:dyDescent="0.2">
      <c r="A594" s="409"/>
    </row>
    <row r="595" spans="1:1" ht="12.75" x14ac:dyDescent="0.2">
      <c r="A595" s="409"/>
    </row>
    <row r="596" spans="1:1" ht="12.75" x14ac:dyDescent="0.2">
      <c r="A596" s="409"/>
    </row>
    <row r="597" spans="1:1" ht="12.75" x14ac:dyDescent="0.2">
      <c r="A597" s="409"/>
    </row>
    <row r="598" spans="1:1" ht="12.75" x14ac:dyDescent="0.2">
      <c r="A598" s="409"/>
    </row>
    <row r="599" spans="1:1" ht="12.75" x14ac:dyDescent="0.2">
      <c r="A599" s="409"/>
    </row>
    <row r="600" spans="1:1" ht="12.75" x14ac:dyDescent="0.2">
      <c r="A600" s="409"/>
    </row>
    <row r="601" spans="1:1" ht="12.75" x14ac:dyDescent="0.2">
      <c r="A601" s="409"/>
    </row>
    <row r="602" spans="1:1" ht="12.75" x14ac:dyDescent="0.2">
      <c r="A602" s="409"/>
    </row>
    <row r="603" spans="1:1" ht="12.75" x14ac:dyDescent="0.2">
      <c r="A603" s="409"/>
    </row>
    <row r="604" spans="1:1" ht="12.75" x14ac:dyDescent="0.2">
      <c r="A604" s="409"/>
    </row>
    <row r="605" spans="1:1" ht="12.75" x14ac:dyDescent="0.2">
      <c r="A605" s="409"/>
    </row>
    <row r="606" spans="1:1" ht="12.75" x14ac:dyDescent="0.2">
      <c r="A606" s="409"/>
    </row>
    <row r="607" spans="1:1" ht="12.75" x14ac:dyDescent="0.2">
      <c r="A607" s="409"/>
    </row>
    <row r="608" spans="1:1" ht="12.75" x14ac:dyDescent="0.2">
      <c r="A608" s="409"/>
    </row>
    <row r="609" spans="1:1" ht="12.75" x14ac:dyDescent="0.2">
      <c r="A609" s="409"/>
    </row>
    <row r="610" spans="1:1" ht="12.75" x14ac:dyDescent="0.2">
      <c r="A610" s="409"/>
    </row>
    <row r="611" spans="1:1" ht="12.75" x14ac:dyDescent="0.2">
      <c r="A611" s="409"/>
    </row>
    <row r="612" spans="1:1" ht="12.75" x14ac:dyDescent="0.2">
      <c r="A612" s="409"/>
    </row>
    <row r="613" spans="1:1" ht="12.75" x14ac:dyDescent="0.2">
      <c r="A613" s="409"/>
    </row>
    <row r="614" spans="1:1" ht="12.75" x14ac:dyDescent="0.2">
      <c r="A614" s="409"/>
    </row>
    <row r="615" spans="1:1" ht="12.75" x14ac:dyDescent="0.2">
      <c r="A615" s="409"/>
    </row>
    <row r="616" spans="1:1" ht="12.75" x14ac:dyDescent="0.2">
      <c r="A616" s="409"/>
    </row>
    <row r="617" spans="1:1" ht="12.75" x14ac:dyDescent="0.2">
      <c r="A617" s="409"/>
    </row>
    <row r="618" spans="1:1" ht="12.75" x14ac:dyDescent="0.2">
      <c r="A618" s="409"/>
    </row>
    <row r="619" spans="1:1" ht="12.75" x14ac:dyDescent="0.2">
      <c r="A619" s="409"/>
    </row>
    <row r="620" spans="1:1" ht="12.75" x14ac:dyDescent="0.2">
      <c r="A620" s="409"/>
    </row>
    <row r="621" spans="1:1" ht="12.75" x14ac:dyDescent="0.2">
      <c r="A621" s="409"/>
    </row>
    <row r="622" spans="1:1" ht="12.75" x14ac:dyDescent="0.2">
      <c r="A622" s="409"/>
    </row>
    <row r="623" spans="1:1" ht="12.75" x14ac:dyDescent="0.2">
      <c r="A623" s="409"/>
    </row>
    <row r="624" spans="1:1" ht="12.75" x14ac:dyDescent="0.2">
      <c r="A624" s="409"/>
    </row>
    <row r="625" spans="1:1" ht="12.75" x14ac:dyDescent="0.2">
      <c r="A625" s="409"/>
    </row>
    <row r="626" spans="1:1" ht="12.75" x14ac:dyDescent="0.2">
      <c r="A626" s="409"/>
    </row>
    <row r="627" spans="1:1" ht="12.75" x14ac:dyDescent="0.2">
      <c r="A627" s="409"/>
    </row>
    <row r="628" spans="1:1" ht="12.75" x14ac:dyDescent="0.2">
      <c r="A628" s="409"/>
    </row>
    <row r="629" spans="1:1" ht="12.75" x14ac:dyDescent="0.2">
      <c r="A629" s="409"/>
    </row>
    <row r="630" spans="1:1" ht="12.75" x14ac:dyDescent="0.2">
      <c r="A630" s="409"/>
    </row>
    <row r="631" spans="1:1" ht="12.75" x14ac:dyDescent="0.2">
      <c r="A631" s="409"/>
    </row>
    <row r="632" spans="1:1" ht="12.75" x14ac:dyDescent="0.2">
      <c r="A632" s="409"/>
    </row>
    <row r="633" spans="1:1" ht="12.75" x14ac:dyDescent="0.2">
      <c r="A633" s="409"/>
    </row>
    <row r="634" spans="1:1" ht="12.75" x14ac:dyDescent="0.2">
      <c r="A634" s="409"/>
    </row>
    <row r="635" spans="1:1" ht="12.75" x14ac:dyDescent="0.2">
      <c r="A635" s="409"/>
    </row>
    <row r="636" spans="1:1" ht="12.75" x14ac:dyDescent="0.2">
      <c r="A636" s="409"/>
    </row>
    <row r="637" spans="1:1" ht="12.75" x14ac:dyDescent="0.2">
      <c r="A637" s="409"/>
    </row>
    <row r="638" spans="1:1" ht="12.75" x14ac:dyDescent="0.2">
      <c r="A638" s="409"/>
    </row>
    <row r="639" spans="1:1" ht="12.75" x14ac:dyDescent="0.2">
      <c r="A639" s="409"/>
    </row>
    <row r="640" spans="1:1" ht="12.75" x14ac:dyDescent="0.2">
      <c r="A640" s="409"/>
    </row>
    <row r="641" spans="1:1" ht="12.75" x14ac:dyDescent="0.2">
      <c r="A641" s="409"/>
    </row>
    <row r="642" spans="1:1" ht="12.75" x14ac:dyDescent="0.2">
      <c r="A642" s="409"/>
    </row>
    <row r="643" spans="1:1" ht="12.75" x14ac:dyDescent="0.2">
      <c r="A643" s="409"/>
    </row>
    <row r="644" spans="1:1" ht="12.75" x14ac:dyDescent="0.2">
      <c r="A644" s="409"/>
    </row>
    <row r="645" spans="1:1" ht="12.75" x14ac:dyDescent="0.2">
      <c r="A645" s="409"/>
    </row>
    <row r="646" spans="1:1" ht="12.75" x14ac:dyDescent="0.2">
      <c r="A646" s="409"/>
    </row>
    <row r="647" spans="1:1" ht="12.75" x14ac:dyDescent="0.2">
      <c r="A647" s="409"/>
    </row>
    <row r="648" spans="1:1" ht="12.75" x14ac:dyDescent="0.2">
      <c r="A648" s="409"/>
    </row>
    <row r="649" spans="1:1" ht="12.75" x14ac:dyDescent="0.2">
      <c r="A649" s="409"/>
    </row>
    <row r="650" spans="1:1" ht="12.75" x14ac:dyDescent="0.2">
      <c r="A650" s="409"/>
    </row>
    <row r="651" spans="1:1" ht="12.75" x14ac:dyDescent="0.2">
      <c r="A651" s="409"/>
    </row>
    <row r="652" spans="1:1" ht="12.75" x14ac:dyDescent="0.2">
      <c r="A652" s="409"/>
    </row>
    <row r="653" spans="1:1" ht="12.75" x14ac:dyDescent="0.2">
      <c r="A653" s="409"/>
    </row>
    <row r="654" spans="1:1" ht="12.75" x14ac:dyDescent="0.2">
      <c r="A654" s="409"/>
    </row>
    <row r="655" spans="1:1" ht="12.75" x14ac:dyDescent="0.2">
      <c r="A655" s="409"/>
    </row>
    <row r="656" spans="1:1" ht="12.75" x14ac:dyDescent="0.2">
      <c r="A656" s="409"/>
    </row>
    <row r="657" spans="1:1" ht="12.75" x14ac:dyDescent="0.2">
      <c r="A657" s="409"/>
    </row>
    <row r="658" spans="1:1" ht="12.75" x14ac:dyDescent="0.2">
      <c r="A658" s="409"/>
    </row>
    <row r="659" spans="1:1" ht="12.75" x14ac:dyDescent="0.2">
      <c r="A659" s="409"/>
    </row>
    <row r="660" spans="1:1" ht="12.75" x14ac:dyDescent="0.2">
      <c r="A660" s="409"/>
    </row>
    <row r="661" spans="1:1" ht="12.75" x14ac:dyDescent="0.2">
      <c r="A661" s="409"/>
    </row>
    <row r="662" spans="1:1" ht="12.75" x14ac:dyDescent="0.2">
      <c r="A662" s="409"/>
    </row>
    <row r="663" spans="1:1" ht="12.75" x14ac:dyDescent="0.2">
      <c r="A663" s="409"/>
    </row>
    <row r="664" spans="1:1" ht="12.75" x14ac:dyDescent="0.2">
      <c r="A664" s="409"/>
    </row>
    <row r="665" spans="1:1" ht="12.75" x14ac:dyDescent="0.2">
      <c r="A665" s="409"/>
    </row>
    <row r="666" spans="1:1" ht="12.75" x14ac:dyDescent="0.2">
      <c r="A666" s="409"/>
    </row>
    <row r="667" spans="1:1" ht="12.75" x14ac:dyDescent="0.2">
      <c r="A667" s="409"/>
    </row>
    <row r="668" spans="1:1" ht="12.75" x14ac:dyDescent="0.2">
      <c r="A668" s="409"/>
    </row>
    <row r="669" spans="1:1" ht="12.75" x14ac:dyDescent="0.2">
      <c r="A669" s="409"/>
    </row>
    <row r="670" spans="1:1" ht="12.75" x14ac:dyDescent="0.2">
      <c r="A670" s="409"/>
    </row>
    <row r="671" spans="1:1" ht="12.75" x14ac:dyDescent="0.2">
      <c r="A671" s="409"/>
    </row>
    <row r="672" spans="1:1" ht="12.75" x14ac:dyDescent="0.2">
      <c r="A672" s="409"/>
    </row>
    <row r="673" spans="1:1" ht="12.75" x14ac:dyDescent="0.2">
      <c r="A673" s="409"/>
    </row>
    <row r="674" spans="1:1" ht="12.75" x14ac:dyDescent="0.2">
      <c r="A674" s="409"/>
    </row>
    <row r="675" spans="1:1" ht="12.75" x14ac:dyDescent="0.2">
      <c r="A675" s="409"/>
    </row>
    <row r="676" spans="1:1" ht="12.75" x14ac:dyDescent="0.2">
      <c r="A676" s="409"/>
    </row>
    <row r="677" spans="1:1" ht="12.75" x14ac:dyDescent="0.2">
      <c r="A677" s="409"/>
    </row>
    <row r="678" spans="1:1" ht="12.75" x14ac:dyDescent="0.2">
      <c r="A678" s="409"/>
    </row>
    <row r="679" spans="1:1" ht="12.75" x14ac:dyDescent="0.2">
      <c r="A679" s="409"/>
    </row>
    <row r="680" spans="1:1" ht="12.75" x14ac:dyDescent="0.2">
      <c r="A680" s="409"/>
    </row>
    <row r="681" spans="1:1" ht="12.75" x14ac:dyDescent="0.2">
      <c r="A681" s="409"/>
    </row>
    <row r="682" spans="1:1" ht="12.75" x14ac:dyDescent="0.2">
      <c r="A682" s="409"/>
    </row>
    <row r="683" spans="1:1" ht="12.75" x14ac:dyDescent="0.2">
      <c r="A683" s="409"/>
    </row>
    <row r="684" spans="1:1" ht="12.75" x14ac:dyDescent="0.2">
      <c r="A684" s="409"/>
    </row>
    <row r="685" spans="1:1" ht="12.75" x14ac:dyDescent="0.2">
      <c r="A685" s="409"/>
    </row>
    <row r="686" spans="1:1" ht="12.75" x14ac:dyDescent="0.2">
      <c r="A686" s="409"/>
    </row>
    <row r="687" spans="1:1" ht="12.75" x14ac:dyDescent="0.2">
      <c r="A687" s="409"/>
    </row>
    <row r="688" spans="1:1" ht="12.75" x14ac:dyDescent="0.2">
      <c r="A688" s="409"/>
    </row>
    <row r="689" spans="1:1" ht="12.75" x14ac:dyDescent="0.2">
      <c r="A689" s="409"/>
    </row>
    <row r="690" spans="1:1" ht="12.75" x14ac:dyDescent="0.2">
      <c r="A690" s="409"/>
    </row>
    <row r="691" spans="1:1" ht="12.75" x14ac:dyDescent="0.2">
      <c r="A691" s="409"/>
    </row>
    <row r="692" spans="1:1" ht="12.75" x14ac:dyDescent="0.2">
      <c r="A692" s="409"/>
    </row>
    <row r="693" spans="1:1" ht="12.75" x14ac:dyDescent="0.2">
      <c r="A693" s="409"/>
    </row>
    <row r="694" spans="1:1" ht="12.75" x14ac:dyDescent="0.2">
      <c r="A694" s="409"/>
    </row>
    <row r="695" spans="1:1" ht="12.75" x14ac:dyDescent="0.2">
      <c r="A695" s="409"/>
    </row>
    <row r="696" spans="1:1" ht="12.75" x14ac:dyDescent="0.2">
      <c r="A696" s="409"/>
    </row>
    <row r="697" spans="1:1" ht="12.75" x14ac:dyDescent="0.2">
      <c r="A697" s="409"/>
    </row>
    <row r="698" spans="1:1" ht="12.75" x14ac:dyDescent="0.2">
      <c r="A698" s="409"/>
    </row>
    <row r="699" spans="1:1" ht="12.75" x14ac:dyDescent="0.2">
      <c r="A699" s="409"/>
    </row>
    <row r="700" spans="1:1" ht="12.75" x14ac:dyDescent="0.2">
      <c r="A700" s="409"/>
    </row>
    <row r="701" spans="1:1" ht="12.75" x14ac:dyDescent="0.2">
      <c r="A701" s="409"/>
    </row>
    <row r="702" spans="1:1" ht="12.75" x14ac:dyDescent="0.2">
      <c r="A702" s="409"/>
    </row>
    <row r="703" spans="1:1" ht="12.75" x14ac:dyDescent="0.2">
      <c r="A703" s="409"/>
    </row>
    <row r="704" spans="1:1" ht="12.75" x14ac:dyDescent="0.2">
      <c r="A704" s="409"/>
    </row>
    <row r="705" spans="1:1" ht="12.75" x14ac:dyDescent="0.2">
      <c r="A705" s="409"/>
    </row>
    <row r="706" spans="1:1" ht="12.75" x14ac:dyDescent="0.2">
      <c r="A706" s="409"/>
    </row>
    <row r="707" spans="1:1" ht="12.75" x14ac:dyDescent="0.2">
      <c r="A707" s="409"/>
    </row>
    <row r="708" spans="1:1" ht="12.75" x14ac:dyDescent="0.2">
      <c r="A708" s="409"/>
    </row>
    <row r="709" spans="1:1" ht="12.75" x14ac:dyDescent="0.2">
      <c r="A709" s="409"/>
    </row>
    <row r="710" spans="1:1" ht="12.75" x14ac:dyDescent="0.2">
      <c r="A710" s="409"/>
    </row>
    <row r="711" spans="1:1" ht="12.75" x14ac:dyDescent="0.2">
      <c r="A711" s="409"/>
    </row>
    <row r="712" spans="1:1" ht="12.75" x14ac:dyDescent="0.2">
      <c r="A712" s="409"/>
    </row>
    <row r="713" spans="1:1" ht="12.75" x14ac:dyDescent="0.2">
      <c r="A713" s="409"/>
    </row>
    <row r="714" spans="1:1" ht="12.75" x14ac:dyDescent="0.2">
      <c r="A714" s="409"/>
    </row>
    <row r="715" spans="1:1" ht="12.75" x14ac:dyDescent="0.2">
      <c r="A715" s="409"/>
    </row>
    <row r="716" spans="1:1" ht="12.75" x14ac:dyDescent="0.2">
      <c r="A716" s="409"/>
    </row>
    <row r="717" spans="1:1" ht="12.75" x14ac:dyDescent="0.2">
      <c r="A717" s="409"/>
    </row>
    <row r="718" spans="1:1" ht="12.75" x14ac:dyDescent="0.2">
      <c r="A718" s="409"/>
    </row>
    <row r="719" spans="1:1" ht="12.75" x14ac:dyDescent="0.2">
      <c r="A719" s="409"/>
    </row>
    <row r="720" spans="1:1" ht="12.75" x14ac:dyDescent="0.2">
      <c r="A720" s="409"/>
    </row>
    <row r="721" spans="1:1" ht="12.75" x14ac:dyDescent="0.2">
      <c r="A721" s="409"/>
    </row>
    <row r="722" spans="1:1" ht="12.75" x14ac:dyDescent="0.2">
      <c r="A722" s="409"/>
    </row>
    <row r="723" spans="1:1" ht="12.75" x14ac:dyDescent="0.2">
      <c r="A723" s="409"/>
    </row>
    <row r="724" spans="1:1" ht="12.75" x14ac:dyDescent="0.2">
      <c r="A724" s="409"/>
    </row>
    <row r="725" spans="1:1" ht="12.75" x14ac:dyDescent="0.2">
      <c r="A725" s="409"/>
    </row>
    <row r="726" spans="1:1" ht="12.75" x14ac:dyDescent="0.2">
      <c r="A726" s="409"/>
    </row>
    <row r="727" spans="1:1" ht="12.75" x14ac:dyDescent="0.2">
      <c r="A727" s="409"/>
    </row>
    <row r="728" spans="1:1" ht="12.75" x14ac:dyDescent="0.2">
      <c r="A728" s="409"/>
    </row>
    <row r="729" spans="1:1" ht="12.75" x14ac:dyDescent="0.2">
      <c r="A729" s="409"/>
    </row>
    <row r="730" spans="1:1" ht="12.75" x14ac:dyDescent="0.2">
      <c r="A730" s="409"/>
    </row>
    <row r="731" spans="1:1" ht="12.75" x14ac:dyDescent="0.2">
      <c r="A731" s="409"/>
    </row>
    <row r="732" spans="1:1" ht="12.75" x14ac:dyDescent="0.2">
      <c r="A732" s="409"/>
    </row>
    <row r="733" spans="1:1" ht="12.75" x14ac:dyDescent="0.2">
      <c r="A733" s="409"/>
    </row>
    <row r="734" spans="1:1" ht="12.75" x14ac:dyDescent="0.2">
      <c r="A734" s="409"/>
    </row>
    <row r="735" spans="1:1" ht="12.75" x14ac:dyDescent="0.2">
      <c r="A735" s="409"/>
    </row>
    <row r="736" spans="1:1" ht="12.75" x14ac:dyDescent="0.2">
      <c r="A736" s="409"/>
    </row>
    <row r="737" spans="1:1" ht="12.75" x14ac:dyDescent="0.2">
      <c r="A737" s="409"/>
    </row>
    <row r="738" spans="1:1" ht="12.75" x14ac:dyDescent="0.2">
      <c r="A738" s="409"/>
    </row>
    <row r="739" spans="1:1" ht="12.75" x14ac:dyDescent="0.2">
      <c r="A739" s="409"/>
    </row>
    <row r="740" spans="1:1" ht="12.75" x14ac:dyDescent="0.2">
      <c r="A740" s="409"/>
    </row>
    <row r="741" spans="1:1" ht="12.75" x14ac:dyDescent="0.2">
      <c r="A741" s="409"/>
    </row>
    <row r="742" spans="1:1" ht="12.75" x14ac:dyDescent="0.2">
      <c r="A742" s="409"/>
    </row>
    <row r="743" spans="1:1" ht="12.75" x14ac:dyDescent="0.2">
      <c r="A743" s="409"/>
    </row>
    <row r="744" spans="1:1" ht="12.75" x14ac:dyDescent="0.2">
      <c r="A744" s="409"/>
    </row>
    <row r="745" spans="1:1" ht="12.75" x14ac:dyDescent="0.2">
      <c r="A745" s="409"/>
    </row>
    <row r="746" spans="1:1" ht="12.75" x14ac:dyDescent="0.2">
      <c r="A746" s="409"/>
    </row>
    <row r="747" spans="1:1" ht="12.75" x14ac:dyDescent="0.2">
      <c r="A747" s="409"/>
    </row>
    <row r="748" spans="1:1" ht="12.75" x14ac:dyDescent="0.2">
      <c r="A748" s="409"/>
    </row>
    <row r="749" spans="1:1" ht="12.75" x14ac:dyDescent="0.2">
      <c r="A749" s="409"/>
    </row>
    <row r="750" spans="1:1" ht="12.75" x14ac:dyDescent="0.2">
      <c r="A750" s="409"/>
    </row>
    <row r="751" spans="1:1" ht="12.75" x14ac:dyDescent="0.2">
      <c r="A751" s="409"/>
    </row>
    <row r="752" spans="1:1" ht="12.75" x14ac:dyDescent="0.2">
      <c r="A752" s="409"/>
    </row>
    <row r="753" spans="1:1" ht="12.75" x14ac:dyDescent="0.2">
      <c r="A753" s="409"/>
    </row>
    <row r="754" spans="1:1" ht="12.75" x14ac:dyDescent="0.2">
      <c r="A754" s="409"/>
    </row>
    <row r="755" spans="1:1" ht="12.75" x14ac:dyDescent="0.2">
      <c r="A755" s="409"/>
    </row>
    <row r="756" spans="1:1" ht="12.75" x14ac:dyDescent="0.2">
      <c r="A756" s="409"/>
    </row>
    <row r="757" spans="1:1" ht="12.75" x14ac:dyDescent="0.2">
      <c r="A757" s="409"/>
    </row>
    <row r="758" spans="1:1" ht="12.75" x14ac:dyDescent="0.2">
      <c r="A758" s="409"/>
    </row>
    <row r="759" spans="1:1" ht="12.75" x14ac:dyDescent="0.2">
      <c r="A759" s="409"/>
    </row>
    <row r="760" spans="1:1" ht="12.75" x14ac:dyDescent="0.2">
      <c r="A760" s="409"/>
    </row>
    <row r="761" spans="1:1" ht="12.75" x14ac:dyDescent="0.2">
      <c r="A761" s="409"/>
    </row>
    <row r="762" spans="1:1" ht="12.75" x14ac:dyDescent="0.2">
      <c r="A762" s="409"/>
    </row>
    <row r="763" spans="1:1" ht="12.75" x14ac:dyDescent="0.2">
      <c r="A763" s="409"/>
    </row>
    <row r="764" spans="1:1" ht="12.75" x14ac:dyDescent="0.2">
      <c r="A764" s="409"/>
    </row>
    <row r="765" spans="1:1" ht="12.75" x14ac:dyDescent="0.2">
      <c r="A765" s="409"/>
    </row>
    <row r="766" spans="1:1" ht="12.75" x14ac:dyDescent="0.2">
      <c r="A766" s="409"/>
    </row>
    <row r="767" spans="1:1" ht="12.75" x14ac:dyDescent="0.2">
      <c r="A767" s="409"/>
    </row>
    <row r="768" spans="1:1" ht="12.75" x14ac:dyDescent="0.2">
      <c r="A768" s="409"/>
    </row>
    <row r="769" spans="1:1" ht="12.75" x14ac:dyDescent="0.2">
      <c r="A769" s="409"/>
    </row>
    <row r="770" spans="1:1" ht="12.75" x14ac:dyDescent="0.2">
      <c r="A770" s="409"/>
    </row>
    <row r="771" spans="1:1" ht="12.75" x14ac:dyDescent="0.2">
      <c r="A771" s="409"/>
    </row>
    <row r="772" spans="1:1" ht="12.75" x14ac:dyDescent="0.2">
      <c r="A772" s="409"/>
    </row>
    <row r="773" spans="1:1" ht="12.75" x14ac:dyDescent="0.2">
      <c r="A773" s="409"/>
    </row>
    <row r="774" spans="1:1" ht="12.75" x14ac:dyDescent="0.2">
      <c r="A774" s="409"/>
    </row>
    <row r="775" spans="1:1" ht="12.75" x14ac:dyDescent="0.2">
      <c r="A775" s="409"/>
    </row>
    <row r="776" spans="1:1" ht="12.75" x14ac:dyDescent="0.2">
      <c r="A776" s="409"/>
    </row>
    <row r="777" spans="1:1" ht="12.75" x14ac:dyDescent="0.2">
      <c r="A777" s="409"/>
    </row>
    <row r="778" spans="1:1" ht="12.75" x14ac:dyDescent="0.2">
      <c r="A778" s="409"/>
    </row>
    <row r="779" spans="1:1" ht="12.75" x14ac:dyDescent="0.2">
      <c r="A779" s="409"/>
    </row>
    <row r="780" spans="1:1" ht="12.75" x14ac:dyDescent="0.2">
      <c r="A780" s="409"/>
    </row>
    <row r="781" spans="1:1" ht="12.75" x14ac:dyDescent="0.2">
      <c r="A781" s="409"/>
    </row>
    <row r="782" spans="1:1" ht="12.75" x14ac:dyDescent="0.2">
      <c r="A782" s="409"/>
    </row>
    <row r="783" spans="1:1" ht="12.75" x14ac:dyDescent="0.2">
      <c r="A783" s="409"/>
    </row>
    <row r="784" spans="1:1" ht="12.75" x14ac:dyDescent="0.2">
      <c r="A784" s="409"/>
    </row>
    <row r="785" spans="1:1" ht="12.75" x14ac:dyDescent="0.2">
      <c r="A785" s="409"/>
    </row>
    <row r="786" spans="1:1" ht="12.75" x14ac:dyDescent="0.2">
      <c r="A786" s="409"/>
    </row>
    <row r="787" spans="1:1" ht="12.75" x14ac:dyDescent="0.2">
      <c r="A787" s="409"/>
    </row>
    <row r="788" spans="1:1" ht="12.75" x14ac:dyDescent="0.2">
      <c r="A788" s="409"/>
    </row>
    <row r="789" spans="1:1" ht="12.75" x14ac:dyDescent="0.2">
      <c r="A789" s="409"/>
    </row>
    <row r="790" spans="1:1" ht="12.75" x14ac:dyDescent="0.2">
      <c r="A790" s="409"/>
    </row>
    <row r="791" spans="1:1" ht="12.75" x14ac:dyDescent="0.2">
      <c r="A791" s="409"/>
    </row>
    <row r="792" spans="1:1" ht="12.75" x14ac:dyDescent="0.2">
      <c r="A792" s="409"/>
    </row>
    <row r="793" spans="1:1" ht="12.75" x14ac:dyDescent="0.2">
      <c r="A793" s="409"/>
    </row>
    <row r="794" spans="1:1" ht="12.75" x14ac:dyDescent="0.2">
      <c r="A794" s="409"/>
    </row>
    <row r="795" spans="1:1" ht="12.75" x14ac:dyDescent="0.2">
      <c r="A795" s="409"/>
    </row>
    <row r="796" spans="1:1" ht="12.75" x14ac:dyDescent="0.2">
      <c r="A796" s="409"/>
    </row>
    <row r="797" spans="1:1" ht="12.75" x14ac:dyDescent="0.2">
      <c r="A797" s="409"/>
    </row>
    <row r="798" spans="1:1" ht="12.75" x14ac:dyDescent="0.2">
      <c r="A798" s="409"/>
    </row>
    <row r="799" spans="1:1" ht="12.75" x14ac:dyDescent="0.2">
      <c r="A799" s="409"/>
    </row>
    <row r="800" spans="1:1" ht="12.75" x14ac:dyDescent="0.2">
      <c r="A800" s="409"/>
    </row>
    <row r="801" spans="1:1" ht="12.75" x14ac:dyDescent="0.2">
      <c r="A801" s="409"/>
    </row>
    <row r="802" spans="1:1" ht="12.75" x14ac:dyDescent="0.2">
      <c r="A802" s="409"/>
    </row>
    <row r="803" spans="1:1" ht="12.75" x14ac:dyDescent="0.2">
      <c r="A803" s="409"/>
    </row>
    <row r="804" spans="1:1" ht="12.75" x14ac:dyDescent="0.2">
      <c r="A804" s="409"/>
    </row>
    <row r="805" spans="1:1" ht="12.75" x14ac:dyDescent="0.2">
      <c r="A805" s="409"/>
    </row>
    <row r="806" spans="1:1" ht="12.75" x14ac:dyDescent="0.2">
      <c r="A806" s="409"/>
    </row>
    <row r="807" spans="1:1" ht="12.75" x14ac:dyDescent="0.2">
      <c r="A807" s="409"/>
    </row>
    <row r="808" spans="1:1" ht="12.75" x14ac:dyDescent="0.2">
      <c r="A808" s="409"/>
    </row>
    <row r="809" spans="1:1" ht="12.75" x14ac:dyDescent="0.2">
      <c r="A809" s="409"/>
    </row>
    <row r="810" spans="1:1" ht="12.75" x14ac:dyDescent="0.2">
      <c r="A810" s="409"/>
    </row>
    <row r="811" spans="1:1" ht="12.75" x14ac:dyDescent="0.2">
      <c r="A811" s="409"/>
    </row>
    <row r="812" spans="1:1" ht="12.75" x14ac:dyDescent="0.2">
      <c r="A812" s="409"/>
    </row>
    <row r="813" spans="1:1" ht="12.75" x14ac:dyDescent="0.2">
      <c r="A813" s="409"/>
    </row>
    <row r="814" spans="1:1" ht="12.75" x14ac:dyDescent="0.2">
      <c r="A814" s="409"/>
    </row>
    <row r="815" spans="1:1" ht="12.75" x14ac:dyDescent="0.2">
      <c r="A815" s="409"/>
    </row>
    <row r="816" spans="1:1" ht="12.75" x14ac:dyDescent="0.2">
      <c r="A816" s="409"/>
    </row>
    <row r="817" spans="1:1" ht="12.75" x14ac:dyDescent="0.2">
      <c r="A817" s="409"/>
    </row>
    <row r="818" spans="1:1" ht="12.75" x14ac:dyDescent="0.2">
      <c r="A818" s="409"/>
    </row>
    <row r="819" spans="1:1" ht="12.75" x14ac:dyDescent="0.2">
      <c r="A819" s="409"/>
    </row>
    <row r="820" spans="1:1" ht="12.75" x14ac:dyDescent="0.2">
      <c r="A820" s="409"/>
    </row>
    <row r="821" spans="1:1" ht="12.75" x14ac:dyDescent="0.2">
      <c r="A821" s="409"/>
    </row>
    <row r="822" spans="1:1" ht="12.75" x14ac:dyDescent="0.2">
      <c r="A822" s="409"/>
    </row>
    <row r="823" spans="1:1" ht="12.75" x14ac:dyDescent="0.2">
      <c r="A823" s="409"/>
    </row>
    <row r="824" spans="1:1" ht="12.75" x14ac:dyDescent="0.2">
      <c r="A824" s="409"/>
    </row>
    <row r="825" spans="1:1" ht="12.75" x14ac:dyDescent="0.2">
      <c r="A825" s="409"/>
    </row>
    <row r="826" spans="1:1" ht="12.75" x14ac:dyDescent="0.2">
      <c r="A826" s="409"/>
    </row>
    <row r="827" spans="1:1" ht="12.75" x14ac:dyDescent="0.2">
      <c r="A827" s="409"/>
    </row>
    <row r="828" spans="1:1" ht="12.75" x14ac:dyDescent="0.2">
      <c r="A828" s="409"/>
    </row>
    <row r="829" spans="1:1" ht="12.75" x14ac:dyDescent="0.2">
      <c r="A829" s="409"/>
    </row>
    <row r="830" spans="1:1" ht="12.75" x14ac:dyDescent="0.2">
      <c r="A830" s="409"/>
    </row>
    <row r="831" spans="1:1" ht="12.75" x14ac:dyDescent="0.2">
      <c r="A831" s="409"/>
    </row>
    <row r="832" spans="1:1" ht="12.75" x14ac:dyDescent="0.2">
      <c r="A832" s="409"/>
    </row>
    <row r="833" spans="1:1" ht="12.75" x14ac:dyDescent="0.2">
      <c r="A833" s="409"/>
    </row>
    <row r="834" spans="1:1" ht="12.75" x14ac:dyDescent="0.2">
      <c r="A834" s="409"/>
    </row>
    <row r="835" spans="1:1" ht="12.75" x14ac:dyDescent="0.2">
      <c r="A835" s="409"/>
    </row>
    <row r="836" spans="1:1" ht="12.75" x14ac:dyDescent="0.2">
      <c r="A836" s="409"/>
    </row>
    <row r="837" spans="1:1" ht="12.75" x14ac:dyDescent="0.2">
      <c r="A837" s="409"/>
    </row>
    <row r="838" spans="1:1" ht="12.75" x14ac:dyDescent="0.2">
      <c r="A838" s="409"/>
    </row>
    <row r="839" spans="1:1" ht="12.75" x14ac:dyDescent="0.2">
      <c r="A839" s="409"/>
    </row>
    <row r="840" spans="1:1" ht="12.75" x14ac:dyDescent="0.2">
      <c r="A840" s="409"/>
    </row>
    <row r="841" spans="1:1" ht="12.75" x14ac:dyDescent="0.2">
      <c r="A841" s="409"/>
    </row>
    <row r="842" spans="1:1" ht="12.75" x14ac:dyDescent="0.2">
      <c r="A842" s="409"/>
    </row>
    <row r="843" spans="1:1" ht="12.75" x14ac:dyDescent="0.2">
      <c r="A843" s="409"/>
    </row>
    <row r="844" spans="1:1" ht="12.75" x14ac:dyDescent="0.2">
      <c r="A844" s="409"/>
    </row>
    <row r="845" spans="1:1" ht="12.75" x14ac:dyDescent="0.2">
      <c r="A845" s="409"/>
    </row>
    <row r="846" spans="1:1" ht="12.75" x14ac:dyDescent="0.2">
      <c r="A846" s="409"/>
    </row>
    <row r="847" spans="1:1" ht="12.75" x14ac:dyDescent="0.2">
      <c r="A847" s="409"/>
    </row>
    <row r="848" spans="1:1" ht="12.75" x14ac:dyDescent="0.2">
      <c r="A848" s="409"/>
    </row>
    <row r="849" spans="1:1" ht="12.75" x14ac:dyDescent="0.2">
      <c r="A849" s="409"/>
    </row>
    <row r="850" spans="1:1" ht="12.75" x14ac:dyDescent="0.2">
      <c r="A850" s="409"/>
    </row>
    <row r="851" spans="1:1" ht="12.75" x14ac:dyDescent="0.2">
      <c r="A851" s="409"/>
    </row>
    <row r="852" spans="1:1" ht="12.75" x14ac:dyDescent="0.2">
      <c r="A852" s="409"/>
    </row>
    <row r="853" spans="1:1" ht="12.75" x14ac:dyDescent="0.2">
      <c r="A853" s="409"/>
    </row>
    <row r="854" spans="1:1" ht="12.75" x14ac:dyDescent="0.2">
      <c r="A854" s="409"/>
    </row>
    <row r="855" spans="1:1" ht="12.75" x14ac:dyDescent="0.2">
      <c r="A855" s="409"/>
    </row>
    <row r="856" spans="1:1" ht="12.75" x14ac:dyDescent="0.2">
      <c r="A856" s="409"/>
    </row>
    <row r="857" spans="1:1" ht="12.75" x14ac:dyDescent="0.2">
      <c r="A857" s="409"/>
    </row>
    <row r="858" spans="1:1" ht="12.75" x14ac:dyDescent="0.2">
      <c r="A858" s="409"/>
    </row>
    <row r="859" spans="1:1" ht="12.75" x14ac:dyDescent="0.2">
      <c r="A859" s="409"/>
    </row>
    <row r="860" spans="1:1" ht="12.75" x14ac:dyDescent="0.2">
      <c r="A860" s="409"/>
    </row>
    <row r="861" spans="1:1" ht="12.75" x14ac:dyDescent="0.2">
      <c r="A861" s="409"/>
    </row>
    <row r="862" spans="1:1" ht="12.75" x14ac:dyDescent="0.2">
      <c r="A862" s="409"/>
    </row>
    <row r="863" spans="1:1" ht="12.75" x14ac:dyDescent="0.2">
      <c r="A863" s="409"/>
    </row>
    <row r="864" spans="1:1" ht="12.75" x14ac:dyDescent="0.2">
      <c r="A864" s="409"/>
    </row>
    <row r="865" spans="1:1" ht="12.75" x14ac:dyDescent="0.2">
      <c r="A865" s="409"/>
    </row>
    <row r="866" spans="1:1" ht="12.75" x14ac:dyDescent="0.2">
      <c r="A866" s="409"/>
    </row>
    <row r="867" spans="1:1" ht="12.75" x14ac:dyDescent="0.2">
      <c r="A867" s="409"/>
    </row>
    <row r="868" spans="1:1" ht="12.75" x14ac:dyDescent="0.2">
      <c r="A868" s="409"/>
    </row>
    <row r="869" spans="1:1" ht="12.75" x14ac:dyDescent="0.2">
      <c r="A869" s="409"/>
    </row>
    <row r="870" spans="1:1" ht="12.75" x14ac:dyDescent="0.2">
      <c r="A870" s="409"/>
    </row>
    <row r="871" spans="1:1" ht="12.75" x14ac:dyDescent="0.2">
      <c r="A871" s="409"/>
    </row>
    <row r="872" spans="1:1" ht="12.75" x14ac:dyDescent="0.2">
      <c r="A872" s="409"/>
    </row>
    <row r="873" spans="1:1" ht="12.75" x14ac:dyDescent="0.2">
      <c r="A873" s="409"/>
    </row>
    <row r="874" spans="1:1" ht="12.75" x14ac:dyDescent="0.2">
      <c r="A874" s="409"/>
    </row>
    <row r="875" spans="1:1" ht="12.75" x14ac:dyDescent="0.2">
      <c r="A875" s="409"/>
    </row>
    <row r="876" spans="1:1" ht="12.75" x14ac:dyDescent="0.2">
      <c r="A876" s="409"/>
    </row>
    <row r="877" spans="1:1" ht="12.75" x14ac:dyDescent="0.2">
      <c r="A877" s="409"/>
    </row>
    <row r="878" spans="1:1" ht="12.75" x14ac:dyDescent="0.2">
      <c r="A878" s="409"/>
    </row>
    <row r="879" spans="1:1" ht="12.75" x14ac:dyDescent="0.2">
      <c r="A879" s="409"/>
    </row>
    <row r="880" spans="1:1" ht="12.75" x14ac:dyDescent="0.2">
      <c r="A880" s="409"/>
    </row>
    <row r="881" spans="1:1" ht="12.75" x14ac:dyDescent="0.2">
      <c r="A881" s="409"/>
    </row>
    <row r="882" spans="1:1" ht="12.75" x14ac:dyDescent="0.2">
      <c r="A882" s="409"/>
    </row>
    <row r="883" spans="1:1" ht="12.75" x14ac:dyDescent="0.2">
      <c r="A883" s="409"/>
    </row>
    <row r="884" spans="1:1" ht="12.75" x14ac:dyDescent="0.2">
      <c r="A884" s="409"/>
    </row>
    <row r="885" spans="1:1" ht="12.75" x14ac:dyDescent="0.2">
      <c r="A885" s="409"/>
    </row>
    <row r="886" spans="1:1" ht="12.75" x14ac:dyDescent="0.2">
      <c r="A886" s="409"/>
    </row>
    <row r="887" spans="1:1" ht="12.75" x14ac:dyDescent="0.2">
      <c r="A887" s="409"/>
    </row>
    <row r="888" spans="1:1" ht="12.75" x14ac:dyDescent="0.2">
      <c r="A888" s="409"/>
    </row>
    <row r="889" spans="1:1" ht="12.75" x14ac:dyDescent="0.2">
      <c r="A889" s="409"/>
    </row>
    <row r="890" spans="1:1" ht="12.75" x14ac:dyDescent="0.2">
      <c r="A890" s="409"/>
    </row>
    <row r="891" spans="1:1" ht="12.75" x14ac:dyDescent="0.2">
      <c r="A891" s="409"/>
    </row>
    <row r="892" spans="1:1" ht="12.75" x14ac:dyDescent="0.2">
      <c r="A892" s="409"/>
    </row>
    <row r="893" spans="1:1" ht="12.75" x14ac:dyDescent="0.2">
      <c r="A893" s="409"/>
    </row>
    <row r="894" spans="1:1" ht="12.75" x14ac:dyDescent="0.2">
      <c r="A894" s="409"/>
    </row>
    <row r="895" spans="1:1" ht="12.75" x14ac:dyDescent="0.2">
      <c r="A895" s="409"/>
    </row>
    <row r="896" spans="1:1" ht="12.75" x14ac:dyDescent="0.2">
      <c r="A896" s="409"/>
    </row>
    <row r="897" spans="1:1" ht="12.75" x14ac:dyDescent="0.2">
      <c r="A897" s="409"/>
    </row>
    <row r="898" spans="1:1" ht="12.75" x14ac:dyDescent="0.2">
      <c r="A898" s="409"/>
    </row>
    <row r="899" spans="1:1" ht="12.75" x14ac:dyDescent="0.2">
      <c r="A899" s="409"/>
    </row>
    <row r="900" spans="1:1" ht="12.75" x14ac:dyDescent="0.2">
      <c r="A900" s="409"/>
    </row>
    <row r="901" spans="1:1" ht="12.75" x14ac:dyDescent="0.2">
      <c r="A901" s="409"/>
    </row>
    <row r="902" spans="1:1" ht="12.75" x14ac:dyDescent="0.2">
      <c r="A902" s="409"/>
    </row>
    <row r="903" spans="1:1" ht="12.75" x14ac:dyDescent="0.2">
      <c r="A903" s="409"/>
    </row>
    <row r="904" spans="1:1" ht="12.75" x14ac:dyDescent="0.2">
      <c r="A904" s="409"/>
    </row>
    <row r="905" spans="1:1" ht="12.75" x14ac:dyDescent="0.2">
      <c r="A905" s="409"/>
    </row>
    <row r="906" spans="1:1" ht="12.75" x14ac:dyDescent="0.2">
      <c r="A906" s="409"/>
    </row>
    <row r="907" spans="1:1" ht="12.75" x14ac:dyDescent="0.2">
      <c r="A907" s="409"/>
    </row>
    <row r="908" spans="1:1" ht="12.75" x14ac:dyDescent="0.2">
      <c r="A908" s="409"/>
    </row>
    <row r="909" spans="1:1" ht="12.75" x14ac:dyDescent="0.2">
      <c r="A909" s="409"/>
    </row>
    <row r="910" spans="1:1" ht="12.75" x14ac:dyDescent="0.2">
      <c r="A910" s="409"/>
    </row>
    <row r="911" spans="1:1" ht="12.75" x14ac:dyDescent="0.2">
      <c r="A911" s="409"/>
    </row>
    <row r="912" spans="1:1" ht="12.75" x14ac:dyDescent="0.2">
      <c r="A912" s="409"/>
    </row>
    <row r="913" spans="1:1" ht="12.75" x14ac:dyDescent="0.2">
      <c r="A913" s="409"/>
    </row>
    <row r="914" spans="1:1" ht="12.75" x14ac:dyDescent="0.2">
      <c r="A914" s="409"/>
    </row>
    <row r="915" spans="1:1" ht="12.75" x14ac:dyDescent="0.2">
      <c r="A915" s="409"/>
    </row>
    <row r="916" spans="1:1" ht="12.75" x14ac:dyDescent="0.2">
      <c r="A916" s="409"/>
    </row>
    <row r="917" spans="1:1" ht="12.75" x14ac:dyDescent="0.2">
      <c r="A917" s="409"/>
    </row>
    <row r="918" spans="1:1" ht="12.75" x14ac:dyDescent="0.2">
      <c r="A918" s="409"/>
    </row>
    <row r="919" spans="1:1" ht="12.75" x14ac:dyDescent="0.2">
      <c r="A919" s="409"/>
    </row>
    <row r="920" spans="1:1" ht="12.75" x14ac:dyDescent="0.2">
      <c r="A920" s="409"/>
    </row>
    <row r="921" spans="1:1" ht="12.75" x14ac:dyDescent="0.2">
      <c r="A921" s="409"/>
    </row>
    <row r="922" spans="1:1" ht="12.75" x14ac:dyDescent="0.2">
      <c r="A922" s="409"/>
    </row>
    <row r="923" spans="1:1" ht="12.75" x14ac:dyDescent="0.2">
      <c r="A923" s="409"/>
    </row>
    <row r="924" spans="1:1" ht="12.75" x14ac:dyDescent="0.2">
      <c r="A924" s="409"/>
    </row>
    <row r="925" spans="1:1" ht="12.75" x14ac:dyDescent="0.2">
      <c r="A925" s="409"/>
    </row>
    <row r="926" spans="1:1" ht="12.75" x14ac:dyDescent="0.2">
      <c r="A926" s="409"/>
    </row>
    <row r="927" spans="1:1" ht="12.75" x14ac:dyDescent="0.2">
      <c r="A927" s="409"/>
    </row>
    <row r="928" spans="1:1" ht="12.75" x14ac:dyDescent="0.2">
      <c r="A928" s="409"/>
    </row>
    <row r="929" spans="1:1" ht="12.75" x14ac:dyDescent="0.2">
      <c r="A929" s="409"/>
    </row>
    <row r="930" spans="1:1" ht="12.75" x14ac:dyDescent="0.2">
      <c r="A930" s="409"/>
    </row>
    <row r="931" spans="1:1" ht="12.75" x14ac:dyDescent="0.2">
      <c r="A931" s="409"/>
    </row>
    <row r="932" spans="1:1" ht="12.75" x14ac:dyDescent="0.2">
      <c r="A932" s="409"/>
    </row>
    <row r="933" spans="1:1" ht="12.75" x14ac:dyDescent="0.2">
      <c r="A933" s="409"/>
    </row>
    <row r="934" spans="1:1" ht="12.75" x14ac:dyDescent="0.2">
      <c r="A934" s="409"/>
    </row>
    <row r="935" spans="1:1" ht="12.75" x14ac:dyDescent="0.2">
      <c r="A935" s="409"/>
    </row>
    <row r="936" spans="1:1" ht="12.75" x14ac:dyDescent="0.2">
      <c r="A936" s="409"/>
    </row>
    <row r="937" spans="1:1" ht="12.75" x14ac:dyDescent="0.2">
      <c r="A937" s="409"/>
    </row>
    <row r="938" spans="1:1" ht="12.75" x14ac:dyDescent="0.2">
      <c r="A938" s="409"/>
    </row>
    <row r="939" spans="1:1" ht="12.75" x14ac:dyDescent="0.2">
      <c r="A939" s="409"/>
    </row>
    <row r="940" spans="1:1" ht="12.75" x14ac:dyDescent="0.2">
      <c r="A940" s="409"/>
    </row>
    <row r="941" spans="1:1" ht="12.75" x14ac:dyDescent="0.2">
      <c r="A941" s="409"/>
    </row>
    <row r="942" spans="1:1" ht="12.75" x14ac:dyDescent="0.2">
      <c r="A942" s="409"/>
    </row>
    <row r="943" spans="1:1" ht="12.75" x14ac:dyDescent="0.2">
      <c r="A943" s="409"/>
    </row>
    <row r="944" spans="1:1" ht="12.75" x14ac:dyDescent="0.2">
      <c r="A944" s="409"/>
    </row>
    <row r="945" spans="1:1" ht="12.75" x14ac:dyDescent="0.2">
      <c r="A945" s="409"/>
    </row>
    <row r="946" spans="1:1" ht="12.75" x14ac:dyDescent="0.2">
      <c r="A946" s="409"/>
    </row>
    <row r="947" spans="1:1" ht="12.75" x14ac:dyDescent="0.2">
      <c r="A947" s="409"/>
    </row>
    <row r="948" spans="1:1" ht="12.75" x14ac:dyDescent="0.2">
      <c r="A948" s="409"/>
    </row>
    <row r="949" spans="1:1" ht="12.75" x14ac:dyDescent="0.2">
      <c r="A949" s="409"/>
    </row>
    <row r="950" spans="1:1" ht="12.75" x14ac:dyDescent="0.2">
      <c r="A950" s="409"/>
    </row>
    <row r="951" spans="1:1" ht="12.75" x14ac:dyDescent="0.2">
      <c r="A951" s="409"/>
    </row>
    <row r="952" spans="1:1" ht="12.75" x14ac:dyDescent="0.2">
      <c r="A952" s="409"/>
    </row>
    <row r="953" spans="1:1" ht="12.75" x14ac:dyDescent="0.2">
      <c r="A953" s="409"/>
    </row>
    <row r="954" spans="1:1" ht="12.75" x14ac:dyDescent="0.2">
      <c r="A954" s="409"/>
    </row>
    <row r="955" spans="1:1" ht="12.75" x14ac:dyDescent="0.2">
      <c r="A955" s="409"/>
    </row>
    <row r="956" spans="1:1" ht="12.75" x14ac:dyDescent="0.2">
      <c r="A956" s="409"/>
    </row>
    <row r="957" spans="1:1" ht="12.75" x14ac:dyDescent="0.2">
      <c r="A957" s="409"/>
    </row>
    <row r="958" spans="1:1" ht="12.75" x14ac:dyDescent="0.2">
      <c r="A958" s="409"/>
    </row>
    <row r="959" spans="1:1" ht="12.75" x14ac:dyDescent="0.2">
      <c r="A959" s="409"/>
    </row>
    <row r="960" spans="1:1" ht="12.75" x14ac:dyDescent="0.2">
      <c r="A960" s="409"/>
    </row>
    <row r="961" spans="1:1" ht="12.75" x14ac:dyDescent="0.2">
      <c r="A961" s="409"/>
    </row>
    <row r="962" spans="1:1" ht="12.75" x14ac:dyDescent="0.2">
      <c r="A962" s="409"/>
    </row>
    <row r="963" spans="1:1" ht="12.75" x14ac:dyDescent="0.2">
      <c r="A963" s="409"/>
    </row>
    <row r="964" spans="1:1" ht="12.75" x14ac:dyDescent="0.2">
      <c r="A964" s="409"/>
    </row>
    <row r="965" spans="1:1" ht="12.75" x14ac:dyDescent="0.2">
      <c r="A965" s="409"/>
    </row>
    <row r="966" spans="1:1" ht="12.75" x14ac:dyDescent="0.2">
      <c r="A966" s="409"/>
    </row>
    <row r="967" spans="1:1" ht="12.75" x14ac:dyDescent="0.2">
      <c r="A967" s="409"/>
    </row>
    <row r="968" spans="1:1" ht="12.75" x14ac:dyDescent="0.2">
      <c r="A968" s="409"/>
    </row>
    <row r="969" spans="1:1" ht="12.75" x14ac:dyDescent="0.2">
      <c r="A969" s="409"/>
    </row>
    <row r="970" spans="1:1" ht="12.75" x14ac:dyDescent="0.2">
      <c r="A970" s="409"/>
    </row>
    <row r="971" spans="1:1" ht="12.75" x14ac:dyDescent="0.2">
      <c r="A971" s="409"/>
    </row>
    <row r="972" spans="1:1" ht="12.75" x14ac:dyDescent="0.2">
      <c r="A972" s="409"/>
    </row>
    <row r="973" spans="1:1" ht="12.75" x14ac:dyDescent="0.2">
      <c r="A973" s="409"/>
    </row>
    <row r="974" spans="1:1" ht="12.75" x14ac:dyDescent="0.2">
      <c r="A974" s="409"/>
    </row>
    <row r="975" spans="1:1" ht="12.75" x14ac:dyDescent="0.2">
      <c r="A975" s="409"/>
    </row>
    <row r="976" spans="1:1" ht="12.75" x14ac:dyDescent="0.2">
      <c r="A976" s="409"/>
    </row>
    <row r="977" spans="1:1" ht="12.75" x14ac:dyDescent="0.2">
      <c r="A977" s="409"/>
    </row>
    <row r="978" spans="1:1" ht="12.75" x14ac:dyDescent="0.2">
      <c r="A978" s="409"/>
    </row>
    <row r="979" spans="1:1" ht="12.75" x14ac:dyDescent="0.2">
      <c r="A979" s="409"/>
    </row>
    <row r="980" spans="1:1" ht="12.75" x14ac:dyDescent="0.2">
      <c r="A980" s="409"/>
    </row>
    <row r="981" spans="1:1" ht="12.75" x14ac:dyDescent="0.2">
      <c r="A981" s="409"/>
    </row>
    <row r="982" spans="1:1" ht="12.75" x14ac:dyDescent="0.2">
      <c r="A982" s="409"/>
    </row>
    <row r="983" spans="1:1" ht="12.75" x14ac:dyDescent="0.2">
      <c r="A983" s="409"/>
    </row>
    <row r="984" spans="1:1" ht="12.75" x14ac:dyDescent="0.2">
      <c r="A984" s="409"/>
    </row>
    <row r="985" spans="1:1" ht="12.75" x14ac:dyDescent="0.2">
      <c r="A985" s="409"/>
    </row>
    <row r="986" spans="1:1" ht="12.75" x14ac:dyDescent="0.2">
      <c r="A986" s="409"/>
    </row>
    <row r="987" spans="1:1" ht="12.75" x14ac:dyDescent="0.2">
      <c r="A987" s="409"/>
    </row>
    <row r="988" spans="1:1" ht="12.75" x14ac:dyDescent="0.2">
      <c r="A988" s="409"/>
    </row>
    <row r="989" spans="1:1" ht="12.75" x14ac:dyDescent="0.2">
      <c r="A989" s="409"/>
    </row>
    <row r="990" spans="1:1" ht="12.75" x14ac:dyDescent="0.2">
      <c r="A990" s="409"/>
    </row>
    <row r="991" spans="1:1" ht="12.75" x14ac:dyDescent="0.2">
      <c r="A991" s="409"/>
    </row>
    <row r="992" spans="1:1" ht="12.75" x14ac:dyDescent="0.2">
      <c r="A992" s="409"/>
    </row>
    <row r="993" spans="1:1" ht="12.75" x14ac:dyDescent="0.2">
      <c r="A993" s="409"/>
    </row>
    <row r="994" spans="1:1" ht="12.75" x14ac:dyDescent="0.2">
      <c r="A994" s="409"/>
    </row>
    <row r="995" spans="1:1" ht="12.75" x14ac:dyDescent="0.2">
      <c r="A995" s="409"/>
    </row>
    <row r="996" spans="1:1" ht="12.75" x14ac:dyDescent="0.2">
      <c r="A996" s="409"/>
    </row>
    <row r="997" spans="1:1" ht="12.75" x14ac:dyDescent="0.2">
      <c r="A997" s="409"/>
    </row>
    <row r="998" spans="1:1" ht="12.75" x14ac:dyDescent="0.2">
      <c r="A998" s="409"/>
    </row>
    <row r="999" spans="1:1" ht="12.75" x14ac:dyDescent="0.2">
      <c r="A999" s="409"/>
    </row>
    <row r="1000" spans="1:1" ht="12.75" x14ac:dyDescent="0.2">
      <c r="A1000" s="409"/>
    </row>
    <row r="1001" spans="1:1" ht="12.75" x14ac:dyDescent="0.2">
      <c r="A1001" s="409"/>
    </row>
  </sheetData>
  <mergeCells count="31">
    <mergeCell ref="A1:S1"/>
    <mergeCell ref="A2:D2"/>
    <mergeCell ref="Q2:S2"/>
    <mergeCell ref="G4:J4"/>
    <mergeCell ref="K4:M4"/>
    <mergeCell ref="G5:H5"/>
    <mergeCell ref="L5:M5"/>
    <mergeCell ref="A8:A11"/>
    <mergeCell ref="B8:B11"/>
    <mergeCell ref="A12:A13"/>
    <mergeCell ref="B12:B13"/>
    <mergeCell ref="D12:D13"/>
    <mergeCell ref="A15:A16"/>
    <mergeCell ref="B15:B16"/>
    <mergeCell ref="A18:A20"/>
    <mergeCell ref="B18:B20"/>
    <mergeCell ref="D19:D20"/>
    <mergeCell ref="A21:A22"/>
    <mergeCell ref="B21:B22"/>
    <mergeCell ref="A26:A27"/>
    <mergeCell ref="B26:B27"/>
    <mergeCell ref="A47:A48"/>
    <mergeCell ref="B47:B48"/>
    <mergeCell ref="B49:F49"/>
    <mergeCell ref="A29:A30"/>
    <mergeCell ref="B29:B30"/>
    <mergeCell ref="A32:A37"/>
    <mergeCell ref="B32:B37"/>
    <mergeCell ref="A41:A46"/>
    <mergeCell ref="B41:B46"/>
    <mergeCell ref="D42:D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S971"/>
  <sheetViews>
    <sheetView workbookViewId="0"/>
  </sheetViews>
  <sheetFormatPr defaultColWidth="14.42578125" defaultRowHeight="15.75" customHeight="1" x14ac:dyDescent="0.2"/>
  <cols>
    <col min="1" max="1" width="4.42578125" customWidth="1"/>
    <col min="2" max="2" width="18.140625" customWidth="1"/>
    <col min="3" max="3" width="17.5703125" customWidth="1"/>
    <col min="4" max="4" width="33.28515625" customWidth="1"/>
    <col min="5" max="5" width="28" customWidth="1"/>
    <col min="6" max="6" width="31.140625" customWidth="1"/>
    <col min="7" max="7" width="19" customWidth="1"/>
    <col min="8" max="8" width="15.85546875" customWidth="1"/>
    <col min="9" max="9" width="22.28515625" customWidth="1"/>
    <col min="10" max="10" width="20.7109375" customWidth="1"/>
  </cols>
  <sheetData>
    <row r="1" spans="1:19" ht="22.5" customHeight="1" x14ac:dyDescent="0.2">
      <c r="A1" s="716"/>
      <c r="B1" s="716"/>
      <c r="C1" s="933" t="s">
        <v>175</v>
      </c>
      <c r="D1" s="778"/>
      <c r="E1" s="716"/>
      <c r="F1" s="716"/>
      <c r="G1" s="716"/>
      <c r="H1" s="716"/>
      <c r="I1" s="716"/>
      <c r="J1" s="716"/>
      <c r="K1" s="717"/>
      <c r="L1" s="717"/>
      <c r="M1" s="717"/>
      <c r="N1" s="717"/>
      <c r="O1" s="717"/>
      <c r="P1" s="717"/>
      <c r="Q1" s="717"/>
      <c r="R1" s="718"/>
      <c r="S1" s="718"/>
    </row>
    <row r="2" spans="1:19" ht="22.5" customHeight="1" x14ac:dyDescent="0.2">
      <c r="A2" s="931" t="s">
        <v>795</v>
      </c>
      <c r="B2" s="775"/>
      <c r="C2" s="775"/>
      <c r="D2" s="775"/>
      <c r="E2" s="775"/>
      <c r="F2" s="775"/>
      <c r="G2" s="775"/>
      <c r="H2" s="775"/>
      <c r="I2" s="775"/>
      <c r="J2" s="776"/>
      <c r="K2" s="719"/>
      <c r="L2" s="719"/>
      <c r="M2" s="719"/>
      <c r="N2" s="719"/>
      <c r="O2" s="719"/>
      <c r="P2" s="719"/>
      <c r="Q2" s="719"/>
      <c r="R2" s="720"/>
      <c r="S2" s="720"/>
    </row>
    <row r="3" spans="1:19" ht="22.5" customHeight="1" x14ac:dyDescent="0.2">
      <c r="A3" s="721" t="s">
        <v>176</v>
      </c>
      <c r="B3" s="721" t="s">
        <v>177</v>
      </c>
      <c r="C3" s="721" t="s">
        <v>96</v>
      </c>
      <c r="D3" s="721" t="s">
        <v>178</v>
      </c>
      <c r="E3" s="721" t="s">
        <v>354</v>
      </c>
      <c r="F3" s="721" t="s">
        <v>184</v>
      </c>
      <c r="G3" s="721" t="s">
        <v>796</v>
      </c>
      <c r="H3" s="721" t="s">
        <v>797</v>
      </c>
      <c r="I3" s="722" t="s">
        <v>798</v>
      </c>
      <c r="J3" s="722" t="s">
        <v>799</v>
      </c>
      <c r="K3" s="719"/>
      <c r="L3" s="719"/>
      <c r="M3" s="719"/>
      <c r="N3" s="719"/>
      <c r="O3" s="719"/>
      <c r="P3" s="719"/>
      <c r="Q3" s="719"/>
      <c r="R3" s="720"/>
      <c r="S3" s="720"/>
    </row>
    <row r="4" spans="1:19" ht="22.5" customHeight="1" x14ac:dyDescent="0.2">
      <c r="A4" s="723">
        <v>1</v>
      </c>
      <c r="B4" s="724" t="s">
        <v>645</v>
      </c>
      <c r="C4" s="725" t="s">
        <v>646</v>
      </c>
      <c r="D4" s="725" t="s">
        <v>239</v>
      </c>
      <c r="E4" s="725" t="s">
        <v>800</v>
      </c>
      <c r="F4" s="725" t="s">
        <v>242</v>
      </c>
      <c r="G4" s="726">
        <v>50390</v>
      </c>
      <c r="H4" s="727">
        <f>G4</f>
        <v>50390</v>
      </c>
      <c r="I4" s="723" t="s">
        <v>387</v>
      </c>
      <c r="J4" s="724"/>
      <c r="K4" s="719"/>
      <c r="L4" s="719"/>
      <c r="M4" s="719"/>
      <c r="N4" s="719"/>
      <c r="O4" s="719"/>
      <c r="P4" s="719"/>
      <c r="Q4" s="719"/>
      <c r="R4" s="720"/>
      <c r="S4" s="720"/>
    </row>
    <row r="5" spans="1:19" ht="22.5" customHeight="1" x14ac:dyDescent="0.2">
      <c r="A5" s="928">
        <v>2</v>
      </c>
      <c r="B5" s="929" t="s">
        <v>54</v>
      </c>
      <c r="C5" s="728" t="s">
        <v>55</v>
      </c>
      <c r="D5" s="728" t="s">
        <v>400</v>
      </c>
      <c r="E5" s="728" t="s">
        <v>631</v>
      </c>
      <c r="F5" s="728" t="s">
        <v>801</v>
      </c>
      <c r="G5" s="729">
        <v>70000</v>
      </c>
      <c r="H5" s="932">
        <f>G5+G6+G7</f>
        <v>101761</v>
      </c>
      <c r="I5" s="723" t="s">
        <v>386</v>
      </c>
      <c r="J5" s="724"/>
      <c r="K5" s="719"/>
      <c r="L5" s="719"/>
      <c r="M5" s="719"/>
      <c r="N5" s="719"/>
      <c r="O5" s="719"/>
      <c r="P5" s="719"/>
      <c r="Q5" s="719"/>
      <c r="R5" s="720"/>
      <c r="S5" s="720"/>
    </row>
    <row r="6" spans="1:19" ht="22.5" customHeight="1" x14ac:dyDescent="0.2">
      <c r="A6" s="789"/>
      <c r="B6" s="789"/>
      <c r="C6" s="728" t="s">
        <v>55</v>
      </c>
      <c r="D6" s="728" t="s">
        <v>250</v>
      </c>
      <c r="E6" s="728" t="s">
        <v>251</v>
      </c>
      <c r="F6" s="728" t="s">
        <v>252</v>
      </c>
      <c r="G6" s="729">
        <v>14259</v>
      </c>
      <c r="H6" s="789"/>
      <c r="I6" s="723" t="s">
        <v>386</v>
      </c>
      <c r="J6" s="724"/>
      <c r="K6" s="719"/>
      <c r="L6" s="719"/>
      <c r="M6" s="719"/>
      <c r="N6" s="719"/>
      <c r="O6" s="719"/>
      <c r="P6" s="719"/>
      <c r="Q6" s="719"/>
      <c r="R6" s="720"/>
      <c r="S6" s="720"/>
    </row>
    <row r="7" spans="1:19" ht="22.5" customHeight="1" x14ac:dyDescent="0.2">
      <c r="A7" s="773"/>
      <c r="B7" s="773"/>
      <c r="C7" s="725" t="s">
        <v>55</v>
      </c>
      <c r="D7" s="725" t="s">
        <v>648</v>
      </c>
      <c r="E7" s="725" t="s">
        <v>631</v>
      </c>
      <c r="F7" s="725" t="s">
        <v>801</v>
      </c>
      <c r="G7" s="726">
        <v>17502</v>
      </c>
      <c r="H7" s="773"/>
      <c r="I7" s="723" t="s">
        <v>386</v>
      </c>
      <c r="J7" s="724"/>
      <c r="K7" s="719"/>
      <c r="L7" s="719"/>
      <c r="M7" s="719"/>
      <c r="N7" s="719"/>
      <c r="O7" s="719"/>
      <c r="P7" s="719"/>
      <c r="Q7" s="719"/>
      <c r="R7" s="720"/>
      <c r="S7" s="720"/>
    </row>
    <row r="8" spans="1:19" ht="22.5" customHeight="1" x14ac:dyDescent="0.2">
      <c r="A8" s="723">
        <v>3</v>
      </c>
      <c r="B8" s="724" t="s">
        <v>56</v>
      </c>
      <c r="C8" s="725" t="s">
        <v>719</v>
      </c>
      <c r="D8" s="725" t="s">
        <v>802</v>
      </c>
      <c r="E8" s="725" t="s">
        <v>803</v>
      </c>
      <c r="F8" s="725" t="s">
        <v>804</v>
      </c>
      <c r="G8" s="726">
        <v>147763</v>
      </c>
      <c r="H8" s="727">
        <f t="shared" ref="H8:H9" si="0">G8</f>
        <v>147763</v>
      </c>
      <c r="I8" s="723" t="s">
        <v>387</v>
      </c>
      <c r="J8" s="724">
        <v>143947</v>
      </c>
      <c r="K8" s="719"/>
      <c r="L8" s="719"/>
      <c r="M8" s="719"/>
      <c r="N8" s="719"/>
      <c r="O8" s="719"/>
      <c r="P8" s="719"/>
      <c r="Q8" s="719"/>
      <c r="R8" s="720"/>
      <c r="S8" s="720"/>
    </row>
    <row r="9" spans="1:19" ht="22.5" customHeight="1" x14ac:dyDescent="0.2">
      <c r="A9" s="723">
        <v>4</v>
      </c>
      <c r="B9" s="724" t="s">
        <v>102</v>
      </c>
      <c r="C9" s="725" t="s">
        <v>103</v>
      </c>
      <c r="D9" s="725" t="s">
        <v>438</v>
      </c>
      <c r="E9" s="725" t="s">
        <v>101</v>
      </c>
      <c r="F9" s="725" t="s">
        <v>440</v>
      </c>
      <c r="G9" s="726">
        <v>8958</v>
      </c>
      <c r="H9" s="727">
        <f t="shared" si="0"/>
        <v>8958</v>
      </c>
      <c r="I9" s="723" t="s">
        <v>386</v>
      </c>
      <c r="J9" s="724"/>
      <c r="K9" s="719"/>
      <c r="L9" s="719"/>
      <c r="M9" s="719"/>
      <c r="N9" s="719"/>
      <c r="O9" s="719"/>
      <c r="P9" s="719"/>
      <c r="Q9" s="719"/>
      <c r="R9" s="720"/>
      <c r="S9" s="720"/>
    </row>
    <row r="10" spans="1:19" ht="22.5" customHeight="1" x14ac:dyDescent="0.2">
      <c r="A10" s="928">
        <v>5</v>
      </c>
      <c r="B10" s="929" t="s">
        <v>105</v>
      </c>
      <c r="C10" s="728" t="s">
        <v>107</v>
      </c>
      <c r="D10" s="728" t="s">
        <v>280</v>
      </c>
      <c r="E10" s="728" t="s">
        <v>396</v>
      </c>
      <c r="F10" s="728" t="s">
        <v>443</v>
      </c>
      <c r="G10" s="729">
        <v>195000</v>
      </c>
      <c r="H10" s="932">
        <f>G10+G11</f>
        <v>255270</v>
      </c>
      <c r="I10" s="723"/>
      <c r="J10" s="724"/>
      <c r="K10" s="719"/>
      <c r="L10" s="719"/>
      <c r="M10" s="719"/>
      <c r="N10" s="719"/>
      <c r="O10" s="719"/>
      <c r="P10" s="719"/>
      <c r="Q10" s="719"/>
      <c r="R10" s="720"/>
      <c r="S10" s="720"/>
    </row>
    <row r="11" spans="1:19" ht="22.5" customHeight="1" x14ac:dyDescent="0.2">
      <c r="A11" s="773"/>
      <c r="B11" s="773"/>
      <c r="C11" s="725" t="s">
        <v>106</v>
      </c>
      <c r="D11" s="725" t="s">
        <v>278</v>
      </c>
      <c r="E11" s="725" t="s">
        <v>805</v>
      </c>
      <c r="F11" s="725" t="s">
        <v>806</v>
      </c>
      <c r="G11" s="726">
        <v>60270</v>
      </c>
      <c r="H11" s="773"/>
      <c r="I11" s="723" t="s">
        <v>387</v>
      </c>
      <c r="J11" s="724"/>
      <c r="K11" s="719"/>
      <c r="L11" s="719"/>
      <c r="M11" s="719"/>
      <c r="N11" s="719"/>
      <c r="O11" s="719"/>
      <c r="P11" s="719"/>
      <c r="Q11" s="719"/>
      <c r="R11" s="720"/>
      <c r="S11" s="720"/>
    </row>
    <row r="12" spans="1:19" ht="22.5" customHeight="1" x14ac:dyDescent="0.2">
      <c r="A12" s="723">
        <v>6</v>
      </c>
      <c r="B12" s="724" t="s">
        <v>23</v>
      </c>
      <c r="C12" s="728" t="s">
        <v>27</v>
      </c>
      <c r="D12" s="728" t="s">
        <v>282</v>
      </c>
      <c r="E12" s="728" t="s">
        <v>251</v>
      </c>
      <c r="F12" s="728" t="s">
        <v>173</v>
      </c>
      <c r="G12" s="729">
        <v>23760</v>
      </c>
      <c r="H12" s="727">
        <f>G12</f>
        <v>23760</v>
      </c>
      <c r="I12" s="723" t="s">
        <v>386</v>
      </c>
      <c r="J12" s="724"/>
      <c r="K12" s="719"/>
      <c r="L12" s="719"/>
      <c r="M12" s="719"/>
      <c r="N12" s="719"/>
      <c r="O12" s="719"/>
      <c r="P12" s="719"/>
      <c r="Q12" s="719"/>
      <c r="R12" s="720"/>
      <c r="S12" s="720"/>
    </row>
    <row r="13" spans="1:19" ht="22.5" customHeight="1" x14ac:dyDescent="0.2">
      <c r="A13" s="928">
        <v>7</v>
      </c>
      <c r="B13" s="929" t="s">
        <v>28</v>
      </c>
      <c r="C13" s="728" t="s">
        <v>554</v>
      </c>
      <c r="D13" s="728" t="s">
        <v>283</v>
      </c>
      <c r="E13" s="728" t="s">
        <v>251</v>
      </c>
      <c r="F13" s="728" t="s">
        <v>284</v>
      </c>
      <c r="G13" s="729">
        <v>10188</v>
      </c>
      <c r="H13" s="932">
        <f>G13+G14</f>
        <v>280961</v>
      </c>
      <c r="I13" s="723" t="s">
        <v>386</v>
      </c>
      <c r="J13" s="929">
        <v>122</v>
      </c>
      <c r="K13" s="719"/>
      <c r="L13" s="719"/>
      <c r="M13" s="719"/>
      <c r="N13" s="719"/>
      <c r="O13" s="719"/>
      <c r="P13" s="719"/>
      <c r="Q13" s="719"/>
      <c r="R13" s="720"/>
      <c r="S13" s="720"/>
    </row>
    <row r="14" spans="1:19" ht="27" customHeight="1" x14ac:dyDescent="0.2">
      <c r="A14" s="773"/>
      <c r="B14" s="773"/>
      <c r="C14" s="725" t="s">
        <v>657</v>
      </c>
      <c r="D14" s="725" t="s">
        <v>658</v>
      </c>
      <c r="E14" s="725" t="s">
        <v>805</v>
      </c>
      <c r="F14" s="730" t="s">
        <v>807</v>
      </c>
      <c r="G14" s="726">
        <v>270773</v>
      </c>
      <c r="H14" s="773"/>
      <c r="I14" s="723" t="s">
        <v>387</v>
      </c>
      <c r="J14" s="773"/>
      <c r="K14" s="719"/>
      <c r="L14" s="719"/>
      <c r="M14" s="719"/>
      <c r="N14" s="719"/>
      <c r="O14" s="719"/>
      <c r="P14" s="719"/>
      <c r="Q14" s="719"/>
      <c r="R14" s="720"/>
      <c r="S14" s="720"/>
    </row>
    <row r="15" spans="1:19" ht="22.5" customHeight="1" x14ac:dyDescent="0.2">
      <c r="A15" s="723">
        <v>8</v>
      </c>
      <c r="B15" s="724" t="s">
        <v>456</v>
      </c>
      <c r="C15" s="728" t="s">
        <v>565</v>
      </c>
      <c r="D15" s="728" t="s">
        <v>289</v>
      </c>
      <c r="E15" s="728" t="s">
        <v>251</v>
      </c>
      <c r="F15" s="728" t="s">
        <v>458</v>
      </c>
      <c r="G15" s="729">
        <v>1335</v>
      </c>
      <c r="H15" s="727">
        <f t="shared" ref="H15:H17" si="1">G15</f>
        <v>1335</v>
      </c>
      <c r="I15" s="723" t="s">
        <v>386</v>
      </c>
      <c r="J15" s="724"/>
      <c r="K15" s="719"/>
      <c r="L15" s="719"/>
      <c r="M15" s="719"/>
      <c r="N15" s="719"/>
      <c r="O15" s="719"/>
      <c r="P15" s="719"/>
      <c r="Q15" s="719"/>
      <c r="R15" s="720"/>
      <c r="S15" s="720"/>
    </row>
    <row r="16" spans="1:19" ht="22.5" customHeight="1" x14ac:dyDescent="0.2">
      <c r="A16" s="723">
        <v>9</v>
      </c>
      <c r="B16" s="724" t="s">
        <v>130</v>
      </c>
      <c r="C16" s="728" t="s">
        <v>123</v>
      </c>
      <c r="D16" s="728" t="s">
        <v>472</v>
      </c>
      <c r="E16" s="728" t="s">
        <v>251</v>
      </c>
      <c r="F16" s="728" t="s">
        <v>301</v>
      </c>
      <c r="G16" s="729">
        <v>20916</v>
      </c>
      <c r="H16" s="727">
        <f t="shared" si="1"/>
        <v>20916</v>
      </c>
      <c r="I16" s="723" t="s">
        <v>386</v>
      </c>
      <c r="J16" s="724"/>
      <c r="K16" s="719"/>
      <c r="L16" s="719"/>
      <c r="M16" s="719"/>
      <c r="N16" s="719"/>
      <c r="O16" s="719"/>
      <c r="P16" s="719"/>
      <c r="Q16" s="719"/>
      <c r="R16" s="720"/>
      <c r="S16" s="720"/>
    </row>
    <row r="17" spans="1:19" ht="22.5" customHeight="1" x14ac:dyDescent="0.2">
      <c r="A17" s="723">
        <v>10</v>
      </c>
      <c r="B17" s="724" t="s">
        <v>35</v>
      </c>
      <c r="C17" s="728" t="s">
        <v>112</v>
      </c>
      <c r="D17" s="728" t="s">
        <v>663</v>
      </c>
      <c r="E17" s="728" t="s">
        <v>113</v>
      </c>
      <c r="F17" s="728" t="s">
        <v>756</v>
      </c>
      <c r="G17" s="729">
        <v>780</v>
      </c>
      <c r="H17" s="727">
        <f t="shared" si="1"/>
        <v>780</v>
      </c>
      <c r="I17" s="723"/>
      <c r="J17" s="724"/>
      <c r="K17" s="719"/>
      <c r="L17" s="719"/>
      <c r="M17" s="719"/>
      <c r="N17" s="719"/>
      <c r="O17" s="719"/>
      <c r="P17" s="719"/>
      <c r="Q17" s="719"/>
      <c r="R17" s="720"/>
      <c r="S17" s="720"/>
    </row>
    <row r="18" spans="1:19" ht="22.5" customHeight="1" x14ac:dyDescent="0.2">
      <c r="A18" s="928">
        <v>11</v>
      </c>
      <c r="B18" s="929" t="s">
        <v>38</v>
      </c>
      <c r="C18" s="725" t="s">
        <v>664</v>
      </c>
      <c r="D18" s="725" t="s">
        <v>665</v>
      </c>
      <c r="E18" s="725" t="s">
        <v>808</v>
      </c>
      <c r="F18" s="725"/>
      <c r="G18" s="726">
        <v>38139</v>
      </c>
      <c r="H18" s="932">
        <f>G18+G19</f>
        <v>156975</v>
      </c>
      <c r="I18" s="723" t="s">
        <v>387</v>
      </c>
      <c r="J18" s="724"/>
      <c r="K18" s="719"/>
      <c r="L18" s="719"/>
      <c r="M18" s="719"/>
      <c r="N18" s="719"/>
      <c r="O18" s="719"/>
      <c r="P18" s="719"/>
      <c r="Q18" s="719"/>
      <c r="R18" s="720"/>
      <c r="S18" s="720"/>
    </row>
    <row r="19" spans="1:19" ht="22.5" customHeight="1" x14ac:dyDescent="0.2">
      <c r="A19" s="773"/>
      <c r="B19" s="773"/>
      <c r="C19" s="728" t="s">
        <v>664</v>
      </c>
      <c r="D19" s="728" t="s">
        <v>309</v>
      </c>
      <c r="E19" s="728" t="s">
        <v>809</v>
      </c>
      <c r="F19" s="728" t="s">
        <v>442</v>
      </c>
      <c r="G19" s="729">
        <v>118836</v>
      </c>
      <c r="H19" s="773"/>
      <c r="I19" s="723"/>
      <c r="J19" s="724"/>
      <c r="K19" s="719"/>
      <c r="L19" s="719"/>
      <c r="M19" s="719"/>
      <c r="N19" s="719"/>
      <c r="O19" s="719"/>
      <c r="P19" s="719"/>
      <c r="Q19" s="719"/>
      <c r="R19" s="720"/>
      <c r="S19" s="720"/>
    </row>
    <row r="20" spans="1:19" ht="22.5" customHeight="1" x14ac:dyDescent="0.2">
      <c r="A20" s="723">
        <v>12</v>
      </c>
      <c r="B20" s="724" t="s">
        <v>118</v>
      </c>
      <c r="C20" s="725" t="s">
        <v>119</v>
      </c>
      <c r="D20" s="725" t="s">
        <v>312</v>
      </c>
      <c r="E20" s="725" t="s">
        <v>396</v>
      </c>
      <c r="F20" s="725" t="s">
        <v>314</v>
      </c>
      <c r="G20" s="726">
        <v>4000</v>
      </c>
      <c r="H20" s="727">
        <f>G20</f>
        <v>4000</v>
      </c>
      <c r="I20" s="723"/>
      <c r="J20" s="724"/>
      <c r="K20" s="719"/>
      <c r="L20" s="719"/>
      <c r="M20" s="719"/>
      <c r="N20" s="719"/>
      <c r="O20" s="719"/>
      <c r="P20" s="719"/>
      <c r="Q20" s="719"/>
      <c r="R20" s="720"/>
      <c r="S20" s="720"/>
    </row>
    <row r="21" spans="1:19" ht="22.5" customHeight="1" x14ac:dyDescent="0.2">
      <c r="A21" s="928">
        <v>13</v>
      </c>
      <c r="B21" s="929" t="s">
        <v>45</v>
      </c>
      <c r="C21" s="728" t="s">
        <v>46</v>
      </c>
      <c r="D21" s="728" t="s">
        <v>45</v>
      </c>
      <c r="E21" s="728" t="s">
        <v>251</v>
      </c>
      <c r="F21" s="728" t="s">
        <v>317</v>
      </c>
      <c r="G21" s="729">
        <v>28910</v>
      </c>
      <c r="H21" s="932">
        <f>G21+G22</f>
        <v>30568</v>
      </c>
      <c r="I21" s="723" t="s">
        <v>386</v>
      </c>
      <c r="J21" s="724"/>
      <c r="K21" s="719"/>
      <c r="L21" s="719"/>
      <c r="M21" s="719"/>
      <c r="N21" s="719"/>
      <c r="O21" s="719"/>
      <c r="P21" s="719"/>
      <c r="Q21" s="719"/>
      <c r="R21" s="720"/>
      <c r="S21" s="720"/>
    </row>
    <row r="22" spans="1:19" ht="22.5" customHeight="1" x14ac:dyDescent="0.2">
      <c r="A22" s="773"/>
      <c r="B22" s="773"/>
      <c r="C22" s="728" t="s">
        <v>46</v>
      </c>
      <c r="D22" s="728" t="s">
        <v>45</v>
      </c>
      <c r="E22" s="728" t="s">
        <v>810</v>
      </c>
      <c r="F22" s="728" t="s">
        <v>318</v>
      </c>
      <c r="G22" s="729">
        <v>1658</v>
      </c>
      <c r="H22" s="773"/>
      <c r="I22" s="723"/>
      <c r="J22" s="724"/>
      <c r="K22" s="719"/>
      <c r="L22" s="719"/>
      <c r="M22" s="719"/>
      <c r="N22" s="719"/>
      <c r="O22" s="719"/>
      <c r="P22" s="719"/>
      <c r="Q22" s="719"/>
      <c r="R22" s="720"/>
      <c r="S22" s="720"/>
    </row>
    <row r="23" spans="1:19" ht="22.5" customHeight="1" x14ac:dyDescent="0.2">
      <c r="A23" s="723">
        <v>14</v>
      </c>
      <c r="B23" s="724" t="s">
        <v>47</v>
      </c>
      <c r="C23" s="725" t="s">
        <v>48</v>
      </c>
      <c r="D23" s="725" t="s">
        <v>47</v>
      </c>
      <c r="E23" s="725" t="s">
        <v>811</v>
      </c>
      <c r="F23" s="725"/>
      <c r="G23" s="726">
        <v>887</v>
      </c>
      <c r="H23" s="727">
        <f>G23</f>
        <v>887</v>
      </c>
      <c r="I23" s="723" t="s">
        <v>386</v>
      </c>
      <c r="J23" s="724"/>
      <c r="K23" s="719"/>
      <c r="L23" s="719"/>
      <c r="M23" s="719"/>
      <c r="N23" s="719"/>
      <c r="O23" s="719"/>
      <c r="P23" s="719"/>
      <c r="Q23" s="719"/>
      <c r="R23" s="720"/>
      <c r="S23" s="720"/>
    </row>
    <row r="24" spans="1:19" ht="22.5" customHeight="1" x14ac:dyDescent="0.2">
      <c r="A24" s="928">
        <v>15</v>
      </c>
      <c r="B24" s="929" t="s">
        <v>74</v>
      </c>
      <c r="C24" s="728" t="s">
        <v>77</v>
      </c>
      <c r="D24" s="728" t="s">
        <v>330</v>
      </c>
      <c r="E24" s="728" t="s">
        <v>631</v>
      </c>
      <c r="F24" s="728" t="s">
        <v>173</v>
      </c>
      <c r="G24" s="729">
        <v>70000</v>
      </c>
      <c r="H24" s="932">
        <f>SUM(G24:G29)</f>
        <v>136435</v>
      </c>
      <c r="I24" s="723"/>
      <c r="J24" s="724"/>
      <c r="K24" s="719"/>
      <c r="L24" s="719"/>
      <c r="M24" s="719"/>
      <c r="N24" s="719"/>
      <c r="O24" s="719"/>
      <c r="P24" s="719"/>
      <c r="Q24" s="719"/>
      <c r="R24" s="720"/>
      <c r="S24" s="720"/>
    </row>
    <row r="25" spans="1:19" ht="22.5" customHeight="1" x14ac:dyDescent="0.2">
      <c r="A25" s="789"/>
      <c r="B25" s="789"/>
      <c r="C25" s="725" t="s">
        <v>77</v>
      </c>
      <c r="D25" s="725" t="s">
        <v>672</v>
      </c>
      <c r="E25" s="725" t="s">
        <v>811</v>
      </c>
      <c r="F25" s="725" t="s">
        <v>173</v>
      </c>
      <c r="G25" s="726">
        <v>38220</v>
      </c>
      <c r="H25" s="789"/>
      <c r="I25" s="723" t="s">
        <v>387</v>
      </c>
      <c r="J25" s="724"/>
      <c r="K25" s="719"/>
      <c r="L25" s="719"/>
      <c r="M25" s="719"/>
      <c r="N25" s="719"/>
      <c r="O25" s="719"/>
      <c r="P25" s="719"/>
      <c r="Q25" s="719"/>
      <c r="R25" s="720"/>
      <c r="S25" s="720"/>
    </row>
    <row r="26" spans="1:19" ht="22.5" customHeight="1" x14ac:dyDescent="0.2">
      <c r="A26" s="789"/>
      <c r="B26" s="789"/>
      <c r="C26" s="725" t="s">
        <v>673</v>
      </c>
      <c r="D26" s="725" t="s">
        <v>674</v>
      </c>
      <c r="E26" s="725" t="s">
        <v>812</v>
      </c>
      <c r="F26" s="725"/>
      <c r="G26" s="726">
        <v>2339</v>
      </c>
      <c r="H26" s="789"/>
      <c r="I26" s="723" t="s">
        <v>387</v>
      </c>
      <c r="J26" s="724"/>
      <c r="K26" s="719"/>
      <c r="L26" s="719"/>
      <c r="M26" s="719"/>
      <c r="N26" s="719"/>
      <c r="O26" s="719"/>
      <c r="P26" s="719"/>
      <c r="Q26" s="719"/>
      <c r="R26" s="720"/>
      <c r="S26" s="720"/>
    </row>
    <row r="27" spans="1:19" ht="22.5" customHeight="1" x14ac:dyDescent="0.2">
      <c r="A27" s="789"/>
      <c r="B27" s="789"/>
      <c r="C27" s="725" t="s">
        <v>77</v>
      </c>
      <c r="D27" s="725" t="s">
        <v>328</v>
      </c>
      <c r="E27" s="725" t="s">
        <v>101</v>
      </c>
      <c r="F27" s="725" t="s">
        <v>173</v>
      </c>
      <c r="G27" s="726">
        <v>20843</v>
      </c>
      <c r="H27" s="789"/>
      <c r="I27" s="723" t="s">
        <v>386</v>
      </c>
      <c r="J27" s="724"/>
      <c r="K27" s="719"/>
      <c r="L27" s="719"/>
      <c r="M27" s="719"/>
      <c r="N27" s="719"/>
      <c r="O27" s="719"/>
      <c r="P27" s="719"/>
      <c r="Q27" s="719"/>
      <c r="R27" s="720"/>
      <c r="S27" s="720"/>
    </row>
    <row r="28" spans="1:19" ht="22.5" customHeight="1" x14ac:dyDescent="0.2">
      <c r="A28" s="789"/>
      <c r="B28" s="789"/>
      <c r="C28" s="728" t="s">
        <v>75</v>
      </c>
      <c r="D28" s="728" t="s">
        <v>508</v>
      </c>
      <c r="E28" s="728" t="s">
        <v>813</v>
      </c>
      <c r="F28" s="728" t="s">
        <v>327</v>
      </c>
      <c r="G28" s="729">
        <v>1000</v>
      </c>
      <c r="H28" s="789"/>
      <c r="I28" s="723"/>
      <c r="J28" s="724"/>
      <c r="K28" s="719"/>
      <c r="L28" s="719"/>
      <c r="M28" s="719"/>
      <c r="N28" s="719"/>
      <c r="O28" s="719"/>
      <c r="P28" s="719"/>
      <c r="Q28" s="719"/>
      <c r="R28" s="720"/>
      <c r="S28" s="720"/>
    </row>
    <row r="29" spans="1:19" ht="22.5" customHeight="1" x14ac:dyDescent="0.2">
      <c r="A29" s="773"/>
      <c r="B29" s="773"/>
      <c r="C29" s="725" t="s">
        <v>76</v>
      </c>
      <c r="D29" s="725" t="s">
        <v>325</v>
      </c>
      <c r="E29" s="725" t="s">
        <v>803</v>
      </c>
      <c r="F29" s="725"/>
      <c r="G29" s="726">
        <v>4033</v>
      </c>
      <c r="H29" s="773"/>
      <c r="I29" s="723" t="s">
        <v>387</v>
      </c>
      <c r="J29" s="724"/>
      <c r="K29" s="719"/>
      <c r="L29" s="719"/>
      <c r="M29" s="719"/>
      <c r="N29" s="719"/>
      <c r="O29" s="719"/>
      <c r="P29" s="719"/>
      <c r="Q29" s="719"/>
      <c r="R29" s="720"/>
      <c r="S29" s="720"/>
    </row>
    <row r="30" spans="1:19" ht="22.5" customHeight="1" x14ac:dyDescent="0.2">
      <c r="A30" s="723">
        <v>16</v>
      </c>
      <c r="B30" s="724" t="s">
        <v>80</v>
      </c>
      <c r="C30" s="725" t="s">
        <v>81</v>
      </c>
      <c r="D30" s="725" t="s">
        <v>814</v>
      </c>
      <c r="E30" s="725" t="s">
        <v>396</v>
      </c>
      <c r="F30" s="725" t="s">
        <v>173</v>
      </c>
      <c r="G30" s="726">
        <v>10359</v>
      </c>
      <c r="H30" s="727">
        <f t="shared" ref="H30:H32" si="2">G30</f>
        <v>10359</v>
      </c>
      <c r="I30" s="723" t="s">
        <v>386</v>
      </c>
      <c r="J30" s="724"/>
      <c r="K30" s="719"/>
      <c r="L30" s="719"/>
      <c r="M30" s="719"/>
      <c r="N30" s="719"/>
      <c r="O30" s="719"/>
      <c r="P30" s="719"/>
      <c r="Q30" s="719"/>
      <c r="R30" s="720"/>
      <c r="S30" s="720"/>
    </row>
    <row r="31" spans="1:19" ht="22.5" customHeight="1" x14ac:dyDescent="0.2">
      <c r="A31" s="723">
        <v>17</v>
      </c>
      <c r="B31" s="724" t="s">
        <v>121</v>
      </c>
      <c r="C31" s="728" t="s">
        <v>122</v>
      </c>
      <c r="D31" s="728" t="s">
        <v>334</v>
      </c>
      <c r="E31" s="728" t="s">
        <v>251</v>
      </c>
      <c r="F31" s="728" t="s">
        <v>335</v>
      </c>
      <c r="G31" s="729">
        <v>8882</v>
      </c>
      <c r="H31" s="727">
        <f t="shared" si="2"/>
        <v>8882</v>
      </c>
      <c r="I31" s="723" t="s">
        <v>386</v>
      </c>
      <c r="J31" s="724"/>
      <c r="K31" s="719"/>
      <c r="L31" s="719"/>
      <c r="M31" s="719"/>
      <c r="N31" s="719"/>
      <c r="O31" s="719"/>
      <c r="P31" s="719"/>
      <c r="Q31" s="719"/>
      <c r="R31" s="720"/>
      <c r="S31" s="720"/>
    </row>
    <row r="32" spans="1:19" ht="22.5" customHeight="1" x14ac:dyDescent="0.2">
      <c r="A32" s="723">
        <v>18</v>
      </c>
      <c r="B32" s="724" t="s">
        <v>82</v>
      </c>
      <c r="C32" s="728" t="s">
        <v>83</v>
      </c>
      <c r="D32" s="728" t="s">
        <v>332</v>
      </c>
      <c r="E32" s="728" t="s">
        <v>251</v>
      </c>
      <c r="F32" s="728" t="s">
        <v>333</v>
      </c>
      <c r="G32" s="729">
        <v>43081</v>
      </c>
      <c r="H32" s="727">
        <f t="shared" si="2"/>
        <v>43081</v>
      </c>
      <c r="I32" s="723" t="s">
        <v>386</v>
      </c>
      <c r="J32" s="724"/>
      <c r="K32" s="719"/>
      <c r="L32" s="719"/>
      <c r="M32" s="719"/>
      <c r="N32" s="719"/>
      <c r="O32" s="719"/>
      <c r="P32" s="719"/>
      <c r="Q32" s="719"/>
      <c r="R32" s="720"/>
      <c r="S32" s="720"/>
    </row>
    <row r="33" spans="1:19" ht="22.5" customHeight="1" x14ac:dyDescent="0.2">
      <c r="A33" s="928">
        <v>19</v>
      </c>
      <c r="B33" s="929" t="s">
        <v>84</v>
      </c>
      <c r="C33" s="728" t="s">
        <v>675</v>
      </c>
      <c r="D33" s="728" t="s">
        <v>525</v>
      </c>
      <c r="E33" s="728" t="s">
        <v>251</v>
      </c>
      <c r="F33" s="728"/>
      <c r="G33" s="729">
        <v>28</v>
      </c>
      <c r="H33" s="932">
        <f>G33+G34</f>
        <v>1147938</v>
      </c>
      <c r="I33" s="723" t="s">
        <v>386</v>
      </c>
      <c r="J33" s="929">
        <v>26899</v>
      </c>
      <c r="K33" s="719"/>
      <c r="L33" s="719"/>
      <c r="M33" s="719"/>
      <c r="N33" s="719"/>
      <c r="O33" s="719"/>
      <c r="P33" s="719"/>
      <c r="Q33" s="719"/>
      <c r="R33" s="720"/>
      <c r="S33" s="720"/>
    </row>
    <row r="34" spans="1:19" ht="22.5" customHeight="1" x14ac:dyDescent="0.2">
      <c r="A34" s="773"/>
      <c r="B34" s="773"/>
      <c r="C34" s="725" t="s">
        <v>676</v>
      </c>
      <c r="D34" s="725" t="s">
        <v>677</v>
      </c>
      <c r="E34" s="725" t="s">
        <v>805</v>
      </c>
      <c r="F34" s="730" t="s">
        <v>815</v>
      </c>
      <c r="G34" s="726">
        <v>1147910</v>
      </c>
      <c r="H34" s="773"/>
      <c r="I34" s="723" t="s">
        <v>387</v>
      </c>
      <c r="J34" s="773"/>
      <c r="K34" s="719"/>
      <c r="L34" s="719"/>
      <c r="M34" s="719"/>
      <c r="N34" s="719"/>
      <c r="O34" s="719"/>
      <c r="P34" s="719"/>
      <c r="Q34" s="719"/>
      <c r="R34" s="720"/>
      <c r="S34" s="720"/>
    </row>
    <row r="35" spans="1:19" ht="22.5" customHeight="1" x14ac:dyDescent="0.2">
      <c r="A35" s="928">
        <v>20</v>
      </c>
      <c r="B35" s="929" t="s">
        <v>90</v>
      </c>
      <c r="C35" s="728" t="s">
        <v>91</v>
      </c>
      <c r="D35" s="728" t="s">
        <v>342</v>
      </c>
      <c r="E35" s="728" t="s">
        <v>251</v>
      </c>
      <c r="F35" s="728" t="s">
        <v>343</v>
      </c>
      <c r="G35" s="729">
        <v>5164</v>
      </c>
      <c r="H35" s="932">
        <f>G35+G36</f>
        <v>15164</v>
      </c>
      <c r="I35" s="723" t="s">
        <v>386</v>
      </c>
      <c r="J35" s="724"/>
      <c r="K35" s="719"/>
      <c r="L35" s="719"/>
      <c r="M35" s="719"/>
      <c r="N35" s="719"/>
      <c r="O35" s="719"/>
      <c r="P35" s="719"/>
      <c r="Q35" s="719"/>
      <c r="R35" s="720"/>
      <c r="S35" s="720"/>
    </row>
    <row r="36" spans="1:19" ht="22.5" customHeight="1" x14ac:dyDescent="0.2">
      <c r="A36" s="773"/>
      <c r="B36" s="773"/>
      <c r="C36" s="728" t="s">
        <v>123</v>
      </c>
      <c r="D36" s="728" t="s">
        <v>678</v>
      </c>
      <c r="E36" s="728" t="s">
        <v>396</v>
      </c>
      <c r="F36" s="728" t="s">
        <v>530</v>
      </c>
      <c r="G36" s="729">
        <v>10000</v>
      </c>
      <c r="H36" s="773"/>
      <c r="I36" s="723"/>
      <c r="J36" s="724"/>
      <c r="K36" s="719"/>
      <c r="L36" s="719"/>
      <c r="M36" s="719"/>
      <c r="N36" s="719"/>
      <c r="O36" s="719"/>
      <c r="P36" s="719"/>
      <c r="Q36" s="719"/>
      <c r="R36" s="720"/>
      <c r="S36" s="720"/>
    </row>
    <row r="37" spans="1:19" ht="22.5" customHeight="1" x14ac:dyDescent="0.2">
      <c r="A37" s="722"/>
      <c r="B37" s="722" t="s">
        <v>531</v>
      </c>
      <c r="C37" s="462"/>
      <c r="D37" s="731"/>
      <c r="E37" s="731"/>
      <c r="F37" s="731"/>
      <c r="G37" s="727">
        <f t="shared" ref="G37:H37" si="3">SUM(G4:G36)</f>
        <v>2446183</v>
      </c>
      <c r="H37" s="727">
        <f t="shared" si="3"/>
        <v>2446183</v>
      </c>
      <c r="I37" s="723"/>
      <c r="J37" s="724"/>
      <c r="K37" s="719"/>
      <c r="L37" s="719"/>
      <c r="M37" s="719"/>
      <c r="N37" s="719"/>
      <c r="O37" s="719"/>
      <c r="P37" s="719"/>
      <c r="Q37" s="719"/>
      <c r="R37" s="720"/>
      <c r="S37" s="720"/>
    </row>
    <row r="38" spans="1:19" ht="22.5" customHeight="1" x14ac:dyDescent="0.2">
      <c r="A38" s="722"/>
      <c r="B38" s="732" t="s">
        <v>816</v>
      </c>
      <c r="C38" s="111"/>
      <c r="D38" s="732" t="s">
        <v>817</v>
      </c>
      <c r="E38" s="722"/>
      <c r="F38" s="732" t="s">
        <v>818</v>
      </c>
      <c r="G38" s="722"/>
      <c r="H38" s="722"/>
      <c r="I38" s="723"/>
      <c r="J38" s="724"/>
      <c r="K38" s="719"/>
      <c r="L38" s="719"/>
      <c r="M38" s="719"/>
      <c r="N38" s="719"/>
      <c r="O38" s="719"/>
      <c r="P38" s="719"/>
      <c r="Q38" s="719"/>
      <c r="R38" s="719"/>
      <c r="S38" s="719"/>
    </row>
    <row r="39" spans="1:19" ht="22.5" customHeight="1" x14ac:dyDescent="0.2">
      <c r="A39" s="733"/>
      <c r="B39" s="733"/>
      <c r="C39" s="733"/>
      <c r="D39" s="733"/>
      <c r="E39" s="733"/>
      <c r="F39" s="733"/>
      <c r="G39" s="733"/>
      <c r="H39" s="733"/>
      <c r="I39" s="733"/>
      <c r="J39" s="733"/>
      <c r="K39" s="719"/>
      <c r="L39" s="719"/>
      <c r="M39" s="719"/>
      <c r="N39" s="719"/>
      <c r="O39" s="719"/>
      <c r="P39" s="719"/>
      <c r="Q39" s="719"/>
      <c r="R39" s="720"/>
      <c r="S39" s="720"/>
    </row>
    <row r="40" spans="1:19" ht="22.5" customHeight="1" x14ac:dyDescent="0.2">
      <c r="A40" s="931" t="s">
        <v>819</v>
      </c>
      <c r="B40" s="775"/>
      <c r="C40" s="775"/>
      <c r="D40" s="775"/>
      <c r="E40" s="775"/>
      <c r="F40" s="775"/>
      <c r="G40" s="775"/>
      <c r="H40" s="775"/>
      <c r="I40" s="775"/>
      <c r="J40" s="776"/>
      <c r="K40" s="719"/>
      <c r="L40" s="719"/>
      <c r="M40" s="719"/>
      <c r="N40" s="719"/>
      <c r="O40" s="719"/>
      <c r="P40" s="719"/>
      <c r="Q40" s="719"/>
      <c r="R40" s="720"/>
      <c r="S40" s="720"/>
    </row>
    <row r="41" spans="1:19" ht="22.5" customHeight="1" x14ac:dyDescent="0.2">
      <c r="A41" s="721" t="s">
        <v>176</v>
      </c>
      <c r="B41" s="721" t="s">
        <v>177</v>
      </c>
      <c r="C41" s="721" t="s">
        <v>96</v>
      </c>
      <c r="D41" s="721" t="s">
        <v>178</v>
      </c>
      <c r="E41" s="721" t="s">
        <v>354</v>
      </c>
      <c r="F41" s="721" t="s">
        <v>184</v>
      </c>
      <c r="G41" s="721" t="s">
        <v>796</v>
      </c>
      <c r="H41" s="721" t="s">
        <v>797</v>
      </c>
      <c r="I41" s="722" t="s">
        <v>798</v>
      </c>
      <c r="J41" s="722" t="s">
        <v>799</v>
      </c>
      <c r="K41" s="719"/>
      <c r="L41" s="719"/>
      <c r="M41" s="719"/>
      <c r="N41" s="719"/>
      <c r="O41" s="719"/>
      <c r="P41" s="719"/>
      <c r="Q41" s="719"/>
      <c r="R41" s="720"/>
      <c r="S41" s="720"/>
    </row>
    <row r="42" spans="1:19" ht="22.5" customHeight="1" x14ac:dyDescent="0.2">
      <c r="A42" s="734">
        <v>1</v>
      </c>
      <c r="B42" s="735" t="s">
        <v>645</v>
      </c>
      <c r="C42" s="736" t="s">
        <v>646</v>
      </c>
      <c r="D42" s="735" t="s">
        <v>239</v>
      </c>
      <c r="E42" s="735" t="s">
        <v>800</v>
      </c>
      <c r="F42" s="735" t="s">
        <v>242</v>
      </c>
      <c r="G42" s="737">
        <f>76000-G4</f>
        <v>25610</v>
      </c>
      <c r="H42" s="738">
        <f>G42</f>
        <v>25610</v>
      </c>
      <c r="I42" s="739" t="s">
        <v>387</v>
      </c>
      <c r="J42" s="740"/>
      <c r="K42" s="719"/>
      <c r="L42" s="719"/>
      <c r="M42" s="719"/>
      <c r="N42" s="719"/>
      <c r="O42" s="719"/>
      <c r="P42" s="719"/>
      <c r="Q42" s="719"/>
      <c r="R42" s="720"/>
      <c r="S42" s="720"/>
    </row>
    <row r="43" spans="1:19" ht="12.75" x14ac:dyDescent="0.2">
      <c r="A43" s="924">
        <v>2</v>
      </c>
      <c r="B43" s="930" t="s">
        <v>820</v>
      </c>
      <c r="C43" s="735" t="s">
        <v>55</v>
      </c>
      <c r="D43" s="741" t="s">
        <v>821</v>
      </c>
      <c r="E43" s="735" t="s">
        <v>396</v>
      </c>
      <c r="F43" s="742" t="s">
        <v>801</v>
      </c>
      <c r="G43" s="737">
        <f>134000-G7</f>
        <v>116498</v>
      </c>
      <c r="H43" s="927">
        <f>SUM(G43:G44)</f>
        <v>250498</v>
      </c>
      <c r="I43" s="739" t="s">
        <v>386</v>
      </c>
      <c r="J43" s="740"/>
      <c r="K43" s="719"/>
      <c r="L43" s="719"/>
      <c r="M43" s="719"/>
      <c r="N43" s="719"/>
      <c r="O43" s="719"/>
      <c r="P43" s="719"/>
      <c r="Q43" s="719"/>
      <c r="R43" s="720"/>
      <c r="S43" s="720"/>
    </row>
    <row r="44" spans="1:19" ht="25.5" x14ac:dyDescent="0.2">
      <c r="A44" s="925"/>
      <c r="B44" s="903"/>
      <c r="C44" s="735" t="s">
        <v>55</v>
      </c>
      <c r="D44" s="741" t="s">
        <v>649</v>
      </c>
      <c r="E44" s="735" t="s">
        <v>396</v>
      </c>
      <c r="F44" s="741" t="s">
        <v>409</v>
      </c>
      <c r="G44" s="737">
        <v>134000</v>
      </c>
      <c r="H44" s="903"/>
      <c r="I44" s="739" t="s">
        <v>386</v>
      </c>
      <c r="J44" s="740"/>
      <c r="K44" s="719"/>
      <c r="L44" s="719"/>
      <c r="M44" s="719"/>
      <c r="N44" s="719"/>
      <c r="O44" s="719"/>
      <c r="P44" s="719"/>
      <c r="Q44" s="719"/>
      <c r="R44" s="720"/>
      <c r="S44" s="720"/>
    </row>
    <row r="45" spans="1:19" ht="22.5" customHeight="1" x14ac:dyDescent="0.2">
      <c r="A45" s="734">
        <v>3</v>
      </c>
      <c r="B45" s="741" t="s">
        <v>56</v>
      </c>
      <c r="C45" s="741" t="s">
        <v>719</v>
      </c>
      <c r="D45" s="741" t="s">
        <v>802</v>
      </c>
      <c r="E45" s="741" t="s">
        <v>812</v>
      </c>
      <c r="F45" s="735" t="s">
        <v>804</v>
      </c>
      <c r="G45" s="737">
        <f>2350000-G8</f>
        <v>2202237</v>
      </c>
      <c r="H45" s="738">
        <f t="shared" ref="H45:H51" si="4">G45</f>
        <v>2202237</v>
      </c>
      <c r="I45" s="739" t="s">
        <v>387</v>
      </c>
      <c r="J45" s="740"/>
      <c r="K45" s="719"/>
      <c r="L45" s="719"/>
      <c r="M45" s="719"/>
      <c r="N45" s="719"/>
      <c r="O45" s="719"/>
      <c r="P45" s="719"/>
      <c r="Q45" s="719"/>
      <c r="R45" s="720"/>
      <c r="S45" s="720"/>
    </row>
    <row r="46" spans="1:19" ht="22.5" customHeight="1" x14ac:dyDescent="0.2">
      <c r="A46" s="734">
        <v>4</v>
      </c>
      <c r="B46" s="741" t="s">
        <v>102</v>
      </c>
      <c r="C46" s="741" t="s">
        <v>103</v>
      </c>
      <c r="D46" s="741" t="s">
        <v>438</v>
      </c>
      <c r="E46" s="741" t="s">
        <v>101</v>
      </c>
      <c r="F46" s="735" t="s">
        <v>440</v>
      </c>
      <c r="G46" s="737">
        <f>29433-G9</f>
        <v>20475</v>
      </c>
      <c r="H46" s="738">
        <f t="shared" si="4"/>
        <v>20475</v>
      </c>
      <c r="I46" s="739" t="s">
        <v>386</v>
      </c>
      <c r="J46" s="740"/>
      <c r="K46" s="719"/>
      <c r="L46" s="719"/>
      <c r="M46" s="719"/>
      <c r="N46" s="719"/>
      <c r="O46" s="719"/>
      <c r="P46" s="719"/>
      <c r="Q46" s="719"/>
      <c r="R46" s="720"/>
      <c r="S46" s="720"/>
    </row>
    <row r="47" spans="1:19" ht="22.5" customHeight="1" x14ac:dyDescent="0.2">
      <c r="A47" s="734">
        <v>5</v>
      </c>
      <c r="B47" s="741" t="s">
        <v>105</v>
      </c>
      <c r="C47" s="741" t="s">
        <v>106</v>
      </c>
      <c r="D47" s="741" t="s">
        <v>278</v>
      </c>
      <c r="E47" s="741" t="s">
        <v>805</v>
      </c>
      <c r="F47" s="269" t="s">
        <v>806</v>
      </c>
      <c r="G47" s="737">
        <f>64713-G11</f>
        <v>4443</v>
      </c>
      <c r="H47" s="738">
        <f t="shared" si="4"/>
        <v>4443</v>
      </c>
      <c r="I47" s="739" t="s">
        <v>387</v>
      </c>
      <c r="J47" s="740"/>
      <c r="K47" s="719"/>
      <c r="L47" s="719"/>
      <c r="M47" s="719"/>
      <c r="N47" s="719"/>
      <c r="O47" s="719"/>
      <c r="P47" s="719"/>
      <c r="Q47" s="719"/>
      <c r="R47" s="720"/>
      <c r="S47" s="720"/>
    </row>
    <row r="48" spans="1:19" ht="12.75" x14ac:dyDescent="0.2">
      <c r="A48" s="734">
        <v>6</v>
      </c>
      <c r="B48" s="735" t="s">
        <v>28</v>
      </c>
      <c r="C48" s="741" t="s">
        <v>657</v>
      </c>
      <c r="D48" s="735" t="s">
        <v>658</v>
      </c>
      <c r="E48" s="741" t="s">
        <v>805</v>
      </c>
      <c r="F48" s="269" t="s">
        <v>822</v>
      </c>
      <c r="G48" s="737">
        <f>1000000-G14</f>
        <v>729227</v>
      </c>
      <c r="H48" s="738">
        <f t="shared" si="4"/>
        <v>729227</v>
      </c>
      <c r="I48" s="739" t="s">
        <v>387</v>
      </c>
      <c r="J48" s="740"/>
      <c r="K48" s="719"/>
      <c r="L48" s="719"/>
      <c r="M48" s="719"/>
      <c r="N48" s="719"/>
      <c r="O48" s="719"/>
      <c r="P48" s="719"/>
      <c r="Q48" s="719"/>
      <c r="R48" s="720"/>
      <c r="S48" s="720"/>
    </row>
    <row r="49" spans="1:19" ht="12.75" x14ac:dyDescent="0.2">
      <c r="A49" s="734">
        <v>7</v>
      </c>
      <c r="B49" s="741" t="s">
        <v>659</v>
      </c>
      <c r="C49" s="741" t="s">
        <v>660</v>
      </c>
      <c r="D49" s="735" t="s">
        <v>661</v>
      </c>
      <c r="E49" s="741" t="s">
        <v>810</v>
      </c>
      <c r="F49" s="735" t="s">
        <v>295</v>
      </c>
      <c r="G49" s="737">
        <v>200000</v>
      </c>
      <c r="H49" s="738">
        <f t="shared" si="4"/>
        <v>200000</v>
      </c>
      <c r="I49" s="739" t="s">
        <v>387</v>
      </c>
      <c r="J49" s="740"/>
      <c r="K49" s="719"/>
      <c r="L49" s="719"/>
      <c r="M49" s="719"/>
      <c r="N49" s="719"/>
      <c r="O49" s="719"/>
      <c r="P49" s="719"/>
      <c r="Q49" s="719"/>
      <c r="R49" s="720"/>
      <c r="S49" s="720"/>
    </row>
    <row r="50" spans="1:19" ht="22.5" customHeight="1" x14ac:dyDescent="0.2">
      <c r="A50" s="734">
        <v>8</v>
      </c>
      <c r="B50" s="741" t="s">
        <v>38</v>
      </c>
      <c r="C50" s="741" t="s">
        <v>664</v>
      </c>
      <c r="D50" s="735" t="s">
        <v>665</v>
      </c>
      <c r="E50" s="741" t="s">
        <v>811</v>
      </c>
      <c r="F50" s="735" t="s">
        <v>823</v>
      </c>
      <c r="G50" s="737">
        <f>350000-G18</f>
        <v>311861</v>
      </c>
      <c r="H50" s="738">
        <f t="shared" si="4"/>
        <v>311861</v>
      </c>
      <c r="I50" s="739" t="s">
        <v>387</v>
      </c>
      <c r="J50" s="740"/>
      <c r="K50" s="719"/>
      <c r="L50" s="719"/>
      <c r="M50" s="719"/>
      <c r="N50" s="719"/>
      <c r="O50" s="719"/>
      <c r="P50" s="719"/>
      <c r="Q50" s="719"/>
      <c r="R50" s="720"/>
      <c r="S50" s="720"/>
    </row>
    <row r="51" spans="1:19" ht="22.5" customHeight="1" x14ac:dyDescent="0.2">
      <c r="A51" s="734">
        <v>9</v>
      </c>
      <c r="B51" s="741" t="s">
        <v>47</v>
      </c>
      <c r="C51" s="735" t="s">
        <v>48</v>
      </c>
      <c r="D51" s="735" t="s">
        <v>47</v>
      </c>
      <c r="E51" s="735" t="s">
        <v>811</v>
      </c>
      <c r="F51" s="735" t="s">
        <v>563</v>
      </c>
      <c r="G51" s="737">
        <f>96000-G23</f>
        <v>95113</v>
      </c>
      <c r="H51" s="738">
        <f t="shared" si="4"/>
        <v>95113</v>
      </c>
      <c r="I51" s="739" t="s">
        <v>387</v>
      </c>
      <c r="J51" s="740"/>
      <c r="K51" s="719"/>
      <c r="L51" s="719"/>
      <c r="M51" s="719"/>
      <c r="N51" s="719"/>
      <c r="O51" s="719"/>
      <c r="P51" s="719"/>
      <c r="Q51" s="719"/>
      <c r="R51" s="720"/>
      <c r="S51" s="720"/>
    </row>
    <row r="52" spans="1:19" ht="22.5" customHeight="1" x14ac:dyDescent="0.2">
      <c r="A52" s="924">
        <v>10</v>
      </c>
      <c r="B52" s="926" t="s">
        <v>74</v>
      </c>
      <c r="C52" s="735" t="s">
        <v>77</v>
      </c>
      <c r="D52" s="735" t="s">
        <v>672</v>
      </c>
      <c r="E52" s="735" t="s">
        <v>811</v>
      </c>
      <c r="F52" s="735" t="s">
        <v>173</v>
      </c>
      <c r="G52" s="737">
        <f>281800-G25</f>
        <v>243580</v>
      </c>
      <c r="H52" s="927">
        <f>G52+G53+G54+G55</f>
        <v>659369</v>
      </c>
      <c r="I52" s="739" t="s">
        <v>387</v>
      </c>
      <c r="J52" s="740"/>
      <c r="K52" s="719"/>
      <c r="L52" s="719"/>
      <c r="M52" s="719"/>
      <c r="N52" s="719"/>
      <c r="O52" s="719"/>
      <c r="P52" s="719"/>
      <c r="Q52" s="719"/>
      <c r="R52" s="720"/>
      <c r="S52" s="720"/>
    </row>
    <row r="53" spans="1:19" ht="22.5" customHeight="1" x14ac:dyDescent="0.2">
      <c r="A53" s="800"/>
      <c r="B53" s="778"/>
      <c r="C53" s="735" t="s">
        <v>77</v>
      </c>
      <c r="D53" s="735" t="s">
        <v>328</v>
      </c>
      <c r="E53" s="735" t="s">
        <v>101</v>
      </c>
      <c r="F53" s="735" t="s">
        <v>173</v>
      </c>
      <c r="G53" s="737">
        <f>150000-G27</f>
        <v>129157</v>
      </c>
      <c r="H53" s="778"/>
      <c r="I53" s="739" t="s">
        <v>386</v>
      </c>
      <c r="J53" s="740"/>
      <c r="K53" s="719"/>
      <c r="L53" s="719"/>
      <c r="M53" s="719"/>
      <c r="N53" s="719"/>
      <c r="O53" s="719"/>
      <c r="P53" s="719"/>
      <c r="Q53" s="719"/>
      <c r="R53" s="720"/>
      <c r="S53" s="720"/>
    </row>
    <row r="54" spans="1:19" ht="22.5" customHeight="1" x14ac:dyDescent="0.2">
      <c r="A54" s="800"/>
      <c r="B54" s="778"/>
      <c r="C54" s="735" t="s">
        <v>673</v>
      </c>
      <c r="D54" s="735" t="s">
        <v>674</v>
      </c>
      <c r="E54" s="735" t="s">
        <v>812</v>
      </c>
      <c r="F54" s="735"/>
      <c r="G54" s="737">
        <f>190822-G26</f>
        <v>188483</v>
      </c>
      <c r="H54" s="778"/>
      <c r="I54" s="739" t="s">
        <v>387</v>
      </c>
      <c r="J54" s="740"/>
      <c r="K54" s="719"/>
      <c r="L54" s="719"/>
      <c r="M54" s="719"/>
      <c r="N54" s="719"/>
      <c r="O54" s="719"/>
      <c r="P54" s="719"/>
      <c r="Q54" s="719"/>
      <c r="R54" s="720"/>
      <c r="S54" s="720"/>
    </row>
    <row r="55" spans="1:19" ht="22.5" customHeight="1" x14ac:dyDescent="0.2">
      <c r="A55" s="925"/>
      <c r="B55" s="903"/>
      <c r="C55" s="735" t="s">
        <v>76</v>
      </c>
      <c r="D55" s="735" t="s">
        <v>325</v>
      </c>
      <c r="E55" s="735" t="s">
        <v>812</v>
      </c>
      <c r="F55" s="735"/>
      <c r="G55" s="737">
        <f>102182-G29</f>
        <v>98149</v>
      </c>
      <c r="H55" s="903"/>
      <c r="I55" s="739" t="s">
        <v>387</v>
      </c>
      <c r="J55" s="740"/>
      <c r="K55" s="719"/>
      <c r="L55" s="719"/>
      <c r="M55" s="719"/>
      <c r="N55" s="719"/>
      <c r="O55" s="719"/>
      <c r="P55" s="719"/>
      <c r="Q55" s="719"/>
      <c r="R55" s="720"/>
      <c r="S55" s="720"/>
    </row>
    <row r="56" spans="1:19" ht="22.5" customHeight="1" x14ac:dyDescent="0.2">
      <c r="A56" s="734">
        <v>11</v>
      </c>
      <c r="B56" s="741" t="s">
        <v>80</v>
      </c>
      <c r="C56" s="735" t="s">
        <v>81</v>
      </c>
      <c r="D56" s="735" t="s">
        <v>814</v>
      </c>
      <c r="E56" s="735" t="s">
        <v>396</v>
      </c>
      <c r="F56" s="735" t="s">
        <v>173</v>
      </c>
      <c r="G56" s="737">
        <f>141000-G30</f>
        <v>130641</v>
      </c>
      <c r="H56" s="738">
        <f t="shared" ref="H56:H57" si="5">G56</f>
        <v>130641</v>
      </c>
      <c r="I56" s="739" t="s">
        <v>386</v>
      </c>
      <c r="J56" s="740"/>
      <c r="K56" s="719"/>
      <c r="L56" s="719"/>
      <c r="M56" s="719"/>
      <c r="N56" s="719"/>
      <c r="O56" s="719"/>
      <c r="P56" s="719"/>
      <c r="Q56" s="719"/>
      <c r="R56" s="720"/>
      <c r="S56" s="720"/>
    </row>
    <row r="57" spans="1:19" ht="22.5" customHeight="1" x14ac:dyDescent="0.2">
      <c r="A57" s="734">
        <v>12</v>
      </c>
      <c r="B57" s="735" t="s">
        <v>84</v>
      </c>
      <c r="C57" s="735" t="s">
        <v>676</v>
      </c>
      <c r="D57" s="735" t="s">
        <v>677</v>
      </c>
      <c r="E57" s="735" t="s">
        <v>805</v>
      </c>
      <c r="F57" s="269" t="s">
        <v>822</v>
      </c>
      <c r="G57" s="737">
        <f>4002227-G34</f>
        <v>2854317</v>
      </c>
      <c r="H57" s="738">
        <f t="shared" si="5"/>
        <v>2854317</v>
      </c>
      <c r="I57" s="739" t="s">
        <v>387</v>
      </c>
      <c r="J57" s="743"/>
      <c r="K57" s="719"/>
      <c r="L57" s="719"/>
      <c r="M57" s="719"/>
      <c r="N57" s="719"/>
      <c r="O57" s="719"/>
      <c r="P57" s="719"/>
      <c r="Q57" s="719"/>
      <c r="R57" s="720"/>
      <c r="S57" s="720"/>
    </row>
    <row r="58" spans="1:19" ht="22.5" customHeight="1" x14ac:dyDescent="0.2">
      <c r="A58" s="744"/>
      <c r="B58" s="745" t="s">
        <v>531</v>
      </c>
      <c r="C58" s="746"/>
      <c r="D58" s="745"/>
      <c r="E58" s="745"/>
      <c r="F58" s="745"/>
      <c r="G58" s="747">
        <f t="shared" ref="G58:H58" si="6">SUM(G42:G57)</f>
        <v>7483791</v>
      </c>
      <c r="H58" s="747">
        <f t="shared" si="6"/>
        <v>7483791</v>
      </c>
      <c r="I58" s="741"/>
      <c r="J58" s="748"/>
      <c r="K58" s="719"/>
      <c r="L58" s="719"/>
      <c r="M58" s="719"/>
      <c r="N58" s="719"/>
      <c r="O58" s="719"/>
      <c r="P58" s="719"/>
      <c r="Q58" s="719"/>
      <c r="R58" s="720"/>
      <c r="S58" s="720"/>
    </row>
    <row r="59" spans="1:19" ht="22.5" customHeight="1" x14ac:dyDescent="0.2">
      <c r="A59" s="734"/>
      <c r="B59" s="749" t="s">
        <v>816</v>
      </c>
      <c r="C59" s="746"/>
      <c r="D59" s="749" t="s">
        <v>824</v>
      </c>
      <c r="E59" s="735"/>
      <c r="F59" s="735"/>
      <c r="G59" s="735"/>
      <c r="H59" s="735"/>
      <c r="I59" s="735"/>
      <c r="J59" s="740"/>
      <c r="K59" s="719"/>
      <c r="L59" s="719"/>
      <c r="M59" s="719"/>
      <c r="N59" s="719"/>
      <c r="O59" s="719"/>
      <c r="P59" s="719"/>
      <c r="Q59" s="719"/>
      <c r="R59" s="719"/>
      <c r="S59" s="719"/>
    </row>
    <row r="60" spans="1:19" ht="22.5" customHeight="1" x14ac:dyDescent="0.2">
      <c r="A60" s="750"/>
      <c r="B60" s="719"/>
      <c r="C60" s="719"/>
      <c r="D60" s="719"/>
      <c r="E60" s="719"/>
      <c r="F60" s="719"/>
      <c r="G60" s="719"/>
      <c r="H60" s="719"/>
      <c r="I60" s="719"/>
      <c r="J60" s="719"/>
      <c r="K60" s="719"/>
      <c r="L60" s="719"/>
      <c r="M60" s="719"/>
      <c r="N60" s="719"/>
      <c r="O60" s="719"/>
      <c r="P60" s="719"/>
      <c r="Q60" s="719"/>
      <c r="R60" s="719"/>
      <c r="S60" s="719"/>
    </row>
    <row r="61" spans="1:19" ht="22.5" customHeight="1" x14ac:dyDescent="0.2">
      <c r="A61" s="750"/>
      <c r="B61" s="719"/>
      <c r="C61" s="719"/>
      <c r="D61" s="719"/>
      <c r="E61" s="719"/>
      <c r="F61" s="719"/>
      <c r="G61" s="719"/>
      <c r="H61" s="719"/>
      <c r="I61" s="719"/>
      <c r="J61" s="719"/>
      <c r="K61" s="719"/>
      <c r="L61" s="719"/>
      <c r="M61" s="719"/>
      <c r="N61" s="719"/>
      <c r="O61" s="719"/>
      <c r="P61" s="719"/>
      <c r="Q61" s="719"/>
      <c r="R61" s="719"/>
      <c r="S61" s="719"/>
    </row>
    <row r="62" spans="1:19" ht="22.5" customHeight="1" x14ac:dyDescent="0.2">
      <c r="A62" s="750"/>
      <c r="B62" s="719"/>
      <c r="C62" s="719"/>
      <c r="D62" s="719"/>
      <c r="E62" s="719"/>
      <c r="F62" s="719"/>
      <c r="G62" s="719"/>
      <c r="H62" s="719"/>
      <c r="I62" s="719"/>
      <c r="J62" s="719"/>
      <c r="K62" s="719"/>
      <c r="L62" s="719"/>
      <c r="M62" s="719"/>
      <c r="N62" s="719"/>
      <c r="O62" s="719"/>
      <c r="P62" s="719"/>
      <c r="Q62" s="719"/>
      <c r="R62" s="719"/>
      <c r="S62" s="719"/>
    </row>
    <row r="63" spans="1:19" ht="22.5" customHeight="1" x14ac:dyDescent="0.2">
      <c r="A63" s="750"/>
      <c r="B63" s="719"/>
      <c r="C63" s="719"/>
      <c r="D63" s="719"/>
      <c r="E63" s="719"/>
      <c r="F63" s="719"/>
      <c r="G63" s="719"/>
      <c r="H63" s="719"/>
      <c r="I63" s="719"/>
      <c r="J63" s="719"/>
      <c r="K63" s="719"/>
      <c r="L63" s="719"/>
      <c r="M63" s="719"/>
      <c r="N63" s="719"/>
      <c r="O63" s="719"/>
      <c r="P63" s="719"/>
      <c r="Q63" s="719"/>
      <c r="R63" s="719"/>
      <c r="S63" s="719"/>
    </row>
    <row r="64" spans="1:19" ht="22.5" customHeight="1" x14ac:dyDescent="0.2">
      <c r="A64" s="750"/>
      <c r="B64" s="719"/>
      <c r="C64" s="719"/>
      <c r="D64" s="719"/>
      <c r="E64" s="719"/>
      <c r="F64" s="719"/>
      <c r="G64" s="719"/>
      <c r="H64" s="719"/>
      <c r="I64" s="719"/>
      <c r="J64" s="719"/>
      <c r="K64" s="719"/>
      <c r="L64" s="719"/>
      <c r="M64" s="719"/>
      <c r="N64" s="719"/>
      <c r="O64" s="719"/>
      <c r="P64" s="719"/>
      <c r="Q64" s="719"/>
      <c r="R64" s="719"/>
      <c r="S64" s="719"/>
    </row>
    <row r="65" spans="1:19" ht="22.5" customHeight="1" x14ac:dyDescent="0.2">
      <c r="A65" s="750"/>
      <c r="B65" s="719"/>
      <c r="C65" s="719"/>
      <c r="D65" s="719"/>
      <c r="E65" s="719"/>
      <c r="F65" s="719"/>
      <c r="G65" s="719"/>
      <c r="H65" s="719"/>
      <c r="I65" s="719"/>
      <c r="J65" s="719"/>
      <c r="K65" s="719"/>
      <c r="L65" s="719"/>
      <c r="M65" s="719"/>
      <c r="N65" s="719"/>
      <c r="O65" s="719"/>
      <c r="P65" s="719"/>
      <c r="Q65" s="719"/>
      <c r="R65" s="719"/>
      <c r="S65" s="719"/>
    </row>
    <row r="66" spans="1:19" ht="22.5" customHeight="1" x14ac:dyDescent="0.2">
      <c r="A66" s="750"/>
      <c r="B66" s="719"/>
      <c r="C66" s="719"/>
      <c r="D66" s="719"/>
      <c r="E66" s="719"/>
      <c r="F66" s="719"/>
      <c r="G66" s="719"/>
      <c r="H66" s="719"/>
      <c r="I66" s="719"/>
      <c r="J66" s="719"/>
      <c r="K66" s="719"/>
      <c r="L66" s="719"/>
      <c r="M66" s="719"/>
      <c r="N66" s="719"/>
      <c r="O66" s="719"/>
      <c r="P66" s="719"/>
      <c r="Q66" s="719"/>
      <c r="R66" s="719"/>
      <c r="S66" s="719"/>
    </row>
    <row r="67" spans="1:19" ht="22.5" customHeight="1" x14ac:dyDescent="0.2">
      <c r="A67" s="750"/>
      <c r="B67" s="719"/>
      <c r="C67" s="719"/>
      <c r="D67" s="719"/>
      <c r="E67" s="719"/>
      <c r="F67" s="719"/>
      <c r="G67" s="719"/>
      <c r="H67" s="719"/>
      <c r="I67" s="719"/>
      <c r="J67" s="719"/>
      <c r="K67" s="719"/>
      <c r="L67" s="719"/>
      <c r="M67" s="719"/>
      <c r="N67" s="719"/>
      <c r="O67" s="719"/>
      <c r="P67" s="719"/>
      <c r="Q67" s="719"/>
      <c r="R67" s="719"/>
      <c r="S67" s="719"/>
    </row>
    <row r="68" spans="1:19" ht="22.5" customHeight="1" x14ac:dyDescent="0.2">
      <c r="A68" s="750"/>
      <c r="B68" s="719"/>
      <c r="C68" s="719"/>
      <c r="D68" s="719"/>
      <c r="E68" s="719"/>
      <c r="F68" s="719"/>
      <c r="G68" s="719"/>
      <c r="H68" s="719"/>
      <c r="I68" s="719"/>
      <c r="J68" s="719"/>
      <c r="K68" s="719"/>
      <c r="L68" s="719"/>
      <c r="M68" s="719"/>
      <c r="N68" s="719"/>
      <c r="O68" s="719"/>
      <c r="P68" s="719"/>
      <c r="Q68" s="719"/>
      <c r="R68" s="719"/>
      <c r="S68" s="719"/>
    </row>
    <row r="69" spans="1:19" ht="22.5" customHeight="1" x14ac:dyDescent="0.2">
      <c r="A69" s="750"/>
      <c r="B69" s="719"/>
      <c r="C69" s="719"/>
      <c r="D69" s="719"/>
      <c r="E69" s="719"/>
      <c r="F69" s="719"/>
      <c r="G69" s="719"/>
      <c r="H69" s="719"/>
      <c r="I69" s="719"/>
      <c r="J69" s="719"/>
      <c r="K69" s="719"/>
      <c r="L69" s="719"/>
      <c r="M69" s="719"/>
      <c r="N69" s="719"/>
      <c r="O69" s="719"/>
      <c r="P69" s="719"/>
      <c r="Q69" s="719"/>
      <c r="R69" s="719"/>
      <c r="S69" s="719"/>
    </row>
    <row r="70" spans="1:19" ht="12.75" x14ac:dyDescent="0.2">
      <c r="A70" s="750"/>
      <c r="B70" s="719"/>
      <c r="C70" s="719"/>
      <c r="D70" s="719"/>
      <c r="E70" s="719"/>
      <c r="F70" s="719"/>
      <c r="G70" s="719"/>
      <c r="H70" s="719"/>
      <c r="I70" s="719"/>
      <c r="J70" s="719"/>
      <c r="K70" s="719"/>
      <c r="L70" s="719"/>
      <c r="M70" s="719"/>
      <c r="N70" s="719"/>
      <c r="O70" s="719"/>
      <c r="P70" s="719"/>
      <c r="Q70" s="719"/>
      <c r="R70" s="719"/>
      <c r="S70" s="719"/>
    </row>
    <row r="71" spans="1:19" ht="12.75" x14ac:dyDescent="0.2">
      <c r="A71" s="750"/>
      <c r="B71" s="719"/>
      <c r="C71" s="719"/>
      <c r="D71" s="719"/>
      <c r="E71" s="719"/>
      <c r="F71" s="719"/>
      <c r="G71" s="719"/>
      <c r="H71" s="719"/>
      <c r="I71" s="719"/>
      <c r="J71" s="719"/>
      <c r="K71" s="719"/>
      <c r="L71" s="719"/>
      <c r="M71" s="719"/>
      <c r="N71" s="719"/>
      <c r="O71" s="719"/>
      <c r="P71" s="719"/>
      <c r="Q71" s="719"/>
      <c r="R71" s="719"/>
      <c r="S71" s="719"/>
    </row>
    <row r="72" spans="1:19" ht="12.75" x14ac:dyDescent="0.2">
      <c r="A72" s="750"/>
      <c r="B72" s="719"/>
      <c r="C72" s="719"/>
      <c r="D72" s="719"/>
      <c r="E72" s="719"/>
      <c r="F72" s="719"/>
      <c r="G72" s="719"/>
      <c r="H72" s="719"/>
      <c r="I72" s="719"/>
      <c r="J72" s="719"/>
      <c r="K72" s="719"/>
      <c r="L72" s="719"/>
      <c r="M72" s="719"/>
      <c r="N72" s="719"/>
      <c r="O72" s="719"/>
      <c r="P72" s="719"/>
      <c r="Q72" s="719"/>
      <c r="R72" s="719"/>
      <c r="S72" s="719"/>
    </row>
    <row r="73" spans="1:19" ht="12.75" x14ac:dyDescent="0.2">
      <c r="A73" s="750"/>
      <c r="B73" s="719"/>
      <c r="C73" s="719"/>
      <c r="D73" s="719"/>
      <c r="E73" s="719"/>
      <c r="F73" s="719"/>
      <c r="G73" s="719"/>
      <c r="H73" s="719"/>
      <c r="I73" s="719"/>
      <c r="J73" s="719"/>
      <c r="K73" s="719"/>
      <c r="L73" s="719"/>
      <c r="M73" s="719"/>
      <c r="N73" s="719"/>
      <c r="O73" s="719"/>
      <c r="P73" s="719"/>
      <c r="Q73" s="719"/>
      <c r="R73" s="719"/>
      <c r="S73" s="719"/>
    </row>
    <row r="74" spans="1:19" ht="12.75" x14ac:dyDescent="0.2">
      <c r="A74" s="750"/>
      <c r="B74" s="719"/>
      <c r="C74" s="719"/>
      <c r="D74" s="719"/>
      <c r="E74" s="719"/>
      <c r="F74" s="719"/>
      <c r="G74" s="719"/>
      <c r="H74" s="719"/>
      <c r="I74" s="719"/>
      <c r="J74" s="719"/>
      <c r="K74" s="719"/>
      <c r="L74" s="719"/>
      <c r="M74" s="719"/>
      <c r="N74" s="719"/>
      <c r="O74" s="719"/>
      <c r="P74" s="719"/>
      <c r="Q74" s="719"/>
      <c r="R74" s="719"/>
      <c r="S74" s="719"/>
    </row>
    <row r="75" spans="1:19" ht="12.75" x14ac:dyDescent="0.2">
      <c r="A75" s="750"/>
      <c r="B75" s="719"/>
      <c r="C75" s="719"/>
      <c r="D75" s="719"/>
      <c r="E75" s="719"/>
      <c r="F75" s="719"/>
      <c r="G75" s="719"/>
      <c r="H75" s="719"/>
      <c r="I75" s="719"/>
      <c r="J75" s="719"/>
      <c r="K75" s="719"/>
      <c r="L75" s="719"/>
      <c r="M75" s="719"/>
      <c r="N75" s="719"/>
      <c r="O75" s="719"/>
      <c r="P75" s="719"/>
      <c r="Q75" s="719"/>
      <c r="R75" s="719"/>
      <c r="S75" s="719"/>
    </row>
    <row r="76" spans="1:19" ht="12.75" x14ac:dyDescent="0.2">
      <c r="A76" s="750"/>
      <c r="B76" s="719"/>
      <c r="C76" s="719"/>
      <c r="D76" s="719"/>
      <c r="E76" s="719"/>
      <c r="F76" s="719"/>
      <c r="G76" s="719"/>
      <c r="H76" s="719"/>
      <c r="I76" s="719"/>
      <c r="J76" s="719"/>
      <c r="K76" s="719"/>
      <c r="L76" s="719"/>
      <c r="M76" s="719"/>
      <c r="N76" s="719"/>
      <c r="O76" s="719"/>
      <c r="P76" s="719"/>
      <c r="Q76" s="719"/>
      <c r="R76" s="719"/>
      <c r="S76" s="719"/>
    </row>
    <row r="77" spans="1:19" ht="12.75" x14ac:dyDescent="0.2">
      <c r="A77" s="750"/>
      <c r="B77" s="719"/>
      <c r="C77" s="719"/>
      <c r="D77" s="719"/>
      <c r="E77" s="719"/>
      <c r="F77" s="719"/>
      <c r="G77" s="719"/>
      <c r="H77" s="719"/>
      <c r="I77" s="719"/>
      <c r="J77" s="719"/>
      <c r="K77" s="719"/>
      <c r="L77" s="719"/>
      <c r="M77" s="719"/>
      <c r="N77" s="719"/>
      <c r="O77" s="719"/>
      <c r="P77" s="719"/>
      <c r="Q77" s="719"/>
      <c r="R77" s="719"/>
      <c r="S77" s="719"/>
    </row>
    <row r="78" spans="1:19" ht="12.75" x14ac:dyDescent="0.2">
      <c r="A78" s="750"/>
      <c r="B78" s="719"/>
      <c r="C78" s="719"/>
      <c r="D78" s="719"/>
      <c r="E78" s="719"/>
      <c r="F78" s="719"/>
      <c r="G78" s="719"/>
      <c r="H78" s="719"/>
      <c r="I78" s="719"/>
      <c r="J78" s="719"/>
      <c r="K78" s="719"/>
      <c r="L78" s="719"/>
      <c r="M78" s="719"/>
      <c r="N78" s="719"/>
      <c r="O78" s="719"/>
      <c r="P78" s="719"/>
      <c r="Q78" s="719"/>
      <c r="R78" s="719"/>
      <c r="S78" s="719"/>
    </row>
    <row r="79" spans="1:19" ht="12.75" x14ac:dyDescent="0.2">
      <c r="A79" s="750"/>
      <c r="B79" s="719"/>
      <c r="C79" s="719"/>
      <c r="D79" s="719"/>
      <c r="E79" s="719"/>
      <c r="F79" s="719"/>
      <c r="G79" s="719"/>
      <c r="H79" s="719"/>
      <c r="I79" s="719"/>
      <c r="J79" s="719"/>
      <c r="K79" s="719"/>
      <c r="L79" s="719"/>
      <c r="M79" s="719"/>
      <c r="N79" s="719"/>
      <c r="O79" s="719"/>
      <c r="P79" s="719"/>
      <c r="Q79" s="719"/>
      <c r="R79" s="719"/>
      <c r="S79" s="719"/>
    </row>
    <row r="80" spans="1:19" ht="12.75" x14ac:dyDescent="0.2">
      <c r="A80" s="750"/>
      <c r="B80" s="719"/>
      <c r="C80" s="719"/>
      <c r="D80" s="719"/>
      <c r="E80" s="719"/>
      <c r="F80" s="719"/>
      <c r="G80" s="719"/>
      <c r="H80" s="719"/>
      <c r="I80" s="719"/>
      <c r="J80" s="719"/>
      <c r="K80" s="719"/>
      <c r="L80" s="719"/>
      <c r="M80" s="719"/>
      <c r="N80" s="719"/>
      <c r="O80" s="719"/>
      <c r="P80" s="719"/>
      <c r="Q80" s="719"/>
      <c r="R80" s="719"/>
      <c r="S80" s="719"/>
    </row>
    <row r="81" spans="1:19" ht="12.75" x14ac:dyDescent="0.2">
      <c r="A81" s="750"/>
      <c r="B81" s="719"/>
      <c r="C81" s="719"/>
      <c r="D81" s="719"/>
      <c r="E81" s="719"/>
      <c r="F81" s="719"/>
      <c r="G81" s="719"/>
      <c r="H81" s="719"/>
      <c r="I81" s="719"/>
      <c r="J81" s="719"/>
      <c r="K81" s="719"/>
      <c r="L81" s="719"/>
      <c r="M81" s="719"/>
      <c r="N81" s="719"/>
      <c r="O81" s="719"/>
      <c r="P81" s="719"/>
      <c r="Q81" s="719"/>
      <c r="R81" s="719"/>
      <c r="S81" s="719"/>
    </row>
    <row r="82" spans="1:19" ht="12.75" x14ac:dyDescent="0.2">
      <c r="A82" s="750"/>
      <c r="B82" s="719"/>
      <c r="C82" s="719"/>
      <c r="D82" s="719"/>
      <c r="E82" s="719"/>
      <c r="F82" s="719"/>
      <c r="G82" s="719"/>
      <c r="H82" s="719"/>
      <c r="I82" s="719"/>
      <c r="J82" s="719"/>
      <c r="K82" s="719"/>
      <c r="L82" s="719"/>
      <c r="M82" s="719"/>
      <c r="N82" s="719"/>
      <c r="O82" s="719"/>
      <c r="P82" s="719"/>
      <c r="Q82" s="719"/>
      <c r="R82" s="719"/>
      <c r="S82" s="719"/>
    </row>
    <row r="83" spans="1:19" ht="12.75" x14ac:dyDescent="0.2">
      <c r="A83" s="750"/>
      <c r="B83" s="719"/>
      <c r="C83" s="719"/>
      <c r="D83" s="719"/>
      <c r="E83" s="719"/>
      <c r="F83" s="719"/>
      <c r="G83" s="719"/>
      <c r="H83" s="719"/>
      <c r="I83" s="719"/>
      <c r="J83" s="719"/>
      <c r="K83" s="719"/>
      <c r="L83" s="719"/>
      <c r="M83" s="719"/>
      <c r="N83" s="719"/>
      <c r="O83" s="719"/>
      <c r="P83" s="719"/>
      <c r="Q83" s="719"/>
      <c r="R83" s="719"/>
      <c r="S83" s="719"/>
    </row>
    <row r="84" spans="1:19" ht="12.75" x14ac:dyDescent="0.2">
      <c r="A84" s="750"/>
      <c r="B84" s="719"/>
      <c r="C84" s="719"/>
      <c r="D84" s="719"/>
      <c r="E84" s="719"/>
      <c r="F84" s="719"/>
      <c r="G84" s="719"/>
      <c r="H84" s="719"/>
      <c r="I84" s="719"/>
      <c r="J84" s="719"/>
      <c r="K84" s="719"/>
      <c r="L84" s="719"/>
      <c r="M84" s="719"/>
      <c r="N84" s="719"/>
      <c r="O84" s="719"/>
      <c r="P84" s="719"/>
      <c r="Q84" s="719"/>
      <c r="R84" s="719"/>
      <c r="S84" s="719"/>
    </row>
    <row r="85" spans="1:19" ht="12.75" x14ac:dyDescent="0.2">
      <c r="A85" s="750"/>
      <c r="B85" s="719"/>
      <c r="C85" s="719"/>
      <c r="D85" s="719"/>
      <c r="E85" s="719"/>
      <c r="F85" s="719"/>
      <c r="G85" s="719"/>
      <c r="H85" s="719"/>
      <c r="I85" s="719"/>
      <c r="J85" s="719"/>
      <c r="K85" s="719"/>
      <c r="L85" s="719"/>
      <c r="M85" s="719"/>
      <c r="N85" s="719"/>
      <c r="O85" s="719"/>
      <c r="P85" s="719"/>
      <c r="Q85" s="719"/>
      <c r="R85" s="719"/>
      <c r="S85" s="719"/>
    </row>
    <row r="86" spans="1:19" ht="12.75" x14ac:dyDescent="0.2">
      <c r="A86" s="750"/>
      <c r="B86" s="719"/>
      <c r="C86" s="719"/>
      <c r="D86" s="719"/>
      <c r="E86" s="719"/>
      <c r="F86" s="719"/>
      <c r="G86" s="719"/>
      <c r="H86" s="719"/>
      <c r="I86" s="719"/>
      <c r="J86" s="719"/>
      <c r="K86" s="719"/>
      <c r="L86" s="719"/>
      <c r="M86" s="719"/>
      <c r="N86" s="719"/>
      <c r="O86" s="719"/>
      <c r="P86" s="719"/>
      <c r="Q86" s="719"/>
      <c r="R86" s="719"/>
      <c r="S86" s="719"/>
    </row>
    <row r="87" spans="1:19" ht="12.75" x14ac:dyDescent="0.2">
      <c r="A87" s="750"/>
      <c r="B87" s="719"/>
      <c r="C87" s="719"/>
      <c r="D87" s="719"/>
      <c r="E87" s="719"/>
      <c r="F87" s="719"/>
      <c r="G87" s="719"/>
      <c r="H87" s="719"/>
      <c r="I87" s="719"/>
      <c r="J87" s="719"/>
      <c r="K87" s="719"/>
      <c r="L87" s="719"/>
      <c r="M87" s="719"/>
      <c r="N87" s="719"/>
      <c r="O87" s="719"/>
      <c r="P87" s="719"/>
      <c r="Q87" s="719"/>
      <c r="R87" s="719"/>
      <c r="S87" s="719"/>
    </row>
    <row r="88" spans="1:19" ht="12.75" x14ac:dyDescent="0.2">
      <c r="A88" s="750"/>
      <c r="B88" s="719"/>
      <c r="C88" s="719"/>
      <c r="D88" s="719"/>
      <c r="E88" s="719"/>
      <c r="F88" s="719"/>
      <c r="G88" s="719"/>
      <c r="H88" s="719"/>
      <c r="I88" s="719"/>
      <c r="J88" s="719"/>
      <c r="K88" s="719"/>
      <c r="L88" s="719"/>
      <c r="M88" s="719"/>
      <c r="N88" s="719"/>
      <c r="O88" s="719"/>
      <c r="P88" s="719"/>
      <c r="Q88" s="719"/>
      <c r="R88" s="719"/>
      <c r="S88" s="719"/>
    </row>
    <row r="89" spans="1:19" ht="12.75" x14ac:dyDescent="0.2">
      <c r="A89" s="750"/>
      <c r="B89" s="719"/>
      <c r="C89" s="719"/>
      <c r="D89" s="719"/>
      <c r="E89" s="719"/>
      <c r="F89" s="719"/>
      <c r="G89" s="719"/>
      <c r="H89" s="719"/>
      <c r="I89" s="719"/>
      <c r="J89" s="719"/>
      <c r="K89" s="719"/>
      <c r="L89" s="719"/>
      <c r="M89" s="719"/>
      <c r="N89" s="719"/>
      <c r="O89" s="719"/>
      <c r="P89" s="719"/>
      <c r="Q89" s="719"/>
      <c r="R89" s="719"/>
      <c r="S89" s="719"/>
    </row>
    <row r="90" spans="1:19" ht="12.75" x14ac:dyDescent="0.2">
      <c r="A90" s="750"/>
      <c r="B90" s="719"/>
      <c r="C90" s="719"/>
      <c r="D90" s="719"/>
      <c r="E90" s="719"/>
      <c r="F90" s="719"/>
      <c r="G90" s="719"/>
      <c r="H90" s="719"/>
      <c r="I90" s="719"/>
      <c r="J90" s="719"/>
      <c r="K90" s="719"/>
      <c r="L90" s="719"/>
      <c r="M90" s="719"/>
      <c r="N90" s="719"/>
      <c r="O90" s="719"/>
      <c r="P90" s="719"/>
      <c r="Q90" s="719"/>
      <c r="R90" s="719"/>
      <c r="S90" s="719"/>
    </row>
    <row r="91" spans="1:19" ht="12.75" x14ac:dyDescent="0.2">
      <c r="A91" s="750"/>
      <c r="B91" s="719"/>
      <c r="C91" s="719"/>
      <c r="D91" s="719"/>
      <c r="E91" s="719"/>
      <c r="F91" s="719"/>
      <c r="G91" s="719"/>
      <c r="H91" s="719"/>
      <c r="I91" s="719"/>
      <c r="J91" s="719"/>
      <c r="K91" s="719"/>
      <c r="L91" s="719"/>
      <c r="M91" s="719"/>
      <c r="N91" s="719"/>
      <c r="O91" s="719"/>
      <c r="P91" s="719"/>
      <c r="Q91" s="719"/>
      <c r="R91" s="719"/>
      <c r="S91" s="719"/>
    </row>
    <row r="92" spans="1:19" ht="12.75" x14ac:dyDescent="0.2">
      <c r="A92" s="750"/>
      <c r="B92" s="719"/>
      <c r="C92" s="719"/>
      <c r="D92" s="719"/>
      <c r="E92" s="719"/>
      <c r="F92" s="719"/>
      <c r="G92" s="719"/>
      <c r="H92" s="719"/>
      <c r="I92" s="719"/>
      <c r="J92" s="719"/>
      <c r="K92" s="719"/>
      <c r="L92" s="719"/>
      <c r="M92" s="719"/>
      <c r="N92" s="719"/>
      <c r="O92" s="719"/>
      <c r="P92" s="719"/>
      <c r="Q92" s="719"/>
      <c r="R92" s="719"/>
      <c r="S92" s="719"/>
    </row>
    <row r="93" spans="1:19" ht="12.75" x14ac:dyDescent="0.2">
      <c r="A93" s="750"/>
      <c r="B93" s="719"/>
      <c r="C93" s="719"/>
      <c r="D93" s="719"/>
      <c r="E93" s="719"/>
      <c r="F93" s="719"/>
      <c r="G93" s="719"/>
      <c r="H93" s="719"/>
      <c r="I93" s="719"/>
      <c r="J93" s="719"/>
      <c r="K93" s="719"/>
      <c r="L93" s="719"/>
      <c r="M93" s="719"/>
      <c r="N93" s="719"/>
      <c r="O93" s="719"/>
      <c r="P93" s="719"/>
      <c r="Q93" s="719"/>
      <c r="R93" s="719"/>
      <c r="S93" s="719"/>
    </row>
    <row r="94" spans="1:19" ht="12.75" x14ac:dyDescent="0.2">
      <c r="A94" s="750"/>
      <c r="B94" s="719"/>
      <c r="C94" s="719"/>
      <c r="D94" s="719"/>
      <c r="E94" s="719"/>
      <c r="F94" s="719"/>
      <c r="G94" s="719"/>
      <c r="H94" s="719"/>
      <c r="I94" s="719"/>
      <c r="J94" s="719"/>
      <c r="K94" s="719"/>
      <c r="L94" s="719"/>
      <c r="M94" s="719"/>
      <c r="N94" s="719"/>
      <c r="O94" s="719"/>
      <c r="P94" s="719"/>
      <c r="Q94" s="719"/>
      <c r="R94" s="719"/>
      <c r="S94" s="719"/>
    </row>
    <row r="95" spans="1:19" ht="12.75" x14ac:dyDescent="0.2">
      <c r="A95" s="750"/>
      <c r="B95" s="719"/>
      <c r="C95" s="719"/>
      <c r="D95" s="719"/>
      <c r="E95" s="719"/>
      <c r="F95" s="719"/>
      <c r="G95" s="719"/>
      <c r="H95" s="719"/>
      <c r="I95" s="719"/>
      <c r="J95" s="719"/>
      <c r="K95" s="719"/>
      <c r="L95" s="719"/>
      <c r="M95" s="719"/>
      <c r="N95" s="719"/>
      <c r="O95" s="719"/>
      <c r="P95" s="719"/>
      <c r="Q95" s="719"/>
      <c r="R95" s="719"/>
      <c r="S95" s="719"/>
    </row>
    <row r="96" spans="1:19" ht="12.75" x14ac:dyDescent="0.2">
      <c r="A96" s="750"/>
      <c r="B96" s="719"/>
      <c r="C96" s="719"/>
      <c r="D96" s="719"/>
      <c r="E96" s="719"/>
      <c r="F96" s="719"/>
      <c r="G96" s="719"/>
      <c r="H96" s="719"/>
      <c r="I96" s="719"/>
      <c r="J96" s="719"/>
      <c r="K96" s="719"/>
      <c r="L96" s="719"/>
      <c r="M96" s="719"/>
      <c r="N96" s="719"/>
      <c r="O96" s="719"/>
      <c r="P96" s="719"/>
      <c r="Q96" s="719"/>
      <c r="R96" s="719"/>
      <c r="S96" s="719"/>
    </row>
    <row r="97" spans="1:19" ht="12.75" x14ac:dyDescent="0.2">
      <c r="A97" s="750"/>
      <c r="B97" s="719"/>
      <c r="C97" s="719"/>
      <c r="D97" s="719"/>
      <c r="E97" s="719"/>
      <c r="F97" s="719"/>
      <c r="G97" s="719"/>
      <c r="H97" s="719"/>
      <c r="I97" s="719"/>
      <c r="J97" s="719"/>
      <c r="K97" s="719"/>
      <c r="L97" s="719"/>
      <c r="M97" s="719"/>
      <c r="N97" s="719"/>
      <c r="O97" s="719"/>
      <c r="P97" s="719"/>
      <c r="Q97" s="719"/>
      <c r="R97" s="719"/>
      <c r="S97" s="719"/>
    </row>
    <row r="98" spans="1:19" ht="12.75" x14ac:dyDescent="0.2">
      <c r="A98" s="750"/>
      <c r="B98" s="719"/>
      <c r="C98" s="719"/>
      <c r="D98" s="719"/>
      <c r="E98" s="719"/>
      <c r="F98" s="719"/>
      <c r="G98" s="719"/>
      <c r="H98" s="719"/>
      <c r="I98" s="719"/>
      <c r="J98" s="719"/>
      <c r="K98" s="719"/>
      <c r="L98" s="719"/>
      <c r="M98" s="719"/>
      <c r="N98" s="719"/>
      <c r="O98" s="719"/>
      <c r="P98" s="719"/>
      <c r="Q98" s="719"/>
      <c r="R98" s="719"/>
      <c r="S98" s="719"/>
    </row>
    <row r="99" spans="1:19" ht="12.75" x14ac:dyDescent="0.2">
      <c r="A99" s="750"/>
      <c r="B99" s="719"/>
      <c r="C99" s="719"/>
      <c r="D99" s="719"/>
      <c r="E99" s="719"/>
      <c r="F99" s="719"/>
      <c r="G99" s="719"/>
      <c r="H99" s="719"/>
      <c r="I99" s="719"/>
      <c r="J99" s="719"/>
      <c r="K99" s="719"/>
      <c r="L99" s="719"/>
      <c r="M99" s="719"/>
      <c r="N99" s="719"/>
      <c r="O99" s="719"/>
      <c r="P99" s="719"/>
      <c r="Q99" s="719"/>
      <c r="R99" s="719"/>
      <c r="S99" s="719"/>
    </row>
    <row r="100" spans="1:19" ht="12.75" x14ac:dyDescent="0.2">
      <c r="A100" s="750"/>
      <c r="B100" s="719"/>
      <c r="C100" s="719"/>
      <c r="D100" s="719"/>
      <c r="E100" s="719"/>
      <c r="F100" s="719"/>
      <c r="G100" s="719"/>
      <c r="H100" s="719"/>
      <c r="I100" s="719"/>
      <c r="J100" s="719"/>
      <c r="K100" s="719"/>
      <c r="L100" s="719"/>
      <c r="M100" s="719"/>
      <c r="N100" s="719"/>
      <c r="O100" s="719"/>
      <c r="P100" s="719"/>
      <c r="Q100" s="719"/>
      <c r="R100" s="719"/>
      <c r="S100" s="719"/>
    </row>
    <row r="101" spans="1:19" ht="12.75" x14ac:dyDescent="0.2">
      <c r="A101" s="750"/>
      <c r="B101" s="719"/>
      <c r="C101" s="719"/>
      <c r="D101" s="719"/>
      <c r="E101" s="719"/>
      <c r="F101" s="719"/>
      <c r="G101" s="719"/>
      <c r="H101" s="719"/>
      <c r="I101" s="719"/>
      <c r="J101" s="719"/>
      <c r="K101" s="719"/>
      <c r="L101" s="719"/>
      <c r="M101" s="719"/>
      <c r="N101" s="719"/>
      <c r="O101" s="719"/>
      <c r="P101" s="719"/>
      <c r="Q101" s="719"/>
      <c r="R101" s="719"/>
      <c r="S101" s="719"/>
    </row>
    <row r="102" spans="1:19" ht="12.75" x14ac:dyDescent="0.2">
      <c r="A102" s="750"/>
      <c r="B102" s="719"/>
      <c r="C102" s="719"/>
      <c r="D102" s="719"/>
      <c r="E102" s="719"/>
      <c r="F102" s="719"/>
      <c r="G102" s="719"/>
      <c r="H102" s="719"/>
      <c r="I102" s="719"/>
      <c r="J102" s="719"/>
      <c r="K102" s="719"/>
      <c r="L102" s="719"/>
      <c r="M102" s="719"/>
      <c r="N102" s="719"/>
      <c r="O102" s="719"/>
      <c r="P102" s="719"/>
      <c r="Q102" s="719"/>
      <c r="R102" s="719"/>
      <c r="S102" s="719"/>
    </row>
    <row r="103" spans="1:19" ht="12.75" x14ac:dyDescent="0.2">
      <c r="A103" s="750"/>
      <c r="B103" s="719"/>
      <c r="C103" s="719"/>
      <c r="D103" s="719"/>
      <c r="E103" s="719"/>
      <c r="F103" s="719"/>
      <c r="G103" s="719"/>
      <c r="H103" s="719"/>
      <c r="I103" s="719"/>
      <c r="J103" s="719"/>
      <c r="K103" s="719"/>
      <c r="L103" s="719"/>
      <c r="M103" s="719"/>
      <c r="N103" s="719"/>
      <c r="O103" s="719"/>
      <c r="P103" s="719"/>
      <c r="Q103" s="719"/>
      <c r="R103" s="719"/>
      <c r="S103" s="719"/>
    </row>
    <row r="104" spans="1:19" ht="12.75" x14ac:dyDescent="0.2">
      <c r="A104" s="750"/>
      <c r="B104" s="719"/>
      <c r="C104" s="719"/>
      <c r="D104" s="719"/>
      <c r="E104" s="719"/>
      <c r="F104" s="719"/>
      <c r="G104" s="719"/>
      <c r="H104" s="719"/>
      <c r="I104" s="719"/>
      <c r="J104" s="719"/>
      <c r="K104" s="719"/>
      <c r="L104" s="719"/>
      <c r="M104" s="719"/>
      <c r="N104" s="719"/>
      <c r="O104" s="719"/>
      <c r="P104" s="719"/>
      <c r="Q104" s="719"/>
      <c r="R104" s="719"/>
      <c r="S104" s="719"/>
    </row>
    <row r="105" spans="1:19" ht="12.75" x14ac:dyDescent="0.2">
      <c r="A105" s="750"/>
      <c r="B105" s="719"/>
      <c r="C105" s="719"/>
      <c r="D105" s="719"/>
      <c r="E105" s="719"/>
      <c r="F105" s="719"/>
      <c r="G105" s="719"/>
      <c r="H105" s="719"/>
      <c r="I105" s="719"/>
      <c r="J105" s="719"/>
      <c r="K105" s="719"/>
      <c r="L105" s="719"/>
      <c r="M105" s="719"/>
      <c r="N105" s="719"/>
      <c r="O105" s="719"/>
      <c r="P105" s="719"/>
      <c r="Q105" s="719"/>
      <c r="R105" s="719"/>
      <c r="S105" s="719"/>
    </row>
    <row r="106" spans="1:19" ht="12.75" x14ac:dyDescent="0.2">
      <c r="A106" s="750"/>
      <c r="B106" s="719"/>
      <c r="C106" s="719"/>
      <c r="D106" s="719"/>
      <c r="E106" s="719"/>
      <c r="F106" s="719"/>
      <c r="G106" s="719"/>
      <c r="H106" s="719"/>
      <c r="I106" s="719"/>
      <c r="J106" s="719"/>
      <c r="K106" s="719"/>
      <c r="L106" s="719"/>
      <c r="M106" s="719"/>
      <c r="N106" s="719"/>
      <c r="O106" s="719"/>
      <c r="P106" s="719"/>
      <c r="Q106" s="719"/>
      <c r="R106" s="719"/>
      <c r="S106" s="719"/>
    </row>
    <row r="107" spans="1:19" ht="12.75" x14ac:dyDescent="0.2">
      <c r="A107" s="750"/>
      <c r="B107" s="719"/>
      <c r="C107" s="719"/>
      <c r="D107" s="719"/>
      <c r="E107" s="719"/>
      <c r="F107" s="719"/>
      <c r="G107" s="719"/>
      <c r="H107" s="719"/>
      <c r="I107" s="719"/>
      <c r="J107" s="719"/>
      <c r="K107" s="719"/>
      <c r="L107" s="719"/>
      <c r="M107" s="719"/>
      <c r="N107" s="719"/>
      <c r="O107" s="719"/>
      <c r="P107" s="719"/>
      <c r="Q107" s="719"/>
      <c r="R107" s="719"/>
      <c r="S107" s="719"/>
    </row>
    <row r="108" spans="1:19" ht="12.75" x14ac:dyDescent="0.2">
      <c r="A108" s="750"/>
      <c r="B108" s="719"/>
      <c r="C108" s="719"/>
      <c r="D108" s="719"/>
      <c r="E108" s="719"/>
      <c r="F108" s="719"/>
      <c r="G108" s="719"/>
      <c r="H108" s="719"/>
      <c r="I108" s="719"/>
      <c r="J108" s="719"/>
      <c r="K108" s="719"/>
      <c r="L108" s="719"/>
      <c r="M108" s="719"/>
      <c r="N108" s="719"/>
      <c r="O108" s="719"/>
      <c r="P108" s="719"/>
      <c r="Q108" s="719"/>
      <c r="R108" s="719"/>
      <c r="S108" s="719"/>
    </row>
    <row r="109" spans="1:19" ht="12.75" x14ac:dyDescent="0.2">
      <c r="A109" s="750"/>
      <c r="B109" s="719"/>
      <c r="C109" s="719"/>
      <c r="D109" s="719"/>
      <c r="E109" s="719"/>
      <c r="F109" s="719"/>
      <c r="G109" s="719"/>
      <c r="H109" s="719"/>
      <c r="I109" s="719"/>
      <c r="J109" s="719"/>
      <c r="K109" s="719"/>
      <c r="L109" s="719"/>
      <c r="M109" s="719"/>
      <c r="N109" s="719"/>
      <c r="O109" s="719"/>
      <c r="P109" s="719"/>
      <c r="Q109" s="719"/>
      <c r="R109" s="719"/>
      <c r="S109" s="719"/>
    </row>
    <row r="110" spans="1:19" ht="12.75" x14ac:dyDescent="0.2">
      <c r="A110" s="750"/>
      <c r="B110" s="719"/>
      <c r="C110" s="719"/>
      <c r="D110" s="719"/>
      <c r="E110" s="719"/>
      <c r="F110" s="719"/>
      <c r="G110" s="719"/>
      <c r="H110" s="719"/>
      <c r="I110" s="719"/>
      <c r="J110" s="719"/>
      <c r="K110" s="719"/>
      <c r="L110" s="719"/>
      <c r="M110" s="719"/>
      <c r="N110" s="719"/>
      <c r="O110" s="719"/>
      <c r="P110" s="719"/>
      <c r="Q110" s="719"/>
      <c r="R110" s="719"/>
      <c r="S110" s="719"/>
    </row>
    <row r="111" spans="1:19" ht="12.75" x14ac:dyDescent="0.2">
      <c r="A111" s="750"/>
      <c r="B111" s="719"/>
      <c r="C111" s="719"/>
      <c r="D111" s="719"/>
      <c r="E111" s="719"/>
      <c r="F111" s="719"/>
      <c r="G111" s="719"/>
      <c r="H111" s="719"/>
      <c r="I111" s="719"/>
      <c r="J111" s="719"/>
      <c r="K111" s="719"/>
      <c r="L111" s="719"/>
      <c r="M111" s="719"/>
      <c r="N111" s="719"/>
      <c r="O111" s="719"/>
      <c r="P111" s="719"/>
      <c r="Q111" s="719"/>
      <c r="R111" s="719"/>
      <c r="S111" s="719"/>
    </row>
    <row r="112" spans="1:19" ht="12.75" x14ac:dyDescent="0.2">
      <c r="A112" s="750"/>
      <c r="B112" s="719"/>
      <c r="C112" s="719"/>
      <c r="D112" s="719"/>
      <c r="E112" s="719"/>
      <c r="F112" s="719"/>
      <c r="G112" s="719"/>
      <c r="H112" s="719"/>
      <c r="I112" s="719"/>
      <c r="J112" s="719"/>
      <c r="K112" s="719"/>
      <c r="L112" s="719"/>
      <c r="M112" s="719"/>
      <c r="N112" s="719"/>
      <c r="O112" s="719"/>
      <c r="P112" s="719"/>
      <c r="Q112" s="719"/>
      <c r="R112" s="719"/>
      <c r="S112" s="719"/>
    </row>
    <row r="113" spans="1:19" ht="12.75" x14ac:dyDescent="0.2">
      <c r="A113" s="750"/>
      <c r="B113" s="719"/>
      <c r="C113" s="719"/>
      <c r="D113" s="719"/>
      <c r="E113" s="719"/>
      <c r="F113" s="719"/>
      <c r="G113" s="719"/>
      <c r="H113" s="719"/>
      <c r="I113" s="719"/>
      <c r="J113" s="719"/>
      <c r="K113" s="719"/>
      <c r="L113" s="719"/>
      <c r="M113" s="719"/>
      <c r="N113" s="719"/>
      <c r="O113" s="719"/>
      <c r="P113" s="719"/>
      <c r="Q113" s="719"/>
      <c r="R113" s="719"/>
      <c r="S113" s="719"/>
    </row>
    <row r="114" spans="1:19" ht="12.75" x14ac:dyDescent="0.2">
      <c r="A114" s="750"/>
      <c r="B114" s="719"/>
      <c r="C114" s="719"/>
      <c r="D114" s="719"/>
      <c r="E114" s="719"/>
      <c r="F114" s="719"/>
      <c r="G114" s="719"/>
      <c r="H114" s="719"/>
      <c r="I114" s="719"/>
      <c r="J114" s="719"/>
      <c r="K114" s="719"/>
      <c r="L114" s="719"/>
      <c r="M114" s="719"/>
      <c r="N114" s="719"/>
      <c r="O114" s="719"/>
      <c r="P114" s="719"/>
      <c r="Q114" s="719"/>
      <c r="R114" s="719"/>
      <c r="S114" s="719"/>
    </row>
    <row r="115" spans="1:19" ht="12.75" x14ac:dyDescent="0.2">
      <c r="A115" s="750"/>
      <c r="B115" s="719"/>
      <c r="C115" s="719"/>
      <c r="D115" s="719"/>
      <c r="E115" s="719"/>
      <c r="F115" s="719"/>
      <c r="G115" s="719"/>
      <c r="H115" s="719"/>
      <c r="I115" s="719"/>
      <c r="J115" s="719"/>
      <c r="K115" s="719"/>
      <c r="L115" s="719"/>
      <c r="M115" s="719"/>
      <c r="N115" s="719"/>
      <c r="O115" s="719"/>
      <c r="P115" s="719"/>
      <c r="Q115" s="719"/>
      <c r="R115" s="719"/>
      <c r="S115" s="719"/>
    </row>
    <row r="116" spans="1:19" ht="12.75" x14ac:dyDescent="0.2">
      <c r="A116" s="750"/>
      <c r="B116" s="719"/>
      <c r="C116" s="719"/>
      <c r="D116" s="719"/>
      <c r="E116" s="719"/>
      <c r="F116" s="719"/>
      <c r="G116" s="719"/>
      <c r="H116" s="719"/>
      <c r="I116" s="719"/>
      <c r="J116" s="719"/>
      <c r="K116" s="719"/>
      <c r="L116" s="719"/>
      <c r="M116" s="719"/>
      <c r="N116" s="719"/>
      <c r="O116" s="719"/>
      <c r="P116" s="719"/>
      <c r="Q116" s="719"/>
      <c r="R116" s="719"/>
      <c r="S116" s="719"/>
    </row>
    <row r="117" spans="1:19" ht="12.75" x14ac:dyDescent="0.2">
      <c r="A117" s="750"/>
      <c r="B117" s="719"/>
      <c r="C117" s="719"/>
      <c r="D117" s="719"/>
      <c r="E117" s="719"/>
      <c r="F117" s="719"/>
      <c r="G117" s="719"/>
      <c r="H117" s="719"/>
      <c r="I117" s="719"/>
      <c r="J117" s="719"/>
      <c r="K117" s="719"/>
      <c r="L117" s="719"/>
      <c r="M117" s="719"/>
      <c r="N117" s="719"/>
      <c r="O117" s="719"/>
      <c r="P117" s="719"/>
      <c r="Q117" s="719"/>
      <c r="R117" s="719"/>
      <c r="S117" s="719"/>
    </row>
    <row r="118" spans="1:19" ht="12.75" x14ac:dyDescent="0.2">
      <c r="A118" s="750"/>
      <c r="B118" s="719"/>
      <c r="C118" s="719"/>
      <c r="D118" s="719"/>
      <c r="E118" s="719"/>
      <c r="F118" s="719"/>
      <c r="G118" s="719"/>
      <c r="H118" s="719"/>
      <c r="I118" s="719"/>
      <c r="J118" s="719"/>
      <c r="K118" s="719"/>
      <c r="L118" s="719"/>
      <c r="M118" s="719"/>
      <c r="N118" s="719"/>
      <c r="O118" s="719"/>
      <c r="P118" s="719"/>
      <c r="Q118" s="719"/>
      <c r="R118" s="719"/>
      <c r="S118" s="719"/>
    </row>
    <row r="119" spans="1:19" ht="12.75" x14ac:dyDescent="0.2">
      <c r="A119" s="750"/>
      <c r="B119" s="719"/>
      <c r="C119" s="719"/>
      <c r="D119" s="719"/>
      <c r="E119" s="719"/>
      <c r="F119" s="719"/>
      <c r="G119" s="719"/>
      <c r="H119" s="719"/>
      <c r="I119" s="719"/>
      <c r="J119" s="719"/>
      <c r="K119" s="719"/>
      <c r="L119" s="719"/>
      <c r="M119" s="719"/>
      <c r="N119" s="719"/>
      <c r="O119" s="719"/>
      <c r="P119" s="719"/>
      <c r="Q119" s="719"/>
      <c r="R119" s="719"/>
      <c r="S119" s="719"/>
    </row>
    <row r="120" spans="1:19" ht="12.75" x14ac:dyDescent="0.2">
      <c r="A120" s="750"/>
      <c r="B120" s="719"/>
      <c r="C120" s="719"/>
      <c r="D120" s="719"/>
      <c r="E120" s="719"/>
      <c r="F120" s="719"/>
      <c r="G120" s="719"/>
      <c r="H120" s="719"/>
      <c r="I120" s="719"/>
      <c r="J120" s="719"/>
      <c r="K120" s="719"/>
      <c r="L120" s="719"/>
      <c r="M120" s="719"/>
      <c r="N120" s="719"/>
      <c r="O120" s="719"/>
      <c r="P120" s="719"/>
      <c r="Q120" s="719"/>
      <c r="R120" s="719"/>
      <c r="S120" s="719"/>
    </row>
    <row r="121" spans="1:19" ht="12.75" x14ac:dyDescent="0.2">
      <c r="A121" s="750"/>
      <c r="B121" s="719"/>
      <c r="C121" s="719"/>
      <c r="D121" s="719"/>
      <c r="E121" s="719"/>
      <c r="F121" s="719"/>
      <c r="G121" s="719"/>
      <c r="H121" s="719"/>
      <c r="I121" s="719"/>
      <c r="J121" s="719"/>
      <c r="K121" s="719"/>
      <c r="L121" s="719"/>
      <c r="M121" s="719"/>
      <c r="N121" s="719"/>
      <c r="O121" s="719"/>
      <c r="P121" s="719"/>
      <c r="Q121" s="719"/>
      <c r="R121" s="719"/>
      <c r="S121" s="719"/>
    </row>
    <row r="122" spans="1:19" ht="12.75" x14ac:dyDescent="0.2">
      <c r="A122" s="750"/>
      <c r="B122" s="719"/>
      <c r="C122" s="719"/>
      <c r="D122" s="719"/>
      <c r="E122" s="719"/>
      <c r="F122" s="719"/>
      <c r="G122" s="719"/>
      <c r="H122" s="719"/>
      <c r="I122" s="719"/>
      <c r="J122" s="719"/>
      <c r="K122" s="719"/>
      <c r="L122" s="719"/>
      <c r="M122" s="719"/>
      <c r="N122" s="719"/>
      <c r="O122" s="719"/>
      <c r="P122" s="719"/>
      <c r="Q122" s="719"/>
      <c r="R122" s="719"/>
      <c r="S122" s="719"/>
    </row>
    <row r="123" spans="1:19" ht="12.75" x14ac:dyDescent="0.2">
      <c r="A123" s="750"/>
      <c r="B123" s="719"/>
      <c r="C123" s="719"/>
      <c r="D123" s="719"/>
      <c r="E123" s="719"/>
      <c r="F123" s="719"/>
      <c r="G123" s="719"/>
      <c r="H123" s="719"/>
      <c r="I123" s="719"/>
      <c r="J123" s="719"/>
      <c r="K123" s="719"/>
      <c r="L123" s="719"/>
      <c r="M123" s="719"/>
      <c r="N123" s="719"/>
      <c r="O123" s="719"/>
      <c r="P123" s="719"/>
      <c r="Q123" s="719"/>
      <c r="R123" s="719"/>
      <c r="S123" s="719"/>
    </row>
    <row r="124" spans="1:19" ht="12.75" x14ac:dyDescent="0.2">
      <c r="A124" s="750"/>
      <c r="B124" s="719"/>
      <c r="C124" s="719"/>
      <c r="D124" s="719"/>
      <c r="E124" s="719"/>
      <c r="F124" s="719"/>
      <c r="G124" s="719"/>
      <c r="H124" s="719"/>
      <c r="I124" s="719"/>
      <c r="J124" s="719"/>
      <c r="K124" s="719"/>
      <c r="L124" s="719"/>
      <c r="M124" s="719"/>
      <c r="N124" s="719"/>
      <c r="O124" s="719"/>
      <c r="P124" s="719"/>
      <c r="Q124" s="719"/>
      <c r="R124" s="719"/>
      <c r="S124" s="719"/>
    </row>
    <row r="125" spans="1:19" ht="12.75" x14ac:dyDescent="0.2">
      <c r="A125" s="750"/>
      <c r="B125" s="719"/>
      <c r="C125" s="719"/>
      <c r="D125" s="719"/>
      <c r="E125" s="719"/>
      <c r="F125" s="719"/>
      <c r="G125" s="719"/>
      <c r="H125" s="719"/>
      <c r="I125" s="719"/>
      <c r="J125" s="719"/>
      <c r="K125" s="719"/>
      <c r="L125" s="719"/>
      <c r="M125" s="719"/>
      <c r="N125" s="719"/>
      <c r="O125" s="719"/>
      <c r="P125" s="719"/>
      <c r="Q125" s="719"/>
      <c r="R125" s="719"/>
      <c r="S125" s="719"/>
    </row>
    <row r="126" spans="1:19" ht="12.75" x14ac:dyDescent="0.2">
      <c r="A126" s="750"/>
      <c r="B126" s="719"/>
      <c r="C126" s="719"/>
      <c r="D126" s="719"/>
      <c r="E126" s="719"/>
      <c r="F126" s="719"/>
      <c r="G126" s="719"/>
      <c r="H126" s="719"/>
      <c r="I126" s="719"/>
      <c r="J126" s="719"/>
      <c r="K126" s="719"/>
      <c r="L126" s="719"/>
      <c r="M126" s="719"/>
      <c r="N126" s="719"/>
      <c r="O126" s="719"/>
      <c r="P126" s="719"/>
      <c r="Q126" s="719"/>
      <c r="R126" s="719"/>
      <c r="S126" s="719"/>
    </row>
    <row r="127" spans="1:19" ht="12.75" x14ac:dyDescent="0.2">
      <c r="A127" s="750"/>
      <c r="B127" s="719"/>
      <c r="C127" s="719"/>
      <c r="D127" s="719"/>
      <c r="E127" s="719"/>
      <c r="F127" s="719"/>
      <c r="G127" s="719"/>
      <c r="H127" s="719"/>
      <c r="I127" s="719"/>
      <c r="J127" s="719"/>
      <c r="K127" s="719"/>
      <c r="L127" s="719"/>
      <c r="M127" s="719"/>
      <c r="N127" s="719"/>
      <c r="O127" s="719"/>
      <c r="P127" s="719"/>
      <c r="Q127" s="719"/>
      <c r="R127" s="719"/>
      <c r="S127" s="719"/>
    </row>
    <row r="128" spans="1:19" ht="12.75" x14ac:dyDescent="0.2">
      <c r="A128" s="750"/>
      <c r="B128" s="719"/>
      <c r="C128" s="719"/>
      <c r="D128" s="719"/>
      <c r="E128" s="719"/>
      <c r="F128" s="719"/>
      <c r="G128" s="719"/>
      <c r="H128" s="719"/>
      <c r="I128" s="719"/>
      <c r="J128" s="719"/>
      <c r="K128" s="719"/>
      <c r="L128" s="719"/>
      <c r="M128" s="719"/>
      <c r="N128" s="719"/>
      <c r="O128" s="719"/>
      <c r="P128" s="719"/>
      <c r="Q128" s="719"/>
      <c r="R128" s="719"/>
      <c r="S128" s="719"/>
    </row>
    <row r="129" spans="1:19" ht="12.75" x14ac:dyDescent="0.2">
      <c r="A129" s="750"/>
      <c r="B129" s="719"/>
      <c r="C129" s="719"/>
      <c r="D129" s="719"/>
      <c r="E129" s="719"/>
      <c r="F129" s="719"/>
      <c r="G129" s="719"/>
      <c r="H129" s="719"/>
      <c r="I129" s="719"/>
      <c r="J129" s="719"/>
      <c r="K129" s="719"/>
      <c r="L129" s="719"/>
      <c r="M129" s="719"/>
      <c r="N129" s="719"/>
      <c r="O129" s="719"/>
      <c r="P129" s="719"/>
      <c r="Q129" s="719"/>
      <c r="R129" s="719"/>
      <c r="S129" s="719"/>
    </row>
    <row r="130" spans="1:19" ht="12.75" x14ac:dyDescent="0.2">
      <c r="A130" s="750"/>
      <c r="B130" s="719"/>
      <c r="C130" s="719"/>
      <c r="D130" s="719"/>
      <c r="E130" s="719"/>
      <c r="F130" s="719"/>
      <c r="G130" s="719"/>
      <c r="H130" s="719"/>
      <c r="I130" s="719"/>
      <c r="J130" s="719"/>
      <c r="K130" s="719"/>
      <c r="L130" s="719"/>
      <c r="M130" s="719"/>
      <c r="N130" s="719"/>
      <c r="O130" s="719"/>
      <c r="P130" s="719"/>
      <c r="Q130" s="719"/>
      <c r="R130" s="719"/>
      <c r="S130" s="719"/>
    </row>
    <row r="131" spans="1:19" ht="12.75" x14ac:dyDescent="0.2">
      <c r="A131" s="750"/>
      <c r="B131" s="719"/>
      <c r="C131" s="719"/>
      <c r="D131" s="719"/>
      <c r="E131" s="719"/>
      <c r="F131" s="719"/>
      <c r="G131" s="719"/>
      <c r="H131" s="719"/>
      <c r="I131" s="719"/>
      <c r="J131" s="719"/>
      <c r="K131" s="719"/>
      <c r="L131" s="719"/>
      <c r="M131" s="719"/>
      <c r="N131" s="719"/>
      <c r="O131" s="719"/>
      <c r="P131" s="719"/>
      <c r="Q131" s="719"/>
      <c r="R131" s="719"/>
      <c r="S131" s="719"/>
    </row>
    <row r="132" spans="1:19" ht="12.75" x14ac:dyDescent="0.2">
      <c r="A132" s="750"/>
      <c r="B132" s="719"/>
      <c r="C132" s="719"/>
      <c r="D132" s="719"/>
      <c r="E132" s="719"/>
      <c r="F132" s="719"/>
      <c r="G132" s="719"/>
      <c r="H132" s="719"/>
      <c r="I132" s="719"/>
      <c r="J132" s="719"/>
      <c r="K132" s="719"/>
      <c r="L132" s="719"/>
      <c r="M132" s="719"/>
      <c r="N132" s="719"/>
      <c r="O132" s="719"/>
      <c r="P132" s="719"/>
      <c r="Q132" s="719"/>
      <c r="R132" s="719"/>
      <c r="S132" s="719"/>
    </row>
    <row r="133" spans="1:19" ht="12.75" x14ac:dyDescent="0.2">
      <c r="A133" s="750"/>
      <c r="B133" s="719"/>
      <c r="C133" s="719"/>
      <c r="D133" s="719"/>
      <c r="E133" s="719"/>
      <c r="F133" s="719"/>
      <c r="G133" s="719"/>
      <c r="H133" s="719"/>
      <c r="I133" s="719"/>
      <c r="J133" s="719"/>
      <c r="K133" s="719"/>
      <c r="L133" s="719"/>
      <c r="M133" s="719"/>
      <c r="N133" s="719"/>
      <c r="O133" s="719"/>
      <c r="P133" s="719"/>
      <c r="Q133" s="719"/>
      <c r="R133" s="719"/>
      <c r="S133" s="719"/>
    </row>
    <row r="134" spans="1:19" ht="12.75" x14ac:dyDescent="0.2">
      <c r="A134" s="750"/>
      <c r="B134" s="719"/>
      <c r="C134" s="719"/>
      <c r="D134" s="719"/>
      <c r="E134" s="719"/>
      <c r="F134" s="719"/>
      <c r="G134" s="719"/>
      <c r="H134" s="719"/>
      <c r="I134" s="719"/>
      <c r="J134" s="719"/>
      <c r="K134" s="719"/>
      <c r="L134" s="719"/>
      <c r="M134" s="719"/>
      <c r="N134" s="719"/>
      <c r="O134" s="719"/>
      <c r="P134" s="719"/>
      <c r="Q134" s="719"/>
      <c r="R134" s="719"/>
      <c r="S134" s="719"/>
    </row>
    <row r="135" spans="1:19" ht="12.75" x14ac:dyDescent="0.2">
      <c r="A135" s="750"/>
      <c r="B135" s="719"/>
      <c r="C135" s="719"/>
      <c r="D135" s="719"/>
      <c r="E135" s="719"/>
      <c r="F135" s="719"/>
      <c r="G135" s="719"/>
      <c r="H135" s="719"/>
      <c r="I135" s="719"/>
      <c r="J135" s="719"/>
      <c r="K135" s="719"/>
      <c r="L135" s="719"/>
      <c r="M135" s="719"/>
      <c r="N135" s="719"/>
      <c r="O135" s="719"/>
      <c r="P135" s="719"/>
      <c r="Q135" s="719"/>
      <c r="R135" s="719"/>
      <c r="S135" s="719"/>
    </row>
    <row r="136" spans="1:19" ht="12.75" x14ac:dyDescent="0.2">
      <c r="A136" s="750"/>
      <c r="B136" s="719"/>
      <c r="C136" s="719"/>
      <c r="D136" s="719"/>
      <c r="E136" s="719"/>
      <c r="F136" s="719"/>
      <c r="G136" s="719"/>
      <c r="H136" s="719"/>
      <c r="I136" s="719"/>
      <c r="J136" s="719"/>
      <c r="K136" s="719"/>
      <c r="L136" s="719"/>
      <c r="M136" s="719"/>
      <c r="N136" s="719"/>
      <c r="O136" s="719"/>
      <c r="P136" s="719"/>
      <c r="Q136" s="719"/>
      <c r="R136" s="719"/>
      <c r="S136" s="719"/>
    </row>
    <row r="137" spans="1:19" ht="12.75" x14ac:dyDescent="0.2">
      <c r="A137" s="750"/>
      <c r="B137" s="719"/>
      <c r="C137" s="719"/>
      <c r="D137" s="719"/>
      <c r="E137" s="719"/>
      <c r="F137" s="719"/>
      <c r="G137" s="719"/>
      <c r="H137" s="719"/>
      <c r="I137" s="719"/>
      <c r="J137" s="719"/>
      <c r="K137" s="719"/>
      <c r="L137" s="719"/>
      <c r="M137" s="719"/>
      <c r="N137" s="719"/>
      <c r="O137" s="719"/>
      <c r="P137" s="719"/>
      <c r="Q137" s="719"/>
      <c r="R137" s="719"/>
      <c r="S137" s="719"/>
    </row>
    <row r="138" spans="1:19" ht="12.75" x14ac:dyDescent="0.2">
      <c r="A138" s="750"/>
      <c r="B138" s="719"/>
      <c r="C138" s="719"/>
      <c r="D138" s="719"/>
      <c r="E138" s="719"/>
      <c r="F138" s="719"/>
      <c r="G138" s="719"/>
      <c r="H138" s="719"/>
      <c r="I138" s="719"/>
      <c r="J138" s="719"/>
      <c r="K138" s="719"/>
      <c r="L138" s="719"/>
      <c r="M138" s="719"/>
      <c r="N138" s="719"/>
      <c r="O138" s="719"/>
      <c r="P138" s="719"/>
      <c r="Q138" s="719"/>
      <c r="R138" s="719"/>
      <c r="S138" s="719"/>
    </row>
    <row r="139" spans="1:19" ht="12.75" x14ac:dyDescent="0.2">
      <c r="A139" s="750"/>
      <c r="B139" s="719"/>
      <c r="C139" s="719"/>
      <c r="D139" s="719"/>
      <c r="E139" s="719"/>
      <c r="F139" s="719"/>
      <c r="G139" s="719"/>
      <c r="H139" s="719"/>
      <c r="I139" s="719"/>
      <c r="J139" s="719"/>
      <c r="K139" s="719"/>
      <c r="L139" s="719"/>
      <c r="M139" s="719"/>
      <c r="N139" s="719"/>
      <c r="O139" s="719"/>
      <c r="P139" s="719"/>
      <c r="Q139" s="719"/>
      <c r="R139" s="719"/>
      <c r="S139" s="719"/>
    </row>
    <row r="140" spans="1:19" ht="12.75" x14ac:dyDescent="0.2">
      <c r="A140" s="750"/>
      <c r="B140" s="719"/>
      <c r="C140" s="719"/>
      <c r="D140" s="719"/>
      <c r="E140" s="719"/>
      <c r="F140" s="719"/>
      <c r="G140" s="719"/>
      <c r="H140" s="719"/>
      <c r="I140" s="719"/>
      <c r="J140" s="719"/>
      <c r="K140" s="719"/>
      <c r="L140" s="719"/>
      <c r="M140" s="719"/>
      <c r="N140" s="719"/>
      <c r="O140" s="719"/>
      <c r="P140" s="719"/>
      <c r="Q140" s="719"/>
      <c r="R140" s="719"/>
      <c r="S140" s="719"/>
    </row>
    <row r="141" spans="1:19" ht="12.75" x14ac:dyDescent="0.2">
      <c r="A141" s="750"/>
      <c r="B141" s="719"/>
      <c r="C141" s="719"/>
      <c r="D141" s="719"/>
      <c r="E141" s="719"/>
      <c r="F141" s="719"/>
      <c r="G141" s="719"/>
      <c r="H141" s="719"/>
      <c r="I141" s="719"/>
      <c r="J141" s="719"/>
      <c r="K141" s="719"/>
      <c r="L141" s="719"/>
      <c r="M141" s="719"/>
      <c r="N141" s="719"/>
      <c r="O141" s="719"/>
      <c r="P141" s="719"/>
      <c r="Q141" s="719"/>
      <c r="R141" s="719"/>
      <c r="S141" s="719"/>
    </row>
    <row r="142" spans="1:19" ht="12.75" x14ac:dyDescent="0.2">
      <c r="A142" s="750"/>
      <c r="B142" s="719"/>
      <c r="C142" s="719"/>
      <c r="D142" s="719"/>
      <c r="E142" s="719"/>
      <c r="F142" s="719"/>
      <c r="G142" s="719"/>
      <c r="H142" s="719"/>
      <c r="I142" s="719"/>
      <c r="J142" s="719"/>
      <c r="K142" s="719"/>
      <c r="L142" s="719"/>
      <c r="M142" s="719"/>
      <c r="N142" s="719"/>
      <c r="O142" s="719"/>
      <c r="P142" s="719"/>
      <c r="Q142" s="719"/>
      <c r="R142" s="719"/>
      <c r="S142" s="719"/>
    </row>
    <row r="143" spans="1:19" ht="12.75" x14ac:dyDescent="0.2">
      <c r="A143" s="750"/>
      <c r="B143" s="719"/>
      <c r="C143" s="719"/>
      <c r="D143" s="719"/>
      <c r="E143" s="719"/>
      <c r="F143" s="719"/>
      <c r="G143" s="719"/>
      <c r="H143" s="719"/>
      <c r="I143" s="719"/>
      <c r="J143" s="719"/>
      <c r="K143" s="719"/>
      <c r="L143" s="719"/>
      <c r="M143" s="719"/>
      <c r="N143" s="719"/>
      <c r="O143" s="719"/>
      <c r="P143" s="719"/>
      <c r="Q143" s="719"/>
      <c r="R143" s="719"/>
      <c r="S143" s="719"/>
    </row>
    <row r="144" spans="1:19" ht="12.75" x14ac:dyDescent="0.2">
      <c r="A144" s="750"/>
      <c r="B144" s="719"/>
      <c r="C144" s="719"/>
      <c r="D144" s="719"/>
      <c r="E144" s="719"/>
      <c r="F144" s="719"/>
      <c r="G144" s="719"/>
      <c r="H144" s="719"/>
      <c r="I144" s="719"/>
      <c r="J144" s="719"/>
      <c r="K144" s="719"/>
      <c r="L144" s="719"/>
      <c r="M144" s="719"/>
      <c r="N144" s="719"/>
      <c r="O144" s="719"/>
      <c r="P144" s="719"/>
      <c r="Q144" s="719"/>
      <c r="R144" s="719"/>
      <c r="S144" s="719"/>
    </row>
    <row r="145" spans="1:19" ht="12.75" x14ac:dyDescent="0.2">
      <c r="A145" s="750"/>
      <c r="B145" s="719"/>
      <c r="C145" s="719"/>
      <c r="D145" s="719"/>
      <c r="E145" s="719"/>
      <c r="F145" s="719"/>
      <c r="G145" s="719"/>
      <c r="H145" s="719"/>
      <c r="I145" s="719"/>
      <c r="J145" s="719"/>
      <c r="K145" s="719"/>
      <c r="L145" s="719"/>
      <c r="M145" s="719"/>
      <c r="N145" s="719"/>
      <c r="O145" s="719"/>
      <c r="P145" s="719"/>
      <c r="Q145" s="719"/>
      <c r="R145" s="719"/>
      <c r="S145" s="719"/>
    </row>
    <row r="146" spans="1:19" ht="12.75" x14ac:dyDescent="0.2">
      <c r="A146" s="750"/>
      <c r="B146" s="719"/>
      <c r="C146" s="719"/>
      <c r="D146" s="719"/>
      <c r="E146" s="719"/>
      <c r="F146" s="719"/>
      <c r="G146" s="719"/>
      <c r="H146" s="719"/>
      <c r="I146" s="719"/>
      <c r="J146" s="719"/>
      <c r="K146" s="719"/>
      <c r="L146" s="719"/>
      <c r="M146" s="719"/>
      <c r="N146" s="719"/>
      <c r="O146" s="719"/>
      <c r="P146" s="719"/>
      <c r="Q146" s="719"/>
      <c r="R146" s="719"/>
      <c r="S146" s="719"/>
    </row>
    <row r="147" spans="1:19" ht="12.75" x14ac:dyDescent="0.2">
      <c r="A147" s="750"/>
      <c r="B147" s="719"/>
      <c r="C147" s="719"/>
      <c r="D147" s="719"/>
      <c r="E147" s="719"/>
      <c r="F147" s="719"/>
      <c r="G147" s="719"/>
      <c r="H147" s="719"/>
      <c r="I147" s="719"/>
      <c r="J147" s="719"/>
      <c r="K147" s="719"/>
      <c r="L147" s="719"/>
      <c r="M147" s="719"/>
      <c r="N147" s="719"/>
      <c r="O147" s="719"/>
      <c r="P147" s="719"/>
      <c r="Q147" s="719"/>
      <c r="R147" s="719"/>
      <c r="S147" s="719"/>
    </row>
    <row r="148" spans="1:19" ht="12.75" x14ac:dyDescent="0.2">
      <c r="A148" s="750"/>
      <c r="B148" s="719"/>
      <c r="C148" s="719"/>
      <c r="D148" s="719"/>
      <c r="E148" s="719"/>
      <c r="F148" s="719"/>
      <c r="G148" s="719"/>
      <c r="H148" s="719"/>
      <c r="I148" s="719"/>
      <c r="J148" s="719"/>
      <c r="K148" s="719"/>
      <c r="L148" s="719"/>
      <c r="M148" s="719"/>
      <c r="N148" s="719"/>
      <c r="O148" s="719"/>
      <c r="P148" s="719"/>
      <c r="Q148" s="719"/>
      <c r="R148" s="719"/>
      <c r="S148" s="719"/>
    </row>
    <row r="149" spans="1:19" ht="12.75" x14ac:dyDescent="0.2">
      <c r="A149" s="750"/>
      <c r="B149" s="719"/>
      <c r="C149" s="719"/>
      <c r="D149" s="719"/>
      <c r="E149" s="719"/>
      <c r="F149" s="719"/>
      <c r="G149" s="719"/>
      <c r="H149" s="719"/>
      <c r="I149" s="719"/>
      <c r="J149" s="719"/>
      <c r="K149" s="719"/>
      <c r="L149" s="719"/>
      <c r="M149" s="719"/>
      <c r="N149" s="719"/>
      <c r="O149" s="719"/>
      <c r="P149" s="719"/>
      <c r="Q149" s="719"/>
      <c r="R149" s="719"/>
      <c r="S149" s="719"/>
    </row>
    <row r="150" spans="1:19" ht="12.75" x14ac:dyDescent="0.2">
      <c r="A150" s="750"/>
      <c r="B150" s="719"/>
      <c r="C150" s="719"/>
      <c r="D150" s="719"/>
      <c r="E150" s="719"/>
      <c r="F150" s="719"/>
      <c r="G150" s="719"/>
      <c r="H150" s="719"/>
      <c r="I150" s="719"/>
      <c r="J150" s="719"/>
      <c r="K150" s="719"/>
      <c r="L150" s="719"/>
      <c r="M150" s="719"/>
      <c r="N150" s="719"/>
      <c r="O150" s="719"/>
      <c r="P150" s="719"/>
      <c r="Q150" s="719"/>
      <c r="R150" s="719"/>
      <c r="S150" s="719"/>
    </row>
    <row r="151" spans="1:19" ht="12.75" x14ac:dyDescent="0.2">
      <c r="A151" s="750"/>
      <c r="B151" s="719"/>
      <c r="C151" s="719"/>
      <c r="D151" s="719"/>
      <c r="E151" s="719"/>
      <c r="F151" s="719"/>
      <c r="G151" s="719"/>
      <c r="H151" s="719"/>
      <c r="I151" s="719"/>
      <c r="J151" s="719"/>
      <c r="K151" s="719"/>
      <c r="L151" s="719"/>
      <c r="M151" s="719"/>
      <c r="N151" s="719"/>
      <c r="O151" s="719"/>
      <c r="P151" s="719"/>
      <c r="Q151" s="719"/>
      <c r="R151" s="719"/>
      <c r="S151" s="719"/>
    </row>
    <row r="152" spans="1:19" ht="12.75" x14ac:dyDescent="0.2">
      <c r="A152" s="750"/>
      <c r="B152" s="719"/>
      <c r="C152" s="719"/>
      <c r="D152" s="719"/>
      <c r="E152" s="719"/>
      <c r="F152" s="719"/>
      <c r="G152" s="719"/>
      <c r="H152" s="719"/>
      <c r="I152" s="719"/>
      <c r="J152" s="719"/>
      <c r="K152" s="719"/>
      <c r="L152" s="719"/>
      <c r="M152" s="719"/>
      <c r="N152" s="719"/>
      <c r="O152" s="719"/>
      <c r="P152" s="719"/>
      <c r="Q152" s="719"/>
      <c r="R152" s="719"/>
      <c r="S152" s="719"/>
    </row>
    <row r="153" spans="1:19" ht="12.75" x14ac:dyDescent="0.2">
      <c r="A153" s="750"/>
      <c r="B153" s="719"/>
      <c r="C153" s="719"/>
      <c r="D153" s="719"/>
      <c r="E153" s="719"/>
      <c r="F153" s="719"/>
      <c r="G153" s="719"/>
      <c r="H153" s="719"/>
      <c r="I153" s="719"/>
      <c r="J153" s="719"/>
      <c r="K153" s="719"/>
      <c r="L153" s="719"/>
      <c r="M153" s="719"/>
      <c r="N153" s="719"/>
      <c r="O153" s="719"/>
      <c r="P153" s="719"/>
      <c r="Q153" s="719"/>
      <c r="R153" s="719"/>
      <c r="S153" s="719"/>
    </row>
    <row r="154" spans="1:19" ht="12.75" x14ac:dyDescent="0.2">
      <c r="A154" s="750"/>
      <c r="B154" s="719"/>
      <c r="C154" s="719"/>
      <c r="D154" s="719"/>
      <c r="E154" s="719"/>
      <c r="F154" s="719"/>
      <c r="G154" s="719"/>
      <c r="H154" s="719"/>
      <c r="I154" s="719"/>
      <c r="J154" s="719"/>
      <c r="K154" s="719"/>
      <c r="L154" s="719"/>
      <c r="M154" s="719"/>
      <c r="N154" s="719"/>
      <c r="O154" s="719"/>
      <c r="P154" s="719"/>
      <c r="Q154" s="719"/>
      <c r="R154" s="719"/>
      <c r="S154" s="719"/>
    </row>
    <row r="155" spans="1:19" ht="12.75" x14ac:dyDescent="0.2">
      <c r="A155" s="750"/>
      <c r="B155" s="719"/>
      <c r="C155" s="719"/>
      <c r="D155" s="719"/>
      <c r="E155" s="719"/>
      <c r="F155" s="719"/>
      <c r="G155" s="719"/>
      <c r="H155" s="719"/>
      <c r="I155" s="719"/>
      <c r="J155" s="719"/>
      <c r="K155" s="719"/>
      <c r="L155" s="719"/>
      <c r="M155" s="719"/>
      <c r="N155" s="719"/>
      <c r="O155" s="719"/>
      <c r="P155" s="719"/>
      <c r="Q155" s="719"/>
      <c r="R155" s="719"/>
      <c r="S155" s="719"/>
    </row>
    <row r="156" spans="1:19" ht="12.75" x14ac:dyDescent="0.2">
      <c r="A156" s="750"/>
      <c r="B156" s="719"/>
      <c r="C156" s="719"/>
      <c r="D156" s="719"/>
      <c r="E156" s="719"/>
      <c r="F156" s="719"/>
      <c r="G156" s="719"/>
      <c r="H156" s="719"/>
      <c r="I156" s="719"/>
      <c r="J156" s="719"/>
      <c r="K156" s="719"/>
      <c r="L156" s="719"/>
      <c r="M156" s="719"/>
      <c r="N156" s="719"/>
      <c r="O156" s="719"/>
      <c r="P156" s="719"/>
      <c r="Q156" s="719"/>
      <c r="R156" s="719"/>
      <c r="S156" s="719"/>
    </row>
    <row r="157" spans="1:19" ht="12.75" x14ac:dyDescent="0.2">
      <c r="A157" s="750"/>
      <c r="B157" s="719"/>
      <c r="C157" s="719"/>
      <c r="D157" s="719"/>
      <c r="E157" s="719"/>
      <c r="F157" s="719"/>
      <c r="G157" s="719"/>
      <c r="H157" s="719"/>
      <c r="I157" s="719"/>
      <c r="J157" s="719"/>
      <c r="K157" s="719"/>
      <c r="L157" s="719"/>
      <c r="M157" s="719"/>
      <c r="N157" s="719"/>
      <c r="O157" s="719"/>
      <c r="P157" s="719"/>
      <c r="Q157" s="719"/>
      <c r="R157" s="719"/>
      <c r="S157" s="719"/>
    </row>
    <row r="158" spans="1:19" ht="12.75" x14ac:dyDescent="0.2">
      <c r="A158" s="750"/>
      <c r="B158" s="719"/>
      <c r="C158" s="719"/>
      <c r="D158" s="719"/>
      <c r="E158" s="719"/>
      <c r="F158" s="719"/>
      <c r="G158" s="719"/>
      <c r="H158" s="719"/>
      <c r="I158" s="719"/>
      <c r="J158" s="719"/>
      <c r="K158" s="719"/>
      <c r="L158" s="719"/>
      <c r="M158" s="719"/>
      <c r="N158" s="719"/>
      <c r="O158" s="719"/>
      <c r="P158" s="719"/>
      <c r="Q158" s="719"/>
      <c r="R158" s="719"/>
      <c r="S158" s="719"/>
    </row>
    <row r="159" spans="1:19" ht="12.75" x14ac:dyDescent="0.2">
      <c r="A159" s="750"/>
      <c r="B159" s="719"/>
      <c r="C159" s="719"/>
      <c r="D159" s="719"/>
      <c r="E159" s="719"/>
      <c r="F159" s="719"/>
      <c r="G159" s="719"/>
      <c r="H159" s="719"/>
      <c r="I159" s="719"/>
      <c r="J159" s="719"/>
      <c r="K159" s="719"/>
      <c r="L159" s="719"/>
      <c r="M159" s="719"/>
      <c r="N159" s="719"/>
      <c r="O159" s="719"/>
      <c r="P159" s="719"/>
      <c r="Q159" s="719"/>
      <c r="R159" s="719"/>
      <c r="S159" s="719"/>
    </row>
    <row r="160" spans="1:19" ht="12.75" x14ac:dyDescent="0.2">
      <c r="A160" s="750"/>
      <c r="B160" s="719"/>
      <c r="C160" s="719"/>
      <c r="D160" s="719"/>
      <c r="E160" s="719"/>
      <c r="F160" s="719"/>
      <c r="G160" s="719"/>
      <c r="H160" s="719"/>
      <c r="I160" s="719"/>
      <c r="J160" s="719"/>
      <c r="K160" s="719"/>
      <c r="L160" s="719"/>
      <c r="M160" s="719"/>
      <c r="N160" s="719"/>
      <c r="O160" s="719"/>
      <c r="P160" s="719"/>
      <c r="Q160" s="719"/>
      <c r="R160" s="719"/>
      <c r="S160" s="719"/>
    </row>
    <row r="161" spans="1:19" ht="12.75" x14ac:dyDescent="0.2">
      <c r="A161" s="750"/>
      <c r="B161" s="719"/>
      <c r="C161" s="719"/>
      <c r="D161" s="719"/>
      <c r="E161" s="719"/>
      <c r="F161" s="719"/>
      <c r="G161" s="719"/>
      <c r="H161" s="719"/>
      <c r="I161" s="719"/>
      <c r="J161" s="719"/>
      <c r="K161" s="719"/>
      <c r="L161" s="719"/>
      <c r="M161" s="719"/>
      <c r="N161" s="719"/>
      <c r="O161" s="719"/>
      <c r="P161" s="719"/>
      <c r="Q161" s="719"/>
      <c r="R161" s="719"/>
      <c r="S161" s="719"/>
    </row>
    <row r="162" spans="1:19" ht="12.75" x14ac:dyDescent="0.2">
      <c r="A162" s="750"/>
      <c r="B162" s="719"/>
      <c r="C162" s="719"/>
      <c r="D162" s="719"/>
      <c r="E162" s="719"/>
      <c r="F162" s="719"/>
      <c r="G162" s="719"/>
      <c r="H162" s="719"/>
      <c r="I162" s="719"/>
      <c r="J162" s="719"/>
      <c r="K162" s="719"/>
      <c r="L162" s="719"/>
      <c r="M162" s="719"/>
      <c r="N162" s="719"/>
      <c r="O162" s="719"/>
      <c r="P162" s="719"/>
      <c r="Q162" s="719"/>
      <c r="R162" s="719"/>
      <c r="S162" s="719"/>
    </row>
    <row r="163" spans="1:19" ht="12.75" x14ac:dyDescent="0.2">
      <c r="A163" s="750"/>
      <c r="B163" s="719"/>
      <c r="C163" s="719"/>
      <c r="D163" s="719"/>
      <c r="E163" s="719"/>
      <c r="F163" s="719"/>
      <c r="G163" s="719"/>
      <c r="H163" s="719"/>
      <c r="I163" s="719"/>
      <c r="J163" s="719"/>
      <c r="K163" s="719"/>
      <c r="L163" s="719"/>
      <c r="M163" s="719"/>
      <c r="N163" s="719"/>
      <c r="O163" s="719"/>
      <c r="P163" s="719"/>
      <c r="Q163" s="719"/>
      <c r="R163" s="719"/>
      <c r="S163" s="719"/>
    </row>
    <row r="164" spans="1:19" ht="12.75" x14ac:dyDescent="0.2">
      <c r="A164" s="750"/>
      <c r="B164" s="719"/>
      <c r="C164" s="719"/>
      <c r="D164" s="719"/>
      <c r="E164" s="719"/>
      <c r="F164" s="719"/>
      <c r="G164" s="719"/>
      <c r="H164" s="719"/>
      <c r="I164" s="719"/>
      <c r="J164" s="719"/>
      <c r="K164" s="719"/>
      <c r="L164" s="719"/>
      <c r="M164" s="719"/>
      <c r="N164" s="719"/>
      <c r="O164" s="719"/>
      <c r="P164" s="719"/>
      <c r="Q164" s="719"/>
      <c r="R164" s="719"/>
      <c r="S164" s="719"/>
    </row>
    <row r="165" spans="1:19" ht="12.75" x14ac:dyDescent="0.2">
      <c r="A165" s="750"/>
      <c r="B165" s="719"/>
      <c r="C165" s="719"/>
      <c r="D165" s="719"/>
      <c r="E165" s="719"/>
      <c r="F165" s="719"/>
      <c r="G165" s="719"/>
      <c r="H165" s="719"/>
      <c r="I165" s="719"/>
      <c r="J165" s="719"/>
      <c r="K165" s="719"/>
      <c r="L165" s="719"/>
      <c r="M165" s="719"/>
      <c r="N165" s="719"/>
      <c r="O165" s="719"/>
      <c r="P165" s="719"/>
      <c r="Q165" s="719"/>
      <c r="R165" s="719"/>
      <c r="S165" s="719"/>
    </row>
    <row r="166" spans="1:19" ht="12.75" x14ac:dyDescent="0.2">
      <c r="A166" s="750"/>
      <c r="B166" s="719"/>
      <c r="C166" s="719"/>
      <c r="D166" s="719"/>
      <c r="E166" s="719"/>
      <c r="F166" s="719"/>
      <c r="G166" s="719"/>
      <c r="H166" s="719"/>
      <c r="I166" s="719"/>
      <c r="J166" s="719"/>
      <c r="K166" s="719"/>
      <c r="L166" s="719"/>
      <c r="M166" s="719"/>
      <c r="N166" s="719"/>
      <c r="O166" s="719"/>
      <c r="P166" s="719"/>
      <c r="Q166" s="719"/>
      <c r="R166" s="719"/>
      <c r="S166" s="719"/>
    </row>
    <row r="167" spans="1:19" ht="12.75" x14ac:dyDescent="0.2">
      <c r="A167" s="750"/>
      <c r="B167" s="719"/>
      <c r="C167" s="719"/>
      <c r="D167" s="719"/>
      <c r="E167" s="719"/>
      <c r="F167" s="719"/>
      <c r="G167" s="719"/>
      <c r="H167" s="719"/>
      <c r="I167" s="719"/>
      <c r="J167" s="719"/>
      <c r="K167" s="719"/>
      <c r="L167" s="719"/>
      <c r="M167" s="719"/>
      <c r="N167" s="719"/>
      <c r="O167" s="719"/>
      <c r="P167" s="719"/>
      <c r="Q167" s="719"/>
      <c r="R167" s="719"/>
      <c r="S167" s="719"/>
    </row>
    <row r="168" spans="1:19" ht="12.75" x14ac:dyDescent="0.2">
      <c r="A168" s="750"/>
      <c r="B168" s="719"/>
      <c r="C168" s="719"/>
      <c r="D168" s="719"/>
      <c r="E168" s="719"/>
      <c r="F168" s="719"/>
      <c r="G168" s="719"/>
      <c r="H168" s="719"/>
      <c r="I168" s="719"/>
      <c r="J168" s="719"/>
      <c r="K168" s="719"/>
      <c r="L168" s="719"/>
      <c r="M168" s="719"/>
      <c r="N168" s="719"/>
      <c r="O168" s="719"/>
      <c r="P168" s="719"/>
      <c r="Q168" s="719"/>
      <c r="R168" s="719"/>
      <c r="S168" s="719"/>
    </row>
    <row r="169" spans="1:19" ht="12.75" x14ac:dyDescent="0.2">
      <c r="A169" s="750"/>
      <c r="B169" s="719"/>
      <c r="C169" s="719"/>
      <c r="D169" s="719"/>
      <c r="E169" s="719"/>
      <c r="F169" s="719"/>
      <c r="G169" s="719"/>
      <c r="H169" s="719"/>
      <c r="I169" s="719"/>
      <c r="J169" s="719"/>
      <c r="K169" s="719"/>
      <c r="L169" s="719"/>
      <c r="M169" s="719"/>
      <c r="N169" s="719"/>
      <c r="O169" s="719"/>
      <c r="P169" s="719"/>
      <c r="Q169" s="719"/>
      <c r="R169" s="719"/>
      <c r="S169" s="719"/>
    </row>
    <row r="170" spans="1:19" ht="12.75" x14ac:dyDescent="0.2">
      <c r="A170" s="750"/>
      <c r="B170" s="719"/>
      <c r="C170" s="719"/>
      <c r="D170" s="719"/>
      <c r="E170" s="719"/>
      <c r="F170" s="719"/>
      <c r="G170" s="719"/>
      <c r="H170" s="719"/>
      <c r="I170" s="719"/>
      <c r="J170" s="719"/>
      <c r="K170" s="719"/>
      <c r="L170" s="719"/>
      <c r="M170" s="719"/>
      <c r="N170" s="719"/>
      <c r="O170" s="719"/>
      <c r="P170" s="719"/>
      <c r="Q170" s="719"/>
      <c r="R170" s="719"/>
      <c r="S170" s="719"/>
    </row>
    <row r="171" spans="1:19" ht="12.75" x14ac:dyDescent="0.2">
      <c r="A171" s="750"/>
      <c r="B171" s="719"/>
      <c r="C171" s="719"/>
      <c r="D171" s="719"/>
      <c r="E171" s="719"/>
      <c r="F171" s="719"/>
      <c r="G171" s="719"/>
      <c r="H171" s="719"/>
      <c r="I171" s="719"/>
      <c r="J171" s="719"/>
      <c r="K171" s="719"/>
      <c r="L171" s="719"/>
      <c r="M171" s="719"/>
      <c r="N171" s="719"/>
      <c r="O171" s="719"/>
      <c r="P171" s="719"/>
      <c r="Q171" s="719"/>
      <c r="R171" s="719"/>
      <c r="S171" s="719"/>
    </row>
    <row r="172" spans="1:19" ht="12.75" x14ac:dyDescent="0.2">
      <c r="A172" s="750"/>
      <c r="B172" s="719"/>
      <c r="C172" s="719"/>
      <c r="D172" s="719"/>
      <c r="E172" s="719"/>
      <c r="F172" s="719"/>
      <c r="G172" s="719"/>
      <c r="H172" s="719"/>
      <c r="I172" s="719"/>
      <c r="J172" s="719"/>
      <c r="K172" s="719"/>
      <c r="L172" s="719"/>
      <c r="M172" s="719"/>
      <c r="N172" s="719"/>
      <c r="O172" s="719"/>
      <c r="P172" s="719"/>
      <c r="Q172" s="719"/>
      <c r="R172" s="719"/>
      <c r="S172" s="719"/>
    </row>
    <row r="173" spans="1:19" ht="12.75" x14ac:dyDescent="0.2">
      <c r="A173" s="750"/>
      <c r="B173" s="719"/>
      <c r="C173" s="719"/>
      <c r="D173" s="719"/>
      <c r="E173" s="719"/>
      <c r="F173" s="719"/>
      <c r="G173" s="719"/>
      <c r="H173" s="719"/>
      <c r="I173" s="719"/>
      <c r="J173" s="719"/>
      <c r="K173" s="719"/>
      <c r="L173" s="719"/>
      <c r="M173" s="719"/>
      <c r="N173" s="719"/>
      <c r="O173" s="719"/>
      <c r="P173" s="719"/>
      <c r="Q173" s="719"/>
      <c r="R173" s="719"/>
      <c r="S173" s="719"/>
    </row>
    <row r="174" spans="1:19" ht="12.75" x14ac:dyDescent="0.2">
      <c r="A174" s="750"/>
      <c r="B174" s="719"/>
      <c r="C174" s="719"/>
      <c r="D174" s="719"/>
      <c r="E174" s="719"/>
      <c r="F174" s="719"/>
      <c r="G174" s="719"/>
      <c r="H174" s="719"/>
      <c r="I174" s="719"/>
      <c r="J174" s="719"/>
      <c r="K174" s="719"/>
      <c r="L174" s="719"/>
      <c r="M174" s="719"/>
      <c r="N174" s="719"/>
      <c r="O174" s="719"/>
      <c r="P174" s="719"/>
      <c r="Q174" s="719"/>
      <c r="R174" s="719"/>
      <c r="S174" s="719"/>
    </row>
    <row r="175" spans="1:19" ht="12.75" x14ac:dyDescent="0.2">
      <c r="A175" s="750"/>
      <c r="B175" s="719"/>
      <c r="C175" s="719"/>
      <c r="D175" s="719"/>
      <c r="E175" s="719"/>
      <c r="F175" s="719"/>
      <c r="G175" s="719"/>
      <c r="H175" s="719"/>
      <c r="I175" s="719"/>
      <c r="J175" s="719"/>
      <c r="K175" s="719"/>
      <c r="L175" s="719"/>
      <c r="M175" s="719"/>
      <c r="N175" s="719"/>
      <c r="O175" s="719"/>
      <c r="P175" s="719"/>
      <c r="Q175" s="719"/>
      <c r="R175" s="719"/>
      <c r="S175" s="719"/>
    </row>
    <row r="176" spans="1:19" ht="12.75" x14ac:dyDescent="0.2">
      <c r="A176" s="750"/>
      <c r="B176" s="719"/>
      <c r="C176" s="719"/>
      <c r="D176" s="719"/>
      <c r="E176" s="719"/>
      <c r="F176" s="719"/>
      <c r="G176" s="719"/>
      <c r="H176" s="719"/>
      <c r="I176" s="719"/>
      <c r="J176" s="719"/>
      <c r="K176" s="719"/>
      <c r="L176" s="719"/>
      <c r="M176" s="719"/>
      <c r="N176" s="719"/>
      <c r="O176" s="719"/>
      <c r="P176" s="719"/>
      <c r="Q176" s="719"/>
      <c r="R176" s="719"/>
      <c r="S176" s="719"/>
    </row>
    <row r="177" spans="1:19" ht="12.75" x14ac:dyDescent="0.2">
      <c r="A177" s="750"/>
      <c r="B177" s="719"/>
      <c r="C177" s="719"/>
      <c r="D177" s="719"/>
      <c r="E177" s="719"/>
      <c r="F177" s="719"/>
      <c r="G177" s="719"/>
      <c r="H177" s="719"/>
      <c r="I177" s="719"/>
      <c r="J177" s="719"/>
      <c r="K177" s="719"/>
      <c r="L177" s="719"/>
      <c r="M177" s="719"/>
      <c r="N177" s="719"/>
      <c r="O177" s="719"/>
      <c r="P177" s="719"/>
      <c r="Q177" s="719"/>
      <c r="R177" s="719"/>
      <c r="S177" s="719"/>
    </row>
    <row r="178" spans="1:19" ht="12.75" x14ac:dyDescent="0.2">
      <c r="A178" s="750"/>
      <c r="B178" s="719"/>
      <c r="C178" s="719"/>
      <c r="D178" s="719"/>
      <c r="E178" s="719"/>
      <c r="F178" s="719"/>
      <c r="G178" s="719"/>
      <c r="H178" s="719"/>
      <c r="I178" s="719"/>
      <c r="J178" s="719"/>
      <c r="K178" s="719"/>
      <c r="L178" s="719"/>
      <c r="M178" s="719"/>
      <c r="N178" s="719"/>
      <c r="O178" s="719"/>
      <c r="P178" s="719"/>
      <c r="Q178" s="719"/>
      <c r="R178" s="719"/>
      <c r="S178" s="719"/>
    </row>
    <row r="179" spans="1:19" ht="12.75" x14ac:dyDescent="0.2">
      <c r="A179" s="750"/>
      <c r="B179" s="719"/>
      <c r="C179" s="719"/>
      <c r="D179" s="719"/>
      <c r="E179" s="719"/>
      <c r="F179" s="719"/>
      <c r="G179" s="719"/>
      <c r="H179" s="719"/>
      <c r="I179" s="719"/>
      <c r="J179" s="719"/>
      <c r="K179" s="719"/>
      <c r="L179" s="719"/>
      <c r="M179" s="719"/>
      <c r="N179" s="719"/>
      <c r="O179" s="719"/>
      <c r="P179" s="719"/>
      <c r="Q179" s="719"/>
      <c r="R179" s="719"/>
      <c r="S179" s="719"/>
    </row>
    <row r="180" spans="1:19" ht="12.75" x14ac:dyDescent="0.2">
      <c r="A180" s="750"/>
      <c r="B180" s="719"/>
      <c r="C180" s="719"/>
      <c r="D180" s="719"/>
      <c r="E180" s="719"/>
      <c r="F180" s="719"/>
      <c r="G180" s="719"/>
      <c r="H180" s="719"/>
      <c r="I180" s="719"/>
      <c r="J180" s="719"/>
      <c r="K180" s="719"/>
      <c r="L180" s="719"/>
      <c r="M180" s="719"/>
      <c r="N180" s="719"/>
      <c r="O180" s="719"/>
      <c r="P180" s="719"/>
      <c r="Q180" s="719"/>
      <c r="R180" s="719"/>
      <c r="S180" s="719"/>
    </row>
    <row r="181" spans="1:19" ht="12.75" x14ac:dyDescent="0.2">
      <c r="A181" s="750"/>
      <c r="B181" s="719"/>
      <c r="C181" s="719"/>
      <c r="D181" s="719"/>
      <c r="E181" s="719"/>
      <c r="F181" s="719"/>
      <c r="G181" s="719"/>
      <c r="H181" s="719"/>
      <c r="I181" s="719"/>
      <c r="J181" s="719"/>
      <c r="K181" s="719"/>
      <c r="L181" s="719"/>
      <c r="M181" s="719"/>
      <c r="N181" s="719"/>
      <c r="O181" s="719"/>
      <c r="P181" s="719"/>
      <c r="Q181" s="719"/>
      <c r="R181" s="719"/>
      <c r="S181" s="719"/>
    </row>
    <row r="182" spans="1:19" ht="12.75" x14ac:dyDescent="0.2">
      <c r="A182" s="750"/>
      <c r="B182" s="719"/>
      <c r="C182" s="719"/>
      <c r="D182" s="719"/>
      <c r="E182" s="719"/>
      <c r="F182" s="719"/>
      <c r="G182" s="719"/>
      <c r="H182" s="719"/>
      <c r="I182" s="719"/>
      <c r="J182" s="719"/>
      <c r="K182" s="719"/>
      <c r="L182" s="719"/>
      <c r="M182" s="719"/>
      <c r="N182" s="719"/>
      <c r="O182" s="719"/>
      <c r="P182" s="719"/>
      <c r="Q182" s="719"/>
      <c r="R182" s="719"/>
      <c r="S182" s="719"/>
    </row>
    <row r="183" spans="1:19" ht="12.75" x14ac:dyDescent="0.2">
      <c r="A183" s="750"/>
      <c r="B183" s="719"/>
      <c r="C183" s="719"/>
      <c r="D183" s="719"/>
      <c r="E183" s="719"/>
      <c r="F183" s="719"/>
      <c r="G183" s="719"/>
      <c r="H183" s="719"/>
      <c r="I183" s="719"/>
      <c r="J183" s="719"/>
      <c r="K183" s="719"/>
      <c r="L183" s="719"/>
      <c r="M183" s="719"/>
      <c r="N183" s="719"/>
      <c r="O183" s="719"/>
      <c r="P183" s="719"/>
      <c r="Q183" s="719"/>
      <c r="R183" s="719"/>
      <c r="S183" s="719"/>
    </row>
    <row r="184" spans="1:19" ht="12.75" x14ac:dyDescent="0.2">
      <c r="A184" s="750"/>
      <c r="B184" s="719"/>
      <c r="C184" s="719"/>
      <c r="D184" s="719"/>
      <c r="E184" s="719"/>
      <c r="F184" s="719"/>
      <c r="G184" s="719"/>
      <c r="H184" s="719"/>
      <c r="I184" s="719"/>
      <c r="J184" s="719"/>
      <c r="K184" s="719"/>
      <c r="L184" s="719"/>
      <c r="M184" s="719"/>
      <c r="N184" s="719"/>
      <c r="O184" s="719"/>
      <c r="P184" s="719"/>
      <c r="Q184" s="719"/>
      <c r="R184" s="719"/>
      <c r="S184" s="719"/>
    </row>
    <row r="185" spans="1:19" ht="12.75" x14ac:dyDescent="0.2">
      <c r="A185" s="750"/>
      <c r="B185" s="719"/>
      <c r="C185" s="719"/>
      <c r="D185" s="719"/>
      <c r="E185" s="719"/>
      <c r="F185" s="719"/>
      <c r="G185" s="719"/>
      <c r="H185" s="719"/>
      <c r="I185" s="719"/>
      <c r="J185" s="719"/>
      <c r="K185" s="719"/>
      <c r="L185" s="719"/>
      <c r="M185" s="719"/>
      <c r="N185" s="719"/>
      <c r="O185" s="719"/>
      <c r="P185" s="719"/>
      <c r="Q185" s="719"/>
      <c r="R185" s="719"/>
      <c r="S185" s="719"/>
    </row>
    <row r="186" spans="1:19" ht="12.75" x14ac:dyDescent="0.2">
      <c r="A186" s="750"/>
      <c r="B186" s="719"/>
      <c r="C186" s="719"/>
      <c r="D186" s="719"/>
      <c r="E186" s="719"/>
      <c r="F186" s="719"/>
      <c r="G186" s="719"/>
      <c r="H186" s="719"/>
      <c r="I186" s="719"/>
      <c r="J186" s="719"/>
      <c r="K186" s="719"/>
      <c r="L186" s="719"/>
      <c r="M186" s="719"/>
      <c r="N186" s="719"/>
      <c r="O186" s="719"/>
      <c r="P186" s="719"/>
      <c r="Q186" s="719"/>
      <c r="R186" s="719"/>
      <c r="S186" s="719"/>
    </row>
    <row r="187" spans="1:19" ht="12.75" x14ac:dyDescent="0.2">
      <c r="A187" s="750"/>
      <c r="B187" s="719"/>
      <c r="C187" s="719"/>
      <c r="D187" s="719"/>
      <c r="E187" s="719"/>
      <c r="F187" s="719"/>
      <c r="G187" s="719"/>
      <c r="H187" s="719"/>
      <c r="I187" s="719"/>
      <c r="J187" s="719"/>
      <c r="K187" s="719"/>
      <c r="L187" s="719"/>
      <c r="M187" s="719"/>
      <c r="N187" s="719"/>
      <c r="O187" s="719"/>
      <c r="P187" s="719"/>
      <c r="Q187" s="719"/>
      <c r="R187" s="719"/>
      <c r="S187" s="719"/>
    </row>
    <row r="188" spans="1:19" ht="12.75" x14ac:dyDescent="0.2">
      <c r="A188" s="750"/>
      <c r="B188" s="719"/>
      <c r="C188" s="719"/>
      <c r="D188" s="719"/>
      <c r="E188" s="719"/>
      <c r="F188" s="719"/>
      <c r="G188" s="719"/>
      <c r="H188" s="719"/>
      <c r="I188" s="719"/>
      <c r="J188" s="719"/>
      <c r="K188" s="719"/>
      <c r="L188" s="719"/>
      <c r="M188" s="719"/>
      <c r="N188" s="719"/>
      <c r="O188" s="719"/>
      <c r="P188" s="719"/>
      <c r="Q188" s="719"/>
      <c r="R188" s="719"/>
      <c r="S188" s="719"/>
    </row>
    <row r="189" spans="1:19" ht="12.75" x14ac:dyDescent="0.2">
      <c r="A189" s="750"/>
      <c r="B189" s="719"/>
      <c r="C189" s="719"/>
      <c r="D189" s="719"/>
      <c r="E189" s="719"/>
      <c r="F189" s="719"/>
      <c r="G189" s="719"/>
      <c r="H189" s="719"/>
      <c r="I189" s="719"/>
      <c r="J189" s="719"/>
      <c r="K189" s="719"/>
      <c r="L189" s="719"/>
      <c r="M189" s="719"/>
      <c r="N189" s="719"/>
      <c r="O189" s="719"/>
      <c r="P189" s="719"/>
      <c r="Q189" s="719"/>
      <c r="R189" s="719"/>
      <c r="S189" s="719"/>
    </row>
    <row r="190" spans="1:19" ht="12.75" x14ac:dyDescent="0.2">
      <c r="A190" s="750"/>
      <c r="B190" s="719"/>
      <c r="C190" s="719"/>
      <c r="D190" s="719"/>
      <c r="E190" s="719"/>
      <c r="F190" s="719"/>
      <c r="G190" s="719"/>
      <c r="H190" s="719"/>
      <c r="I190" s="719"/>
      <c r="J190" s="719"/>
      <c r="K190" s="719"/>
      <c r="L190" s="719"/>
      <c r="M190" s="719"/>
      <c r="N190" s="719"/>
      <c r="O190" s="719"/>
      <c r="P190" s="719"/>
      <c r="Q190" s="719"/>
      <c r="R190" s="719"/>
      <c r="S190" s="719"/>
    </row>
    <row r="191" spans="1:19" ht="12.75" x14ac:dyDescent="0.2">
      <c r="A191" s="750"/>
      <c r="B191" s="719"/>
      <c r="C191" s="719"/>
      <c r="D191" s="719"/>
      <c r="E191" s="719"/>
      <c r="F191" s="719"/>
      <c r="G191" s="719"/>
      <c r="H191" s="719"/>
      <c r="I191" s="719"/>
      <c r="J191" s="719"/>
      <c r="K191" s="719"/>
      <c r="L191" s="719"/>
      <c r="M191" s="719"/>
      <c r="N191" s="719"/>
      <c r="O191" s="719"/>
      <c r="P191" s="719"/>
      <c r="Q191" s="719"/>
      <c r="R191" s="719"/>
      <c r="S191" s="719"/>
    </row>
    <row r="192" spans="1:19" ht="12.75" x14ac:dyDescent="0.2">
      <c r="A192" s="750"/>
      <c r="B192" s="719"/>
      <c r="C192" s="719"/>
      <c r="D192" s="719"/>
      <c r="E192" s="719"/>
      <c r="F192" s="719"/>
      <c r="G192" s="719"/>
      <c r="H192" s="719"/>
      <c r="I192" s="719"/>
      <c r="J192" s="719"/>
      <c r="K192" s="719"/>
      <c r="L192" s="719"/>
      <c r="M192" s="719"/>
      <c r="N192" s="719"/>
      <c r="O192" s="719"/>
      <c r="P192" s="719"/>
      <c r="Q192" s="719"/>
      <c r="R192" s="719"/>
      <c r="S192" s="719"/>
    </row>
    <row r="193" spans="1:19" ht="12.75" x14ac:dyDescent="0.2">
      <c r="A193" s="750"/>
      <c r="B193" s="719"/>
      <c r="C193" s="719"/>
      <c r="D193" s="719"/>
      <c r="E193" s="719"/>
      <c r="F193" s="719"/>
      <c r="G193" s="719"/>
      <c r="H193" s="719"/>
      <c r="I193" s="719"/>
      <c r="J193" s="719"/>
      <c r="K193" s="719"/>
      <c r="L193" s="719"/>
      <c r="M193" s="719"/>
      <c r="N193" s="719"/>
      <c r="O193" s="719"/>
      <c r="P193" s="719"/>
      <c r="Q193" s="719"/>
      <c r="R193" s="719"/>
      <c r="S193" s="719"/>
    </row>
    <row r="194" spans="1:19" ht="12.75" x14ac:dyDescent="0.2">
      <c r="A194" s="750"/>
      <c r="B194" s="719"/>
      <c r="C194" s="719"/>
      <c r="D194" s="719"/>
      <c r="E194" s="719"/>
      <c r="F194" s="719"/>
      <c r="G194" s="719"/>
      <c r="H194" s="719"/>
      <c r="I194" s="719"/>
      <c r="J194" s="719"/>
      <c r="K194" s="719"/>
      <c r="L194" s="719"/>
      <c r="M194" s="719"/>
      <c r="N194" s="719"/>
      <c r="O194" s="719"/>
      <c r="P194" s="719"/>
      <c r="Q194" s="719"/>
      <c r="R194" s="719"/>
      <c r="S194" s="719"/>
    </row>
    <row r="195" spans="1:19" ht="12.75" x14ac:dyDescent="0.2">
      <c r="A195" s="750"/>
      <c r="B195" s="719"/>
      <c r="C195" s="719"/>
      <c r="D195" s="719"/>
      <c r="E195" s="719"/>
      <c r="F195" s="719"/>
      <c r="G195" s="719"/>
      <c r="H195" s="719"/>
      <c r="I195" s="719"/>
      <c r="J195" s="719"/>
      <c r="K195" s="719"/>
      <c r="L195" s="719"/>
      <c r="M195" s="719"/>
      <c r="N195" s="719"/>
      <c r="O195" s="719"/>
      <c r="P195" s="719"/>
      <c r="Q195" s="719"/>
      <c r="R195" s="719"/>
      <c r="S195" s="719"/>
    </row>
    <row r="196" spans="1:19" ht="12.75" x14ac:dyDescent="0.2">
      <c r="A196" s="750"/>
      <c r="B196" s="719"/>
      <c r="C196" s="719"/>
      <c r="D196" s="719"/>
      <c r="E196" s="719"/>
      <c r="F196" s="719"/>
      <c r="G196" s="719"/>
      <c r="H196" s="719"/>
      <c r="I196" s="719"/>
      <c r="J196" s="719"/>
      <c r="K196" s="719"/>
      <c r="L196" s="719"/>
      <c r="M196" s="719"/>
      <c r="N196" s="719"/>
      <c r="O196" s="719"/>
      <c r="P196" s="719"/>
      <c r="Q196" s="719"/>
      <c r="R196" s="719"/>
      <c r="S196" s="719"/>
    </row>
    <row r="197" spans="1:19" ht="12.75" x14ac:dyDescent="0.2">
      <c r="A197" s="750"/>
      <c r="B197" s="719"/>
      <c r="C197" s="719"/>
      <c r="D197" s="719"/>
      <c r="E197" s="719"/>
      <c r="F197" s="719"/>
      <c r="G197" s="719"/>
      <c r="H197" s="719"/>
      <c r="I197" s="719"/>
      <c r="J197" s="719"/>
      <c r="K197" s="719"/>
      <c r="L197" s="719"/>
      <c r="M197" s="719"/>
      <c r="N197" s="719"/>
      <c r="O197" s="719"/>
      <c r="P197" s="719"/>
      <c r="Q197" s="719"/>
      <c r="R197" s="719"/>
      <c r="S197" s="719"/>
    </row>
    <row r="198" spans="1:19" ht="12.75" x14ac:dyDescent="0.2">
      <c r="A198" s="750"/>
      <c r="B198" s="719"/>
      <c r="C198" s="719"/>
      <c r="D198" s="719"/>
      <c r="E198" s="719"/>
      <c r="F198" s="719"/>
      <c r="G198" s="719"/>
      <c r="H198" s="719"/>
      <c r="I198" s="719"/>
      <c r="J198" s="719"/>
      <c r="K198" s="719"/>
      <c r="L198" s="719"/>
      <c r="M198" s="719"/>
      <c r="N198" s="719"/>
      <c r="O198" s="719"/>
      <c r="P198" s="719"/>
      <c r="Q198" s="719"/>
      <c r="R198" s="719"/>
      <c r="S198" s="719"/>
    </row>
    <row r="199" spans="1:19" ht="12.75" x14ac:dyDescent="0.2">
      <c r="A199" s="750"/>
      <c r="B199" s="719"/>
      <c r="C199" s="719"/>
      <c r="D199" s="719"/>
      <c r="E199" s="719"/>
      <c r="F199" s="719"/>
      <c r="G199" s="719"/>
      <c r="H199" s="719"/>
      <c r="I199" s="719"/>
      <c r="J199" s="719"/>
      <c r="K199" s="719"/>
      <c r="L199" s="719"/>
      <c r="M199" s="719"/>
      <c r="N199" s="719"/>
      <c r="O199" s="719"/>
      <c r="P199" s="719"/>
      <c r="Q199" s="719"/>
      <c r="R199" s="719"/>
      <c r="S199" s="719"/>
    </row>
    <row r="200" spans="1:19" ht="12.75" x14ac:dyDescent="0.2">
      <c r="A200" s="750"/>
      <c r="B200" s="719"/>
      <c r="C200" s="719"/>
      <c r="D200" s="719"/>
      <c r="E200" s="719"/>
      <c r="F200" s="719"/>
      <c r="G200" s="719"/>
      <c r="H200" s="719"/>
      <c r="I200" s="719"/>
      <c r="J200" s="719"/>
      <c r="K200" s="719"/>
      <c r="L200" s="719"/>
      <c r="M200" s="719"/>
      <c r="N200" s="719"/>
      <c r="O200" s="719"/>
      <c r="P200" s="719"/>
      <c r="Q200" s="719"/>
      <c r="R200" s="719"/>
      <c r="S200" s="719"/>
    </row>
    <row r="201" spans="1:19" ht="12.75" x14ac:dyDescent="0.2">
      <c r="A201" s="750"/>
      <c r="B201" s="719"/>
      <c r="C201" s="719"/>
      <c r="D201" s="719"/>
      <c r="E201" s="719"/>
      <c r="F201" s="719"/>
      <c r="G201" s="719"/>
      <c r="H201" s="719"/>
      <c r="I201" s="719"/>
      <c r="J201" s="719"/>
      <c r="K201" s="719"/>
      <c r="L201" s="719"/>
      <c r="M201" s="719"/>
      <c r="N201" s="719"/>
      <c r="O201" s="719"/>
      <c r="P201" s="719"/>
      <c r="Q201" s="719"/>
      <c r="R201" s="719"/>
      <c r="S201" s="719"/>
    </row>
    <row r="202" spans="1:19" ht="12.75" x14ac:dyDescent="0.2">
      <c r="A202" s="750"/>
      <c r="B202" s="719"/>
      <c r="C202" s="719"/>
      <c r="D202" s="719"/>
      <c r="E202" s="719"/>
      <c r="F202" s="719"/>
      <c r="G202" s="719"/>
      <c r="H202" s="719"/>
      <c r="I202" s="719"/>
      <c r="J202" s="719"/>
      <c r="K202" s="719"/>
      <c r="L202" s="719"/>
      <c r="M202" s="719"/>
      <c r="N202" s="719"/>
      <c r="O202" s="719"/>
      <c r="P202" s="719"/>
      <c r="Q202" s="719"/>
      <c r="R202" s="719"/>
      <c r="S202" s="719"/>
    </row>
    <row r="203" spans="1:19" ht="12.75" x14ac:dyDescent="0.2">
      <c r="A203" s="750"/>
      <c r="B203" s="719"/>
      <c r="C203" s="719"/>
      <c r="D203" s="719"/>
      <c r="E203" s="719"/>
      <c r="F203" s="719"/>
      <c r="G203" s="719"/>
      <c r="H203" s="719"/>
      <c r="I203" s="719"/>
      <c r="J203" s="719"/>
      <c r="K203" s="719"/>
      <c r="L203" s="719"/>
      <c r="M203" s="719"/>
      <c r="N203" s="719"/>
      <c r="O203" s="719"/>
      <c r="P203" s="719"/>
      <c r="Q203" s="719"/>
      <c r="R203" s="719"/>
      <c r="S203" s="719"/>
    </row>
    <row r="204" spans="1:19" ht="12.75" x14ac:dyDescent="0.2">
      <c r="A204" s="750"/>
      <c r="B204" s="719"/>
      <c r="C204" s="719"/>
      <c r="D204" s="719"/>
      <c r="E204" s="719"/>
      <c r="F204" s="719"/>
      <c r="G204" s="719"/>
      <c r="H204" s="719"/>
      <c r="I204" s="719"/>
      <c r="J204" s="719"/>
      <c r="K204" s="719"/>
      <c r="L204" s="719"/>
      <c r="M204" s="719"/>
      <c r="N204" s="719"/>
      <c r="O204" s="719"/>
      <c r="P204" s="719"/>
      <c r="Q204" s="719"/>
      <c r="R204" s="719"/>
      <c r="S204" s="719"/>
    </row>
    <row r="205" spans="1:19" ht="12.75" x14ac:dyDescent="0.2">
      <c r="A205" s="750"/>
      <c r="B205" s="719"/>
      <c r="C205" s="719"/>
      <c r="D205" s="719"/>
      <c r="E205" s="719"/>
      <c r="F205" s="719"/>
      <c r="G205" s="719"/>
      <c r="H205" s="719"/>
      <c r="I205" s="719"/>
      <c r="J205" s="719"/>
      <c r="K205" s="719"/>
      <c r="L205" s="719"/>
      <c r="M205" s="719"/>
      <c r="N205" s="719"/>
      <c r="O205" s="719"/>
      <c r="P205" s="719"/>
      <c r="Q205" s="719"/>
      <c r="R205" s="719"/>
      <c r="S205" s="719"/>
    </row>
    <row r="206" spans="1:19" ht="12.75" x14ac:dyDescent="0.2">
      <c r="A206" s="750"/>
      <c r="B206" s="719"/>
      <c r="C206" s="719"/>
      <c r="D206" s="719"/>
      <c r="E206" s="719"/>
      <c r="F206" s="719"/>
      <c r="G206" s="719"/>
      <c r="H206" s="719"/>
      <c r="I206" s="719"/>
      <c r="J206" s="719"/>
      <c r="K206" s="719"/>
      <c r="L206" s="719"/>
      <c r="M206" s="719"/>
      <c r="N206" s="719"/>
      <c r="O206" s="719"/>
      <c r="P206" s="719"/>
      <c r="Q206" s="719"/>
      <c r="R206" s="719"/>
      <c r="S206" s="719"/>
    </row>
    <row r="207" spans="1:19" ht="12.75" x14ac:dyDescent="0.2">
      <c r="A207" s="750"/>
      <c r="B207" s="719"/>
      <c r="C207" s="719"/>
      <c r="D207" s="719"/>
      <c r="E207" s="719"/>
      <c r="F207" s="719"/>
      <c r="G207" s="719"/>
      <c r="H207" s="719"/>
      <c r="I207" s="719"/>
      <c r="J207" s="719"/>
      <c r="K207" s="719"/>
      <c r="L207" s="719"/>
      <c r="M207" s="719"/>
      <c r="N207" s="719"/>
      <c r="O207" s="719"/>
      <c r="P207" s="719"/>
      <c r="Q207" s="719"/>
      <c r="R207" s="719"/>
      <c r="S207" s="719"/>
    </row>
    <row r="208" spans="1:19" ht="12.75" x14ac:dyDescent="0.2">
      <c r="A208" s="750"/>
      <c r="B208" s="719"/>
      <c r="C208" s="719"/>
      <c r="D208" s="719"/>
      <c r="E208" s="719"/>
      <c r="F208" s="719"/>
      <c r="G208" s="719"/>
      <c r="H208" s="719"/>
      <c r="I208" s="719"/>
      <c r="J208" s="719"/>
      <c r="K208" s="719"/>
      <c r="L208" s="719"/>
      <c r="M208" s="719"/>
      <c r="N208" s="719"/>
      <c r="O208" s="719"/>
      <c r="P208" s="719"/>
      <c r="Q208" s="719"/>
      <c r="R208" s="719"/>
      <c r="S208" s="719"/>
    </row>
    <row r="209" spans="1:19" ht="12.75" x14ac:dyDescent="0.2">
      <c r="A209" s="750"/>
      <c r="B209" s="719"/>
      <c r="C209" s="719"/>
      <c r="D209" s="719"/>
      <c r="E209" s="719"/>
      <c r="F209" s="719"/>
      <c r="G209" s="719"/>
      <c r="H209" s="719"/>
      <c r="I209" s="719"/>
      <c r="J209" s="719"/>
      <c r="K209" s="719"/>
      <c r="L209" s="719"/>
      <c r="M209" s="719"/>
      <c r="N209" s="719"/>
      <c r="O209" s="719"/>
      <c r="P209" s="719"/>
      <c r="Q209" s="719"/>
      <c r="R209" s="719"/>
      <c r="S209" s="719"/>
    </row>
    <row r="210" spans="1:19" ht="12.75" x14ac:dyDescent="0.2">
      <c r="A210" s="750"/>
      <c r="B210" s="719"/>
      <c r="C210" s="719"/>
      <c r="D210" s="719"/>
      <c r="E210" s="719"/>
      <c r="F210" s="719"/>
      <c r="G210" s="719"/>
      <c r="H210" s="719"/>
      <c r="I210" s="719"/>
      <c r="J210" s="719"/>
      <c r="K210" s="719"/>
      <c r="L210" s="719"/>
      <c r="M210" s="719"/>
      <c r="N210" s="719"/>
      <c r="O210" s="719"/>
      <c r="P210" s="719"/>
      <c r="Q210" s="719"/>
      <c r="R210" s="719"/>
      <c r="S210" s="719"/>
    </row>
    <row r="211" spans="1:19" ht="12.75" x14ac:dyDescent="0.2">
      <c r="A211" s="750"/>
      <c r="B211" s="719"/>
      <c r="C211" s="719"/>
      <c r="D211" s="719"/>
      <c r="E211" s="719"/>
      <c r="F211" s="719"/>
      <c r="G211" s="719"/>
      <c r="H211" s="719"/>
      <c r="I211" s="719"/>
      <c r="J211" s="719"/>
      <c r="K211" s="719"/>
      <c r="L211" s="719"/>
      <c r="M211" s="719"/>
      <c r="N211" s="719"/>
      <c r="O211" s="719"/>
      <c r="P211" s="719"/>
      <c r="Q211" s="719"/>
      <c r="R211" s="719"/>
      <c r="S211" s="719"/>
    </row>
    <row r="212" spans="1:19" ht="12.75" x14ac:dyDescent="0.2">
      <c r="A212" s="750"/>
      <c r="B212" s="719"/>
      <c r="C212" s="719"/>
      <c r="D212" s="719"/>
      <c r="E212" s="719"/>
      <c r="F212" s="719"/>
      <c r="G212" s="719"/>
      <c r="H212" s="719"/>
      <c r="I212" s="719"/>
      <c r="J212" s="719"/>
      <c r="K212" s="719"/>
      <c r="L212" s="719"/>
      <c r="M212" s="719"/>
      <c r="N212" s="719"/>
      <c r="O212" s="719"/>
      <c r="P212" s="719"/>
      <c r="Q212" s="719"/>
      <c r="R212" s="719"/>
      <c r="S212" s="719"/>
    </row>
    <row r="213" spans="1:19" ht="12.75" x14ac:dyDescent="0.2">
      <c r="A213" s="750"/>
      <c r="B213" s="719"/>
      <c r="C213" s="719"/>
      <c r="D213" s="719"/>
      <c r="E213" s="719"/>
      <c r="F213" s="719"/>
      <c r="G213" s="719"/>
      <c r="H213" s="719"/>
      <c r="I213" s="719"/>
      <c r="J213" s="719"/>
      <c r="K213" s="719"/>
      <c r="L213" s="719"/>
      <c r="M213" s="719"/>
      <c r="N213" s="719"/>
      <c r="O213" s="719"/>
      <c r="P213" s="719"/>
      <c r="Q213" s="719"/>
      <c r="R213" s="719"/>
      <c r="S213" s="719"/>
    </row>
    <row r="214" spans="1:19" ht="12.75" x14ac:dyDescent="0.2">
      <c r="A214" s="750"/>
      <c r="B214" s="719"/>
      <c r="C214" s="719"/>
      <c r="D214" s="719"/>
      <c r="E214" s="719"/>
      <c r="F214" s="719"/>
      <c r="G214" s="719"/>
      <c r="H214" s="719"/>
      <c r="I214" s="719"/>
      <c r="J214" s="719"/>
      <c r="K214" s="719"/>
      <c r="L214" s="719"/>
      <c r="M214" s="719"/>
      <c r="N214" s="719"/>
      <c r="O214" s="719"/>
      <c r="P214" s="719"/>
      <c r="Q214" s="719"/>
      <c r="R214" s="719"/>
      <c r="S214" s="719"/>
    </row>
    <row r="215" spans="1:19" ht="12.75" x14ac:dyDescent="0.2">
      <c r="A215" s="750"/>
      <c r="B215" s="719"/>
      <c r="C215" s="719"/>
      <c r="D215" s="719"/>
      <c r="E215" s="719"/>
      <c r="F215" s="719"/>
      <c r="G215" s="719"/>
      <c r="H215" s="719"/>
      <c r="I215" s="719"/>
      <c r="J215" s="719"/>
      <c r="K215" s="719"/>
      <c r="L215" s="719"/>
      <c r="M215" s="719"/>
      <c r="N215" s="719"/>
      <c r="O215" s="719"/>
      <c r="P215" s="719"/>
      <c r="Q215" s="719"/>
      <c r="R215" s="719"/>
      <c r="S215" s="719"/>
    </row>
    <row r="216" spans="1:19" ht="12.75" x14ac:dyDescent="0.2">
      <c r="A216" s="750"/>
      <c r="B216" s="719"/>
      <c r="C216" s="719"/>
      <c r="D216" s="719"/>
      <c r="E216" s="719"/>
      <c r="F216" s="719"/>
      <c r="G216" s="719"/>
      <c r="H216" s="719"/>
      <c r="I216" s="719"/>
      <c r="J216" s="719"/>
      <c r="K216" s="719"/>
      <c r="L216" s="719"/>
      <c r="M216" s="719"/>
      <c r="N216" s="719"/>
      <c r="O216" s="719"/>
      <c r="P216" s="719"/>
      <c r="Q216" s="719"/>
      <c r="R216" s="719"/>
      <c r="S216" s="719"/>
    </row>
    <row r="217" spans="1:19" ht="12.75" x14ac:dyDescent="0.2">
      <c r="A217" s="750"/>
      <c r="B217" s="719"/>
      <c r="C217" s="719"/>
      <c r="D217" s="719"/>
      <c r="E217" s="719"/>
      <c r="F217" s="719"/>
      <c r="G217" s="719"/>
      <c r="H217" s="719"/>
      <c r="I217" s="719"/>
      <c r="J217" s="719"/>
      <c r="K217" s="719"/>
      <c r="L217" s="719"/>
      <c r="M217" s="719"/>
      <c r="N217" s="719"/>
      <c r="O217" s="719"/>
      <c r="P217" s="719"/>
      <c r="Q217" s="719"/>
      <c r="R217" s="719"/>
      <c r="S217" s="719"/>
    </row>
    <row r="218" spans="1:19" ht="12.75" x14ac:dyDescent="0.2">
      <c r="A218" s="750"/>
      <c r="B218" s="719"/>
      <c r="C218" s="719"/>
      <c r="D218" s="719"/>
      <c r="E218" s="719"/>
      <c r="F218" s="719"/>
      <c r="G218" s="719"/>
      <c r="H218" s="719"/>
      <c r="I218" s="719"/>
      <c r="J218" s="719"/>
      <c r="K218" s="719"/>
      <c r="L218" s="719"/>
      <c r="M218" s="719"/>
      <c r="N218" s="719"/>
      <c r="O218" s="719"/>
      <c r="P218" s="719"/>
      <c r="Q218" s="719"/>
      <c r="R218" s="719"/>
      <c r="S218" s="719"/>
    </row>
    <row r="219" spans="1:19" ht="12.75" x14ac:dyDescent="0.2">
      <c r="A219" s="750"/>
      <c r="B219" s="719"/>
      <c r="C219" s="719"/>
      <c r="D219" s="719"/>
      <c r="E219" s="719"/>
      <c r="F219" s="719"/>
      <c r="G219" s="719"/>
      <c r="H219" s="719"/>
      <c r="I219" s="719"/>
      <c r="J219" s="719"/>
      <c r="K219" s="719"/>
      <c r="L219" s="719"/>
      <c r="M219" s="719"/>
      <c r="N219" s="719"/>
      <c r="O219" s="719"/>
      <c r="P219" s="719"/>
      <c r="Q219" s="719"/>
      <c r="R219" s="719"/>
      <c r="S219" s="719"/>
    </row>
    <row r="220" spans="1:19" ht="12.75" x14ac:dyDescent="0.2">
      <c r="A220" s="750"/>
      <c r="B220" s="719"/>
      <c r="C220" s="719"/>
      <c r="D220" s="719"/>
      <c r="E220" s="719"/>
      <c r="F220" s="719"/>
      <c r="G220" s="719"/>
      <c r="H220" s="719"/>
      <c r="I220" s="719"/>
      <c r="J220" s="719"/>
      <c r="K220" s="719"/>
      <c r="L220" s="719"/>
      <c r="M220" s="719"/>
      <c r="N220" s="719"/>
      <c r="O220" s="719"/>
      <c r="P220" s="719"/>
      <c r="Q220" s="719"/>
      <c r="R220" s="719"/>
      <c r="S220" s="719"/>
    </row>
    <row r="221" spans="1:19" ht="12.75" x14ac:dyDescent="0.2">
      <c r="A221" s="750"/>
      <c r="B221" s="719"/>
      <c r="C221" s="719"/>
      <c r="D221" s="719"/>
      <c r="E221" s="719"/>
      <c r="F221" s="719"/>
      <c r="G221" s="719"/>
      <c r="H221" s="719"/>
      <c r="I221" s="719"/>
      <c r="J221" s="719"/>
      <c r="K221" s="719"/>
      <c r="L221" s="719"/>
      <c r="M221" s="719"/>
      <c r="N221" s="719"/>
      <c r="O221" s="719"/>
      <c r="P221" s="719"/>
      <c r="Q221" s="719"/>
      <c r="R221" s="719"/>
      <c r="S221" s="719"/>
    </row>
    <row r="222" spans="1:19" ht="12.75" x14ac:dyDescent="0.2">
      <c r="A222" s="750"/>
      <c r="B222" s="719"/>
      <c r="C222" s="719"/>
      <c r="D222" s="719"/>
      <c r="E222" s="719"/>
      <c r="F222" s="719"/>
      <c r="G222" s="719"/>
      <c r="H222" s="719"/>
      <c r="I222" s="719"/>
      <c r="J222" s="719"/>
      <c r="K222" s="719"/>
      <c r="L222" s="719"/>
      <c r="M222" s="719"/>
      <c r="N222" s="719"/>
      <c r="O222" s="719"/>
      <c r="P222" s="719"/>
      <c r="Q222" s="719"/>
      <c r="R222" s="719"/>
      <c r="S222" s="719"/>
    </row>
    <row r="223" spans="1:19" ht="12.75" x14ac:dyDescent="0.2">
      <c r="A223" s="750"/>
      <c r="B223" s="719"/>
      <c r="C223" s="719"/>
      <c r="D223" s="719"/>
      <c r="E223" s="719"/>
      <c r="F223" s="719"/>
      <c r="G223" s="719"/>
      <c r="H223" s="719"/>
      <c r="I223" s="719"/>
      <c r="J223" s="719"/>
      <c r="K223" s="719"/>
      <c r="L223" s="719"/>
      <c r="M223" s="719"/>
      <c r="N223" s="719"/>
      <c r="O223" s="719"/>
      <c r="P223" s="719"/>
      <c r="Q223" s="719"/>
      <c r="R223" s="719"/>
      <c r="S223" s="719"/>
    </row>
    <row r="224" spans="1:19" ht="12.75" x14ac:dyDescent="0.2">
      <c r="A224" s="750"/>
      <c r="B224" s="719"/>
      <c r="C224" s="719"/>
      <c r="D224" s="719"/>
      <c r="E224" s="719"/>
      <c r="F224" s="719"/>
      <c r="G224" s="719"/>
      <c r="H224" s="719"/>
      <c r="I224" s="719"/>
      <c r="J224" s="719"/>
      <c r="K224" s="719"/>
      <c r="L224" s="719"/>
      <c r="M224" s="719"/>
      <c r="N224" s="719"/>
      <c r="O224" s="719"/>
      <c r="P224" s="719"/>
      <c r="Q224" s="719"/>
      <c r="R224" s="719"/>
      <c r="S224" s="719"/>
    </row>
    <row r="225" spans="1:19" ht="12.75" x14ac:dyDescent="0.2">
      <c r="A225" s="750"/>
      <c r="B225" s="719"/>
      <c r="C225" s="719"/>
      <c r="D225" s="719"/>
      <c r="E225" s="719"/>
      <c r="F225" s="719"/>
      <c r="G225" s="719"/>
      <c r="H225" s="719"/>
      <c r="I225" s="719"/>
      <c r="J225" s="719"/>
      <c r="K225" s="719"/>
      <c r="L225" s="719"/>
      <c r="M225" s="719"/>
      <c r="N225" s="719"/>
      <c r="O225" s="719"/>
      <c r="P225" s="719"/>
      <c r="Q225" s="719"/>
      <c r="R225" s="719"/>
      <c r="S225" s="719"/>
    </row>
    <row r="226" spans="1:19" ht="12.75" x14ac:dyDescent="0.2">
      <c r="A226" s="750"/>
      <c r="B226" s="719"/>
      <c r="C226" s="719"/>
      <c r="D226" s="719"/>
      <c r="E226" s="719"/>
      <c r="F226" s="719"/>
      <c r="G226" s="719"/>
      <c r="H226" s="719"/>
      <c r="I226" s="719"/>
      <c r="J226" s="719"/>
      <c r="K226" s="719"/>
      <c r="L226" s="719"/>
      <c r="M226" s="719"/>
      <c r="N226" s="719"/>
      <c r="O226" s="719"/>
      <c r="P226" s="719"/>
      <c r="Q226" s="719"/>
      <c r="R226" s="719"/>
      <c r="S226" s="719"/>
    </row>
    <row r="227" spans="1:19" ht="12.75" x14ac:dyDescent="0.2">
      <c r="A227" s="750"/>
      <c r="B227" s="719"/>
      <c r="C227" s="719"/>
      <c r="D227" s="719"/>
      <c r="E227" s="719"/>
      <c r="F227" s="719"/>
      <c r="G227" s="719"/>
      <c r="H227" s="719"/>
      <c r="I227" s="719"/>
      <c r="J227" s="719"/>
      <c r="K227" s="719"/>
      <c r="L227" s="719"/>
      <c r="M227" s="719"/>
      <c r="N227" s="719"/>
      <c r="O227" s="719"/>
      <c r="P227" s="719"/>
      <c r="Q227" s="719"/>
      <c r="R227" s="719"/>
      <c r="S227" s="719"/>
    </row>
    <row r="228" spans="1:19" ht="12.75" x14ac:dyDescent="0.2">
      <c r="A228" s="750"/>
      <c r="B228" s="719"/>
      <c r="C228" s="719"/>
      <c r="D228" s="719"/>
      <c r="E228" s="719"/>
      <c r="F228" s="719"/>
      <c r="G228" s="719"/>
      <c r="H228" s="719"/>
      <c r="I228" s="719"/>
      <c r="J228" s="719"/>
      <c r="K228" s="719"/>
      <c r="L228" s="719"/>
      <c r="M228" s="719"/>
      <c r="N228" s="719"/>
      <c r="O228" s="719"/>
      <c r="P228" s="719"/>
      <c r="Q228" s="719"/>
      <c r="R228" s="719"/>
      <c r="S228" s="719"/>
    </row>
    <row r="229" spans="1:19" ht="12.75" x14ac:dyDescent="0.2">
      <c r="A229" s="750"/>
      <c r="B229" s="719"/>
      <c r="C229" s="719"/>
      <c r="D229" s="719"/>
      <c r="E229" s="719"/>
      <c r="F229" s="719"/>
      <c r="G229" s="719"/>
      <c r="H229" s="719"/>
      <c r="I229" s="719"/>
      <c r="J229" s="719"/>
      <c r="K229" s="719"/>
      <c r="L229" s="719"/>
      <c r="M229" s="719"/>
      <c r="N229" s="719"/>
      <c r="O229" s="719"/>
      <c r="P229" s="719"/>
      <c r="Q229" s="719"/>
      <c r="R229" s="719"/>
      <c r="S229" s="719"/>
    </row>
    <row r="230" spans="1:19" ht="12.75" x14ac:dyDescent="0.2">
      <c r="A230" s="750"/>
      <c r="B230" s="719"/>
      <c r="C230" s="719"/>
      <c r="D230" s="719"/>
      <c r="E230" s="719"/>
      <c r="F230" s="719"/>
      <c r="G230" s="719"/>
      <c r="H230" s="719"/>
      <c r="I230" s="719"/>
      <c r="J230" s="719"/>
      <c r="K230" s="719"/>
      <c r="L230" s="719"/>
      <c r="M230" s="719"/>
      <c r="N230" s="719"/>
      <c r="O230" s="719"/>
      <c r="P230" s="719"/>
      <c r="Q230" s="719"/>
      <c r="R230" s="719"/>
      <c r="S230" s="719"/>
    </row>
    <row r="231" spans="1:19" ht="12.75" x14ac:dyDescent="0.2">
      <c r="A231" s="750"/>
      <c r="B231" s="719"/>
      <c r="C231" s="719"/>
      <c r="D231" s="719"/>
      <c r="E231" s="719"/>
      <c r="F231" s="719"/>
      <c r="G231" s="719"/>
      <c r="H231" s="719"/>
      <c r="I231" s="719"/>
      <c r="J231" s="719"/>
      <c r="K231" s="719"/>
      <c r="L231" s="719"/>
      <c r="M231" s="719"/>
      <c r="N231" s="719"/>
      <c r="O231" s="719"/>
      <c r="P231" s="719"/>
      <c r="Q231" s="719"/>
      <c r="R231" s="719"/>
      <c r="S231" s="719"/>
    </row>
    <row r="232" spans="1:19" ht="12.75" x14ac:dyDescent="0.2">
      <c r="A232" s="750"/>
      <c r="B232" s="719"/>
      <c r="C232" s="719"/>
      <c r="D232" s="719"/>
      <c r="E232" s="719"/>
      <c r="F232" s="719"/>
      <c r="G232" s="719"/>
      <c r="H232" s="719"/>
      <c r="I232" s="719"/>
      <c r="J232" s="719"/>
      <c r="K232" s="719"/>
      <c r="L232" s="719"/>
      <c r="M232" s="719"/>
      <c r="N232" s="719"/>
      <c r="O232" s="719"/>
      <c r="P232" s="719"/>
      <c r="Q232" s="719"/>
      <c r="R232" s="719"/>
      <c r="S232" s="719"/>
    </row>
    <row r="233" spans="1:19" ht="12.75" x14ac:dyDescent="0.2">
      <c r="A233" s="750"/>
      <c r="B233" s="719"/>
      <c r="C233" s="719"/>
      <c r="D233" s="719"/>
      <c r="E233" s="719"/>
      <c r="F233" s="719"/>
      <c r="G233" s="719"/>
      <c r="H233" s="719"/>
      <c r="I233" s="719"/>
      <c r="J233" s="719"/>
      <c r="K233" s="719"/>
      <c r="L233" s="719"/>
      <c r="M233" s="719"/>
      <c r="N233" s="719"/>
      <c r="O233" s="719"/>
      <c r="P233" s="719"/>
      <c r="Q233" s="719"/>
      <c r="R233" s="719"/>
      <c r="S233" s="719"/>
    </row>
    <row r="234" spans="1:19" ht="12.75" x14ac:dyDescent="0.2">
      <c r="A234" s="750"/>
      <c r="B234" s="719"/>
      <c r="C234" s="719"/>
      <c r="D234" s="719"/>
      <c r="E234" s="719"/>
      <c r="F234" s="719"/>
      <c r="G234" s="719"/>
      <c r="H234" s="719"/>
      <c r="I234" s="719"/>
      <c r="J234" s="719"/>
      <c r="K234" s="719"/>
      <c r="L234" s="719"/>
      <c r="M234" s="719"/>
      <c r="N234" s="719"/>
      <c r="O234" s="719"/>
      <c r="P234" s="719"/>
      <c r="Q234" s="719"/>
      <c r="R234" s="719"/>
      <c r="S234" s="719"/>
    </row>
    <row r="235" spans="1:19" ht="12.75" x14ac:dyDescent="0.2">
      <c r="A235" s="750"/>
      <c r="B235" s="719"/>
      <c r="C235" s="719"/>
      <c r="D235" s="719"/>
      <c r="E235" s="719"/>
      <c r="F235" s="719"/>
      <c r="G235" s="719"/>
      <c r="H235" s="719"/>
      <c r="I235" s="719"/>
      <c r="J235" s="719"/>
      <c r="K235" s="719"/>
      <c r="L235" s="719"/>
      <c r="M235" s="719"/>
      <c r="N235" s="719"/>
      <c r="O235" s="719"/>
      <c r="P235" s="719"/>
      <c r="Q235" s="719"/>
      <c r="R235" s="719"/>
      <c r="S235" s="719"/>
    </row>
    <row r="236" spans="1:19" ht="12.75" x14ac:dyDescent="0.2">
      <c r="A236" s="750"/>
      <c r="B236" s="719"/>
      <c r="C236" s="719"/>
      <c r="D236" s="719"/>
      <c r="E236" s="719"/>
      <c r="F236" s="719"/>
      <c r="G236" s="719"/>
      <c r="H236" s="719"/>
      <c r="I236" s="719"/>
      <c r="J236" s="719"/>
      <c r="K236" s="719"/>
      <c r="L236" s="719"/>
      <c r="M236" s="719"/>
      <c r="N236" s="719"/>
      <c r="O236" s="719"/>
      <c r="P236" s="719"/>
      <c r="Q236" s="719"/>
      <c r="R236" s="719"/>
      <c r="S236" s="719"/>
    </row>
    <row r="237" spans="1:19" ht="12.75" x14ac:dyDescent="0.2">
      <c r="A237" s="750"/>
      <c r="B237" s="719"/>
      <c r="C237" s="719"/>
      <c r="D237" s="719"/>
      <c r="E237" s="719"/>
      <c r="F237" s="719"/>
      <c r="G237" s="719"/>
      <c r="H237" s="719"/>
      <c r="I237" s="719"/>
      <c r="J237" s="719"/>
      <c r="K237" s="719"/>
      <c r="L237" s="719"/>
      <c r="M237" s="719"/>
      <c r="N237" s="719"/>
      <c r="O237" s="719"/>
      <c r="P237" s="719"/>
      <c r="Q237" s="719"/>
      <c r="R237" s="719"/>
      <c r="S237" s="719"/>
    </row>
    <row r="238" spans="1:19" ht="12.75" x14ac:dyDescent="0.2">
      <c r="A238" s="750"/>
      <c r="B238" s="719"/>
      <c r="C238" s="719"/>
      <c r="D238" s="719"/>
      <c r="E238" s="719"/>
      <c r="F238" s="719"/>
      <c r="G238" s="719"/>
      <c r="H238" s="719"/>
      <c r="I238" s="719"/>
      <c r="J238" s="719"/>
      <c r="K238" s="719"/>
      <c r="L238" s="719"/>
      <c r="M238" s="719"/>
      <c r="N238" s="719"/>
      <c r="O238" s="719"/>
      <c r="P238" s="719"/>
      <c r="Q238" s="719"/>
      <c r="R238" s="719"/>
      <c r="S238" s="719"/>
    </row>
    <row r="239" spans="1:19" ht="12.75" x14ac:dyDescent="0.2">
      <c r="A239" s="750"/>
      <c r="B239" s="719"/>
      <c r="C239" s="719"/>
      <c r="D239" s="719"/>
      <c r="E239" s="719"/>
      <c r="F239" s="719"/>
      <c r="G239" s="719"/>
      <c r="H239" s="719"/>
      <c r="I239" s="719"/>
      <c r="J239" s="719"/>
      <c r="K239" s="719"/>
      <c r="L239" s="719"/>
      <c r="M239" s="719"/>
      <c r="N239" s="719"/>
      <c r="O239" s="719"/>
      <c r="P239" s="719"/>
      <c r="Q239" s="719"/>
      <c r="R239" s="719"/>
      <c r="S239" s="719"/>
    </row>
    <row r="240" spans="1:19" ht="12.75" x14ac:dyDescent="0.2">
      <c r="A240" s="750"/>
      <c r="B240" s="719"/>
      <c r="C240" s="719"/>
      <c r="D240" s="719"/>
      <c r="E240" s="719"/>
      <c r="F240" s="719"/>
      <c r="G240" s="719"/>
      <c r="H240" s="719"/>
      <c r="I240" s="719"/>
      <c r="J240" s="719"/>
      <c r="K240" s="719"/>
      <c r="L240" s="719"/>
      <c r="M240" s="719"/>
      <c r="N240" s="719"/>
      <c r="O240" s="719"/>
      <c r="P240" s="719"/>
      <c r="Q240" s="719"/>
      <c r="R240" s="719"/>
      <c r="S240" s="719"/>
    </row>
    <row r="241" spans="1:19" ht="12.75" x14ac:dyDescent="0.2">
      <c r="A241" s="750"/>
      <c r="B241" s="719"/>
      <c r="C241" s="719"/>
      <c r="D241" s="719"/>
      <c r="E241" s="719"/>
      <c r="F241" s="719"/>
      <c r="G241" s="719"/>
      <c r="H241" s="719"/>
      <c r="I241" s="719"/>
      <c r="J241" s="719"/>
      <c r="K241" s="719"/>
      <c r="L241" s="719"/>
      <c r="M241" s="719"/>
      <c r="N241" s="719"/>
      <c r="O241" s="719"/>
      <c r="P241" s="719"/>
      <c r="Q241" s="719"/>
      <c r="R241" s="719"/>
      <c r="S241" s="719"/>
    </row>
    <row r="242" spans="1:19" ht="12.75" x14ac:dyDescent="0.2">
      <c r="A242" s="750"/>
      <c r="B242" s="719"/>
      <c r="C242" s="719"/>
      <c r="D242" s="719"/>
      <c r="E242" s="719"/>
      <c r="F242" s="719"/>
      <c r="G242" s="719"/>
      <c r="H242" s="719"/>
      <c r="I242" s="719"/>
      <c r="J242" s="719"/>
      <c r="K242" s="719"/>
      <c r="L242" s="719"/>
      <c r="M242" s="719"/>
      <c r="N242" s="719"/>
      <c r="O242" s="719"/>
      <c r="P242" s="719"/>
      <c r="Q242" s="719"/>
      <c r="R242" s="719"/>
      <c r="S242" s="719"/>
    </row>
    <row r="243" spans="1:19" ht="12.75" x14ac:dyDescent="0.2">
      <c r="A243" s="750"/>
      <c r="B243" s="719"/>
      <c r="C243" s="719"/>
      <c r="D243" s="719"/>
      <c r="E243" s="719"/>
      <c r="F243" s="719"/>
      <c r="G243" s="719"/>
      <c r="H243" s="719"/>
      <c r="I243" s="719"/>
      <c r="J243" s="719"/>
      <c r="K243" s="719"/>
      <c r="L243" s="719"/>
      <c r="M243" s="719"/>
      <c r="N243" s="719"/>
      <c r="O243" s="719"/>
      <c r="P243" s="719"/>
      <c r="Q243" s="719"/>
      <c r="R243" s="719"/>
      <c r="S243" s="719"/>
    </row>
    <row r="244" spans="1:19" ht="12.75" x14ac:dyDescent="0.2">
      <c r="A244" s="750"/>
      <c r="B244" s="719"/>
      <c r="C244" s="719"/>
      <c r="D244" s="719"/>
      <c r="E244" s="719"/>
      <c r="F244" s="719"/>
      <c r="G244" s="719"/>
      <c r="H244" s="719"/>
      <c r="I244" s="719"/>
      <c r="J244" s="719"/>
      <c r="K244" s="719"/>
      <c r="L244" s="719"/>
      <c r="M244" s="719"/>
      <c r="N244" s="719"/>
      <c r="O244" s="719"/>
      <c r="P244" s="719"/>
      <c r="Q244" s="719"/>
      <c r="R244" s="719"/>
      <c r="S244" s="719"/>
    </row>
    <row r="245" spans="1:19" ht="12.75" x14ac:dyDescent="0.2">
      <c r="A245" s="750"/>
      <c r="B245" s="719"/>
      <c r="C245" s="719"/>
      <c r="D245" s="719"/>
      <c r="E245" s="719"/>
      <c r="F245" s="719"/>
      <c r="G245" s="719"/>
      <c r="H245" s="719"/>
      <c r="I245" s="719"/>
      <c r="J245" s="719"/>
      <c r="K245" s="719"/>
      <c r="L245" s="719"/>
      <c r="M245" s="719"/>
      <c r="N245" s="719"/>
      <c r="O245" s="719"/>
      <c r="P245" s="719"/>
      <c r="Q245" s="719"/>
      <c r="R245" s="719"/>
      <c r="S245" s="719"/>
    </row>
    <row r="246" spans="1:19" ht="12.75" x14ac:dyDescent="0.2">
      <c r="A246" s="750"/>
      <c r="B246" s="719"/>
      <c r="C246" s="719"/>
      <c r="D246" s="719"/>
      <c r="E246" s="719"/>
      <c r="F246" s="719"/>
      <c r="G246" s="719"/>
      <c r="H246" s="719"/>
      <c r="I246" s="719"/>
      <c r="J246" s="719"/>
      <c r="K246" s="719"/>
      <c r="L246" s="719"/>
      <c r="M246" s="719"/>
      <c r="N246" s="719"/>
      <c r="O246" s="719"/>
      <c r="P246" s="719"/>
      <c r="Q246" s="719"/>
      <c r="R246" s="719"/>
      <c r="S246" s="719"/>
    </row>
    <row r="247" spans="1:19" ht="12.75" x14ac:dyDescent="0.2">
      <c r="A247" s="750"/>
      <c r="B247" s="719"/>
      <c r="C247" s="719"/>
      <c r="D247" s="719"/>
      <c r="E247" s="719"/>
      <c r="F247" s="719"/>
      <c r="G247" s="719"/>
      <c r="H247" s="719"/>
      <c r="I247" s="719"/>
      <c r="J247" s="719"/>
      <c r="K247" s="719"/>
      <c r="L247" s="719"/>
      <c r="M247" s="719"/>
      <c r="N247" s="719"/>
      <c r="O247" s="719"/>
      <c r="P247" s="719"/>
      <c r="Q247" s="719"/>
      <c r="R247" s="719"/>
      <c r="S247" s="719"/>
    </row>
    <row r="248" spans="1:19" ht="12.75" x14ac:dyDescent="0.2">
      <c r="A248" s="750"/>
      <c r="B248" s="719"/>
      <c r="C248" s="719"/>
      <c r="D248" s="719"/>
      <c r="E248" s="719"/>
      <c r="F248" s="719"/>
      <c r="G248" s="719"/>
      <c r="H248" s="719"/>
      <c r="I248" s="719"/>
      <c r="J248" s="719"/>
      <c r="K248" s="719"/>
      <c r="L248" s="719"/>
      <c r="M248" s="719"/>
      <c r="N248" s="719"/>
      <c r="O248" s="719"/>
      <c r="P248" s="719"/>
      <c r="Q248" s="719"/>
      <c r="R248" s="719"/>
      <c r="S248" s="719"/>
    </row>
    <row r="249" spans="1:19" ht="12.75" x14ac:dyDescent="0.2">
      <c r="A249" s="750"/>
      <c r="B249" s="719"/>
      <c r="C249" s="719"/>
      <c r="D249" s="719"/>
      <c r="E249" s="719"/>
      <c r="F249" s="719"/>
      <c r="G249" s="719"/>
      <c r="H249" s="719"/>
      <c r="I249" s="719"/>
      <c r="J249" s="719"/>
      <c r="K249" s="719"/>
      <c r="L249" s="719"/>
      <c r="M249" s="719"/>
      <c r="N249" s="719"/>
      <c r="O249" s="719"/>
      <c r="P249" s="719"/>
      <c r="Q249" s="719"/>
      <c r="R249" s="719"/>
      <c r="S249" s="719"/>
    </row>
    <row r="250" spans="1:19" ht="12.75" x14ac:dyDescent="0.2">
      <c r="A250" s="750"/>
      <c r="B250" s="719"/>
      <c r="C250" s="719"/>
      <c r="D250" s="719"/>
      <c r="E250" s="719"/>
      <c r="F250" s="719"/>
      <c r="G250" s="719"/>
      <c r="H250" s="719"/>
      <c r="I250" s="719"/>
      <c r="J250" s="719"/>
      <c r="K250" s="719"/>
      <c r="L250" s="719"/>
      <c r="M250" s="719"/>
      <c r="N250" s="719"/>
      <c r="O250" s="719"/>
      <c r="P250" s="719"/>
      <c r="Q250" s="719"/>
      <c r="R250" s="719"/>
      <c r="S250" s="719"/>
    </row>
    <row r="251" spans="1:19" ht="12.75" x14ac:dyDescent="0.2">
      <c r="A251" s="750"/>
      <c r="B251" s="719"/>
      <c r="C251" s="719"/>
      <c r="D251" s="719"/>
      <c r="E251" s="719"/>
      <c r="F251" s="719"/>
      <c r="G251" s="719"/>
      <c r="H251" s="719"/>
      <c r="I251" s="719"/>
      <c r="J251" s="719"/>
      <c r="K251" s="719"/>
      <c r="L251" s="719"/>
      <c r="M251" s="719"/>
      <c r="N251" s="719"/>
      <c r="O251" s="719"/>
      <c r="P251" s="719"/>
      <c r="Q251" s="719"/>
      <c r="R251" s="719"/>
      <c r="S251" s="719"/>
    </row>
    <row r="252" spans="1:19" ht="12.75" x14ac:dyDescent="0.2">
      <c r="A252" s="750"/>
      <c r="B252" s="719"/>
      <c r="C252" s="719"/>
      <c r="D252" s="719"/>
      <c r="E252" s="719"/>
      <c r="F252" s="719"/>
      <c r="G252" s="719"/>
      <c r="H252" s="719"/>
      <c r="I252" s="719"/>
      <c r="J252" s="719"/>
      <c r="K252" s="719"/>
      <c r="L252" s="719"/>
      <c r="M252" s="719"/>
      <c r="N252" s="719"/>
      <c r="O252" s="719"/>
      <c r="P252" s="719"/>
      <c r="Q252" s="719"/>
      <c r="R252" s="719"/>
      <c r="S252" s="719"/>
    </row>
    <row r="253" spans="1:19" ht="12.75" x14ac:dyDescent="0.2">
      <c r="A253" s="750"/>
      <c r="B253" s="719"/>
      <c r="C253" s="719"/>
      <c r="D253" s="719"/>
      <c r="E253" s="719"/>
      <c r="F253" s="719"/>
      <c r="G253" s="719"/>
      <c r="H253" s="719"/>
      <c r="I253" s="719"/>
      <c r="J253" s="719"/>
      <c r="K253" s="719"/>
      <c r="L253" s="719"/>
      <c r="M253" s="719"/>
      <c r="N253" s="719"/>
      <c r="O253" s="719"/>
      <c r="P253" s="719"/>
      <c r="Q253" s="719"/>
      <c r="R253" s="719"/>
      <c r="S253" s="719"/>
    </row>
    <row r="254" spans="1:19" ht="12.75" x14ac:dyDescent="0.2">
      <c r="A254" s="750"/>
      <c r="B254" s="719"/>
      <c r="C254" s="719"/>
      <c r="D254" s="719"/>
      <c r="E254" s="719"/>
      <c r="F254" s="719"/>
      <c r="G254" s="719"/>
      <c r="H254" s="719"/>
      <c r="I254" s="719"/>
      <c r="J254" s="719"/>
      <c r="K254" s="719"/>
      <c r="L254" s="719"/>
      <c r="M254" s="719"/>
      <c r="N254" s="719"/>
      <c r="O254" s="719"/>
      <c r="P254" s="719"/>
      <c r="Q254" s="719"/>
      <c r="R254" s="719"/>
      <c r="S254" s="719"/>
    </row>
    <row r="255" spans="1:19" ht="12.75" x14ac:dyDescent="0.2">
      <c r="A255" s="750"/>
      <c r="B255" s="719"/>
      <c r="C255" s="719"/>
      <c r="D255" s="719"/>
      <c r="E255" s="719"/>
      <c r="F255" s="719"/>
      <c r="G255" s="719"/>
      <c r="H255" s="719"/>
      <c r="I255" s="719"/>
      <c r="J255" s="719"/>
      <c r="K255" s="719"/>
      <c r="L255" s="719"/>
      <c r="M255" s="719"/>
      <c r="N255" s="719"/>
      <c r="O255" s="719"/>
      <c r="P255" s="719"/>
      <c r="Q255" s="719"/>
      <c r="R255" s="719"/>
      <c r="S255" s="719"/>
    </row>
    <row r="256" spans="1:19" ht="12.75" x14ac:dyDescent="0.2">
      <c r="A256" s="750"/>
      <c r="B256" s="719"/>
      <c r="C256" s="719"/>
      <c r="D256" s="719"/>
      <c r="E256" s="719"/>
      <c r="F256" s="719"/>
      <c r="G256" s="719"/>
      <c r="H256" s="719"/>
      <c r="I256" s="719"/>
      <c r="J256" s="719"/>
      <c r="K256" s="719"/>
      <c r="L256" s="719"/>
      <c r="M256" s="719"/>
      <c r="N256" s="719"/>
      <c r="O256" s="719"/>
      <c r="P256" s="719"/>
      <c r="Q256" s="719"/>
      <c r="R256" s="719"/>
      <c r="S256" s="719"/>
    </row>
    <row r="257" spans="1:19" ht="12.75" x14ac:dyDescent="0.2">
      <c r="A257" s="750"/>
      <c r="B257" s="719"/>
      <c r="C257" s="719"/>
      <c r="D257" s="719"/>
      <c r="E257" s="719"/>
      <c r="F257" s="719"/>
      <c r="G257" s="719"/>
      <c r="H257" s="719"/>
      <c r="I257" s="719"/>
      <c r="J257" s="719"/>
      <c r="K257" s="719"/>
      <c r="L257" s="719"/>
      <c r="M257" s="719"/>
      <c r="N257" s="719"/>
      <c r="O257" s="719"/>
      <c r="P257" s="719"/>
      <c r="Q257" s="719"/>
      <c r="R257" s="719"/>
      <c r="S257" s="719"/>
    </row>
    <row r="258" spans="1:19" ht="12.75" x14ac:dyDescent="0.2">
      <c r="A258" s="750"/>
      <c r="B258" s="719"/>
      <c r="C258" s="719"/>
      <c r="D258" s="719"/>
      <c r="E258" s="719"/>
      <c r="F258" s="719"/>
      <c r="G258" s="719"/>
      <c r="H258" s="719"/>
      <c r="I258" s="719"/>
      <c r="J258" s="719"/>
      <c r="K258" s="719"/>
      <c r="L258" s="719"/>
      <c r="M258" s="719"/>
      <c r="N258" s="719"/>
      <c r="O258" s="719"/>
      <c r="P258" s="719"/>
      <c r="Q258" s="719"/>
      <c r="R258" s="719"/>
      <c r="S258" s="719"/>
    </row>
    <row r="259" spans="1:19" ht="12.75" x14ac:dyDescent="0.2">
      <c r="A259" s="750"/>
      <c r="B259" s="719"/>
      <c r="C259" s="719"/>
      <c r="D259" s="719"/>
      <c r="E259" s="719"/>
      <c r="F259" s="719"/>
      <c r="G259" s="719"/>
      <c r="H259" s="719"/>
      <c r="I259" s="719"/>
      <c r="J259" s="719"/>
      <c r="K259" s="719"/>
      <c r="L259" s="719"/>
      <c r="M259" s="719"/>
      <c r="N259" s="719"/>
      <c r="O259" s="719"/>
      <c r="P259" s="719"/>
      <c r="Q259" s="719"/>
      <c r="R259" s="719"/>
      <c r="S259" s="719"/>
    </row>
    <row r="260" spans="1:19" ht="12.75" x14ac:dyDescent="0.2">
      <c r="A260" s="750"/>
      <c r="B260" s="719"/>
      <c r="C260" s="719"/>
      <c r="D260" s="719"/>
      <c r="E260" s="719"/>
      <c r="F260" s="719"/>
      <c r="G260" s="719"/>
      <c r="H260" s="719"/>
      <c r="I260" s="719"/>
      <c r="J260" s="719"/>
      <c r="K260" s="719"/>
      <c r="L260" s="719"/>
      <c r="M260" s="719"/>
      <c r="N260" s="719"/>
      <c r="O260" s="719"/>
      <c r="P260" s="719"/>
      <c r="Q260" s="719"/>
      <c r="R260" s="719"/>
      <c r="S260" s="719"/>
    </row>
    <row r="261" spans="1:19" ht="12.75" x14ac:dyDescent="0.2">
      <c r="A261" s="750"/>
      <c r="B261" s="719"/>
      <c r="C261" s="719"/>
      <c r="D261" s="719"/>
      <c r="E261" s="719"/>
      <c r="F261" s="719"/>
      <c r="G261" s="719"/>
      <c r="H261" s="719"/>
      <c r="I261" s="719"/>
      <c r="J261" s="719"/>
      <c r="K261" s="719"/>
      <c r="L261" s="719"/>
      <c r="M261" s="719"/>
      <c r="N261" s="719"/>
      <c r="O261" s="719"/>
      <c r="P261" s="719"/>
      <c r="Q261" s="719"/>
      <c r="R261" s="719"/>
      <c r="S261" s="719"/>
    </row>
    <row r="262" spans="1:19" ht="12.75" x14ac:dyDescent="0.2">
      <c r="A262" s="750"/>
      <c r="B262" s="719"/>
      <c r="C262" s="719"/>
      <c r="D262" s="719"/>
      <c r="E262" s="719"/>
      <c r="F262" s="719"/>
      <c r="G262" s="719"/>
      <c r="H262" s="719"/>
      <c r="I262" s="719"/>
      <c r="J262" s="719"/>
      <c r="K262" s="719"/>
      <c r="L262" s="719"/>
      <c r="M262" s="719"/>
      <c r="N262" s="719"/>
      <c r="O262" s="719"/>
      <c r="P262" s="719"/>
      <c r="Q262" s="719"/>
      <c r="R262" s="719"/>
      <c r="S262" s="719"/>
    </row>
    <row r="263" spans="1:19" ht="12.75" x14ac:dyDescent="0.2">
      <c r="A263" s="750"/>
      <c r="B263" s="719"/>
      <c r="C263" s="719"/>
      <c r="D263" s="719"/>
      <c r="E263" s="719"/>
      <c r="F263" s="719"/>
      <c r="G263" s="719"/>
      <c r="H263" s="719"/>
      <c r="I263" s="719"/>
      <c r="J263" s="719"/>
      <c r="K263" s="719"/>
      <c r="L263" s="719"/>
      <c r="M263" s="719"/>
      <c r="N263" s="719"/>
      <c r="O263" s="719"/>
      <c r="P263" s="719"/>
      <c r="Q263" s="719"/>
      <c r="R263" s="719"/>
      <c r="S263" s="719"/>
    </row>
    <row r="264" spans="1:19" ht="12.75" x14ac:dyDescent="0.2">
      <c r="A264" s="750"/>
      <c r="B264" s="719"/>
      <c r="C264" s="719"/>
      <c r="D264" s="719"/>
      <c r="E264" s="719"/>
      <c r="F264" s="719"/>
      <c r="G264" s="719"/>
      <c r="H264" s="719"/>
      <c r="I264" s="719"/>
      <c r="J264" s="719"/>
      <c r="K264" s="719"/>
      <c r="L264" s="719"/>
      <c r="M264" s="719"/>
      <c r="N264" s="719"/>
      <c r="O264" s="719"/>
      <c r="P264" s="719"/>
      <c r="Q264" s="719"/>
      <c r="R264" s="719"/>
      <c r="S264" s="719"/>
    </row>
    <row r="265" spans="1:19" ht="12.75" x14ac:dyDescent="0.2">
      <c r="A265" s="750"/>
      <c r="B265" s="719"/>
      <c r="C265" s="719"/>
      <c r="D265" s="719"/>
      <c r="E265" s="719"/>
      <c r="F265" s="719"/>
      <c r="G265" s="719"/>
      <c r="H265" s="719"/>
      <c r="I265" s="719"/>
      <c r="J265" s="719"/>
      <c r="K265" s="719"/>
      <c r="L265" s="719"/>
      <c r="M265" s="719"/>
      <c r="N265" s="719"/>
      <c r="O265" s="719"/>
      <c r="P265" s="719"/>
      <c r="Q265" s="719"/>
      <c r="R265" s="719"/>
      <c r="S265" s="719"/>
    </row>
    <row r="266" spans="1:19" ht="12.75" x14ac:dyDescent="0.2">
      <c r="A266" s="750"/>
      <c r="B266" s="719"/>
      <c r="C266" s="719"/>
      <c r="D266" s="719"/>
      <c r="E266" s="719"/>
      <c r="F266" s="719"/>
      <c r="G266" s="719"/>
      <c r="H266" s="719"/>
      <c r="I266" s="719"/>
      <c r="J266" s="719"/>
      <c r="K266" s="719"/>
      <c r="L266" s="719"/>
      <c r="M266" s="719"/>
      <c r="N266" s="719"/>
      <c r="O266" s="719"/>
      <c r="P266" s="719"/>
      <c r="Q266" s="719"/>
      <c r="R266" s="719"/>
      <c r="S266" s="719"/>
    </row>
    <row r="267" spans="1:19" ht="12.75" x14ac:dyDescent="0.2">
      <c r="A267" s="750"/>
      <c r="B267" s="719"/>
      <c r="C267" s="719"/>
      <c r="D267" s="719"/>
      <c r="E267" s="719"/>
      <c r="F267" s="719"/>
      <c r="G267" s="719"/>
      <c r="H267" s="719"/>
      <c r="I267" s="719"/>
      <c r="J267" s="719"/>
      <c r="K267" s="719"/>
      <c r="L267" s="719"/>
      <c r="M267" s="719"/>
      <c r="N267" s="719"/>
      <c r="O267" s="719"/>
      <c r="P267" s="719"/>
      <c r="Q267" s="719"/>
      <c r="R267" s="719"/>
      <c r="S267" s="719"/>
    </row>
    <row r="268" spans="1:19" ht="12.75" x14ac:dyDescent="0.2">
      <c r="A268" s="750"/>
      <c r="B268" s="719"/>
      <c r="C268" s="719"/>
      <c r="D268" s="719"/>
      <c r="E268" s="719"/>
      <c r="F268" s="719"/>
      <c r="G268" s="719"/>
      <c r="H268" s="719"/>
      <c r="I268" s="719"/>
      <c r="J268" s="719"/>
      <c r="K268" s="719"/>
      <c r="L268" s="719"/>
      <c r="M268" s="719"/>
      <c r="N268" s="719"/>
      <c r="O268" s="719"/>
      <c r="P268" s="719"/>
      <c r="Q268" s="719"/>
      <c r="R268" s="719"/>
      <c r="S268" s="719"/>
    </row>
    <row r="269" spans="1:19" ht="12.75" x14ac:dyDescent="0.2">
      <c r="A269" s="750"/>
      <c r="B269" s="719"/>
      <c r="C269" s="719"/>
      <c r="D269" s="719"/>
      <c r="E269" s="719"/>
      <c r="F269" s="719"/>
      <c r="G269" s="719"/>
      <c r="H269" s="719"/>
      <c r="I269" s="719"/>
      <c r="J269" s="719"/>
      <c r="K269" s="719"/>
      <c r="L269" s="719"/>
      <c r="M269" s="719"/>
      <c r="N269" s="719"/>
      <c r="O269" s="719"/>
      <c r="P269" s="719"/>
      <c r="Q269" s="719"/>
      <c r="R269" s="719"/>
      <c r="S269" s="719"/>
    </row>
    <row r="270" spans="1:19" ht="12.75" x14ac:dyDescent="0.2">
      <c r="A270" s="750"/>
      <c r="B270" s="719"/>
      <c r="C270" s="719"/>
      <c r="D270" s="719"/>
      <c r="E270" s="719"/>
      <c r="F270" s="719"/>
      <c r="G270" s="719"/>
      <c r="H270" s="719"/>
      <c r="I270" s="719"/>
      <c r="J270" s="719"/>
      <c r="K270" s="719"/>
      <c r="L270" s="719"/>
      <c r="M270" s="719"/>
      <c r="N270" s="719"/>
      <c r="O270" s="719"/>
      <c r="P270" s="719"/>
      <c r="Q270" s="719"/>
      <c r="R270" s="719"/>
      <c r="S270" s="719"/>
    </row>
    <row r="271" spans="1:19" ht="12.75" x14ac:dyDescent="0.2">
      <c r="A271" s="750"/>
      <c r="B271" s="719"/>
      <c r="C271" s="719"/>
      <c r="D271" s="719"/>
      <c r="E271" s="719"/>
      <c r="F271" s="719"/>
      <c r="G271" s="719"/>
      <c r="H271" s="719"/>
      <c r="I271" s="719"/>
      <c r="J271" s="719"/>
      <c r="K271" s="719"/>
      <c r="L271" s="719"/>
      <c r="M271" s="719"/>
      <c r="N271" s="719"/>
      <c r="O271" s="719"/>
      <c r="P271" s="719"/>
      <c r="Q271" s="719"/>
      <c r="R271" s="719"/>
      <c r="S271" s="719"/>
    </row>
    <row r="272" spans="1:19" ht="12.75" x14ac:dyDescent="0.2">
      <c r="A272" s="750"/>
      <c r="B272" s="719"/>
      <c r="C272" s="719"/>
      <c r="D272" s="719"/>
      <c r="E272" s="719"/>
      <c r="F272" s="719"/>
      <c r="G272" s="719"/>
      <c r="H272" s="719"/>
      <c r="I272" s="719"/>
      <c r="J272" s="719"/>
      <c r="K272" s="719"/>
      <c r="L272" s="719"/>
      <c r="M272" s="719"/>
      <c r="N272" s="719"/>
      <c r="O272" s="719"/>
      <c r="P272" s="719"/>
      <c r="Q272" s="719"/>
      <c r="R272" s="719"/>
      <c r="S272" s="719"/>
    </row>
    <row r="273" spans="1:19" ht="12.75" x14ac:dyDescent="0.2">
      <c r="A273" s="750"/>
      <c r="B273" s="719"/>
      <c r="C273" s="719"/>
      <c r="D273" s="719"/>
      <c r="E273" s="719"/>
      <c r="F273" s="719"/>
      <c r="G273" s="719"/>
      <c r="H273" s="719"/>
      <c r="I273" s="719"/>
      <c r="J273" s="719"/>
      <c r="K273" s="719"/>
      <c r="L273" s="719"/>
      <c r="M273" s="719"/>
      <c r="N273" s="719"/>
      <c r="O273" s="719"/>
      <c r="P273" s="719"/>
      <c r="Q273" s="719"/>
      <c r="R273" s="719"/>
      <c r="S273" s="719"/>
    </row>
    <row r="274" spans="1:19" ht="12.75" x14ac:dyDescent="0.2">
      <c r="A274" s="750"/>
      <c r="B274" s="719"/>
      <c r="C274" s="719"/>
      <c r="D274" s="719"/>
      <c r="E274" s="719"/>
      <c r="F274" s="719"/>
      <c r="G274" s="719"/>
      <c r="H274" s="719"/>
      <c r="I274" s="719"/>
      <c r="J274" s="719"/>
      <c r="K274" s="719"/>
      <c r="L274" s="719"/>
      <c r="M274" s="719"/>
      <c r="N274" s="719"/>
      <c r="O274" s="719"/>
      <c r="P274" s="719"/>
      <c r="Q274" s="719"/>
      <c r="R274" s="719"/>
      <c r="S274" s="719"/>
    </row>
    <row r="275" spans="1:19" ht="12.75" x14ac:dyDescent="0.2">
      <c r="A275" s="750"/>
      <c r="B275" s="719"/>
      <c r="C275" s="719"/>
      <c r="D275" s="719"/>
      <c r="E275" s="719"/>
      <c r="F275" s="719"/>
      <c r="G275" s="719"/>
      <c r="H275" s="719"/>
      <c r="I275" s="719"/>
      <c r="J275" s="719"/>
      <c r="K275" s="719"/>
      <c r="L275" s="719"/>
      <c r="M275" s="719"/>
      <c r="N275" s="719"/>
      <c r="O275" s="719"/>
      <c r="P275" s="719"/>
      <c r="Q275" s="719"/>
      <c r="R275" s="719"/>
      <c r="S275" s="719"/>
    </row>
    <row r="276" spans="1:19" ht="12.75" x14ac:dyDescent="0.2">
      <c r="A276" s="750"/>
      <c r="B276" s="719"/>
      <c r="C276" s="719"/>
      <c r="D276" s="719"/>
      <c r="E276" s="719"/>
      <c r="F276" s="719"/>
      <c r="G276" s="719"/>
      <c r="H276" s="719"/>
      <c r="I276" s="719"/>
      <c r="J276" s="719"/>
      <c r="K276" s="719"/>
      <c r="L276" s="719"/>
      <c r="M276" s="719"/>
      <c r="N276" s="719"/>
      <c r="O276" s="719"/>
      <c r="P276" s="719"/>
      <c r="Q276" s="719"/>
      <c r="R276" s="719"/>
      <c r="S276" s="719"/>
    </row>
    <row r="277" spans="1:19" ht="12.75" x14ac:dyDescent="0.2">
      <c r="A277" s="750"/>
      <c r="B277" s="719"/>
      <c r="C277" s="719"/>
      <c r="D277" s="719"/>
      <c r="E277" s="719"/>
      <c r="F277" s="719"/>
      <c r="G277" s="719"/>
      <c r="H277" s="719"/>
      <c r="I277" s="719"/>
      <c r="J277" s="719"/>
      <c r="K277" s="719"/>
      <c r="L277" s="719"/>
      <c r="M277" s="719"/>
      <c r="N277" s="719"/>
      <c r="O277" s="719"/>
      <c r="P277" s="719"/>
      <c r="Q277" s="719"/>
      <c r="R277" s="719"/>
      <c r="S277" s="719"/>
    </row>
    <row r="278" spans="1:19" ht="12.75" x14ac:dyDescent="0.2">
      <c r="A278" s="750"/>
      <c r="B278" s="719"/>
      <c r="C278" s="719"/>
      <c r="D278" s="719"/>
      <c r="E278" s="719"/>
      <c r="F278" s="719"/>
      <c r="G278" s="719"/>
      <c r="H278" s="719"/>
      <c r="I278" s="719"/>
      <c r="J278" s="719"/>
      <c r="K278" s="719"/>
      <c r="L278" s="719"/>
      <c r="M278" s="719"/>
      <c r="N278" s="719"/>
      <c r="O278" s="719"/>
      <c r="P278" s="719"/>
      <c r="Q278" s="719"/>
      <c r="R278" s="719"/>
      <c r="S278" s="719"/>
    </row>
    <row r="279" spans="1:19" ht="12.75" x14ac:dyDescent="0.2">
      <c r="A279" s="750"/>
      <c r="B279" s="719"/>
      <c r="C279" s="719"/>
      <c r="D279" s="719"/>
      <c r="E279" s="719"/>
      <c r="F279" s="719"/>
      <c r="G279" s="719"/>
      <c r="H279" s="719"/>
      <c r="I279" s="719"/>
      <c r="J279" s="719"/>
      <c r="K279" s="719"/>
      <c r="L279" s="719"/>
      <c r="M279" s="719"/>
      <c r="N279" s="719"/>
      <c r="O279" s="719"/>
      <c r="P279" s="719"/>
      <c r="Q279" s="719"/>
      <c r="R279" s="719"/>
      <c r="S279" s="719"/>
    </row>
    <row r="280" spans="1:19" ht="12.75" x14ac:dyDescent="0.2">
      <c r="A280" s="750"/>
      <c r="B280" s="719"/>
      <c r="C280" s="719"/>
      <c r="D280" s="719"/>
      <c r="E280" s="719"/>
      <c r="F280" s="719"/>
      <c r="G280" s="719"/>
      <c r="H280" s="719"/>
      <c r="I280" s="719"/>
      <c r="J280" s="719"/>
      <c r="K280" s="719"/>
      <c r="L280" s="719"/>
      <c r="M280" s="719"/>
      <c r="N280" s="719"/>
      <c r="O280" s="719"/>
      <c r="P280" s="719"/>
      <c r="Q280" s="719"/>
      <c r="R280" s="719"/>
      <c r="S280" s="719"/>
    </row>
    <row r="281" spans="1:19" ht="12.75" x14ac:dyDescent="0.2">
      <c r="A281" s="750"/>
      <c r="B281" s="719"/>
      <c r="C281" s="719"/>
      <c r="D281" s="719"/>
      <c r="E281" s="719"/>
      <c r="F281" s="719"/>
      <c r="G281" s="719"/>
      <c r="H281" s="719"/>
      <c r="I281" s="719"/>
      <c r="J281" s="719"/>
      <c r="K281" s="719"/>
      <c r="L281" s="719"/>
      <c r="M281" s="719"/>
      <c r="N281" s="719"/>
      <c r="O281" s="719"/>
      <c r="P281" s="719"/>
      <c r="Q281" s="719"/>
      <c r="R281" s="719"/>
      <c r="S281" s="719"/>
    </row>
    <row r="282" spans="1:19" ht="12.75" x14ac:dyDescent="0.2">
      <c r="A282" s="750"/>
      <c r="B282" s="719"/>
      <c r="C282" s="719"/>
      <c r="D282" s="719"/>
      <c r="E282" s="719"/>
      <c r="F282" s="719"/>
      <c r="G282" s="719"/>
      <c r="H282" s="719"/>
      <c r="I282" s="719"/>
      <c r="J282" s="719"/>
      <c r="K282" s="719"/>
      <c r="L282" s="719"/>
      <c r="M282" s="719"/>
      <c r="N282" s="719"/>
      <c r="O282" s="719"/>
      <c r="P282" s="719"/>
      <c r="Q282" s="719"/>
      <c r="R282" s="719"/>
      <c r="S282" s="719"/>
    </row>
    <row r="283" spans="1:19" ht="12.75" x14ac:dyDescent="0.2">
      <c r="A283" s="750"/>
      <c r="B283" s="719"/>
      <c r="C283" s="719"/>
      <c r="D283" s="719"/>
      <c r="E283" s="719"/>
      <c r="F283" s="719"/>
      <c r="G283" s="719"/>
      <c r="H283" s="719"/>
      <c r="I283" s="719"/>
      <c r="J283" s="719"/>
      <c r="K283" s="719"/>
      <c r="L283" s="719"/>
      <c r="M283" s="719"/>
      <c r="N283" s="719"/>
      <c r="O283" s="719"/>
      <c r="P283" s="719"/>
      <c r="Q283" s="719"/>
      <c r="R283" s="719"/>
      <c r="S283" s="719"/>
    </row>
    <row r="284" spans="1:19" ht="12.75" x14ac:dyDescent="0.2">
      <c r="A284" s="750"/>
      <c r="B284" s="719"/>
      <c r="C284" s="719"/>
      <c r="D284" s="719"/>
      <c r="E284" s="719"/>
      <c r="F284" s="719"/>
      <c r="G284" s="719"/>
      <c r="H284" s="719"/>
      <c r="I284" s="719"/>
      <c r="J284" s="719"/>
      <c r="K284" s="719"/>
      <c r="L284" s="719"/>
      <c r="M284" s="719"/>
      <c r="N284" s="719"/>
      <c r="O284" s="719"/>
      <c r="P284" s="719"/>
      <c r="Q284" s="719"/>
      <c r="R284" s="719"/>
      <c r="S284" s="719"/>
    </row>
    <row r="285" spans="1:19" ht="12.75" x14ac:dyDescent="0.2">
      <c r="A285" s="750"/>
      <c r="B285" s="719"/>
      <c r="C285" s="719"/>
      <c r="D285" s="719"/>
      <c r="E285" s="719"/>
      <c r="F285" s="719"/>
      <c r="G285" s="719"/>
      <c r="H285" s="719"/>
      <c r="I285" s="719"/>
      <c r="J285" s="719"/>
      <c r="K285" s="719"/>
      <c r="L285" s="719"/>
      <c r="M285" s="719"/>
      <c r="N285" s="719"/>
      <c r="O285" s="719"/>
      <c r="P285" s="719"/>
      <c r="Q285" s="719"/>
      <c r="R285" s="719"/>
      <c r="S285" s="719"/>
    </row>
    <row r="286" spans="1:19" ht="12.75" x14ac:dyDescent="0.2">
      <c r="A286" s="750"/>
      <c r="B286" s="719"/>
      <c r="C286" s="719"/>
      <c r="D286" s="719"/>
      <c r="E286" s="719"/>
      <c r="F286" s="719"/>
      <c r="G286" s="719"/>
      <c r="H286" s="719"/>
      <c r="I286" s="719"/>
      <c r="J286" s="719"/>
      <c r="K286" s="719"/>
      <c r="L286" s="719"/>
      <c r="M286" s="719"/>
      <c r="N286" s="719"/>
      <c r="O286" s="719"/>
      <c r="P286" s="719"/>
      <c r="Q286" s="719"/>
      <c r="R286" s="719"/>
      <c r="S286" s="719"/>
    </row>
    <row r="287" spans="1:19" ht="12.75" x14ac:dyDescent="0.2">
      <c r="A287" s="750"/>
      <c r="B287" s="719"/>
      <c r="C287" s="719"/>
      <c r="D287" s="719"/>
      <c r="E287" s="719"/>
      <c r="F287" s="719"/>
      <c r="G287" s="719"/>
      <c r="H287" s="719"/>
      <c r="I287" s="719"/>
      <c r="J287" s="719"/>
      <c r="K287" s="719"/>
      <c r="L287" s="719"/>
      <c r="M287" s="719"/>
      <c r="N287" s="719"/>
      <c r="O287" s="719"/>
      <c r="P287" s="719"/>
      <c r="Q287" s="719"/>
      <c r="R287" s="719"/>
      <c r="S287" s="719"/>
    </row>
    <row r="288" spans="1:19" ht="12.75" x14ac:dyDescent="0.2">
      <c r="A288" s="750"/>
      <c r="B288" s="719"/>
      <c r="C288" s="719"/>
      <c r="D288" s="719"/>
      <c r="E288" s="719"/>
      <c r="F288" s="719"/>
      <c r="G288" s="719"/>
      <c r="H288" s="719"/>
      <c r="I288" s="719"/>
      <c r="J288" s="719"/>
      <c r="K288" s="719"/>
      <c r="L288" s="719"/>
      <c r="M288" s="719"/>
      <c r="N288" s="719"/>
      <c r="O288" s="719"/>
      <c r="P288" s="719"/>
      <c r="Q288" s="719"/>
      <c r="R288" s="719"/>
      <c r="S288" s="719"/>
    </row>
    <row r="289" spans="1:19" ht="12.75" x14ac:dyDescent="0.2">
      <c r="A289" s="750"/>
      <c r="B289" s="719"/>
      <c r="C289" s="719"/>
      <c r="D289" s="719"/>
      <c r="E289" s="719"/>
      <c r="F289" s="719"/>
      <c r="G289" s="719"/>
      <c r="H289" s="719"/>
      <c r="I289" s="719"/>
      <c r="J289" s="719"/>
      <c r="K289" s="719"/>
      <c r="L289" s="719"/>
      <c r="M289" s="719"/>
      <c r="N289" s="719"/>
      <c r="O289" s="719"/>
      <c r="P289" s="719"/>
      <c r="Q289" s="719"/>
      <c r="R289" s="719"/>
      <c r="S289" s="719"/>
    </row>
    <row r="290" spans="1:19" ht="12.75" x14ac:dyDescent="0.2">
      <c r="A290" s="750"/>
      <c r="B290" s="719"/>
      <c r="C290" s="719"/>
      <c r="D290" s="719"/>
      <c r="E290" s="719"/>
      <c r="F290" s="719"/>
      <c r="G290" s="719"/>
      <c r="H290" s="719"/>
      <c r="I290" s="719"/>
      <c r="J290" s="719"/>
      <c r="K290" s="719"/>
      <c r="L290" s="719"/>
      <c r="M290" s="719"/>
      <c r="N290" s="719"/>
      <c r="O290" s="719"/>
      <c r="P290" s="719"/>
      <c r="Q290" s="719"/>
      <c r="R290" s="719"/>
      <c r="S290" s="719"/>
    </row>
    <row r="291" spans="1:19" ht="12.75" x14ac:dyDescent="0.2">
      <c r="A291" s="750"/>
      <c r="B291" s="719"/>
      <c r="C291" s="719"/>
      <c r="D291" s="719"/>
      <c r="E291" s="719"/>
      <c r="F291" s="719"/>
      <c r="G291" s="719"/>
      <c r="H291" s="719"/>
      <c r="I291" s="719"/>
      <c r="J291" s="719"/>
      <c r="K291" s="719"/>
      <c r="L291" s="719"/>
      <c r="M291" s="719"/>
      <c r="N291" s="719"/>
      <c r="O291" s="719"/>
      <c r="P291" s="719"/>
      <c r="Q291" s="719"/>
      <c r="R291" s="719"/>
      <c r="S291" s="719"/>
    </row>
    <row r="292" spans="1:19" ht="12.75" x14ac:dyDescent="0.2">
      <c r="A292" s="750"/>
      <c r="B292" s="719"/>
      <c r="C292" s="719"/>
      <c r="D292" s="719"/>
      <c r="E292" s="719"/>
      <c r="F292" s="719"/>
      <c r="G292" s="719"/>
      <c r="H292" s="719"/>
      <c r="I292" s="719"/>
      <c r="J292" s="719"/>
      <c r="K292" s="719"/>
      <c r="L292" s="719"/>
      <c r="M292" s="719"/>
      <c r="N292" s="719"/>
      <c r="O292" s="719"/>
      <c r="P292" s="719"/>
      <c r="Q292" s="719"/>
      <c r="R292" s="719"/>
      <c r="S292" s="719"/>
    </row>
    <row r="293" spans="1:19" ht="12.75" x14ac:dyDescent="0.2">
      <c r="A293" s="750"/>
      <c r="B293" s="719"/>
      <c r="C293" s="719"/>
      <c r="D293" s="719"/>
      <c r="E293" s="719"/>
      <c r="F293" s="719"/>
      <c r="G293" s="719"/>
      <c r="H293" s="719"/>
      <c r="I293" s="719"/>
      <c r="J293" s="719"/>
      <c r="K293" s="719"/>
      <c r="L293" s="719"/>
      <c r="M293" s="719"/>
      <c r="N293" s="719"/>
      <c r="O293" s="719"/>
      <c r="P293" s="719"/>
      <c r="Q293" s="719"/>
      <c r="R293" s="719"/>
      <c r="S293" s="719"/>
    </row>
    <row r="294" spans="1:19" ht="12.75" x14ac:dyDescent="0.2">
      <c r="A294" s="750"/>
      <c r="B294" s="719"/>
      <c r="C294" s="719"/>
      <c r="D294" s="719"/>
      <c r="E294" s="719"/>
      <c r="F294" s="719"/>
      <c r="G294" s="719"/>
      <c r="H294" s="719"/>
      <c r="I294" s="719"/>
      <c r="J294" s="719"/>
      <c r="K294" s="719"/>
      <c r="L294" s="719"/>
      <c r="M294" s="719"/>
      <c r="N294" s="719"/>
      <c r="O294" s="719"/>
      <c r="P294" s="719"/>
      <c r="Q294" s="719"/>
      <c r="R294" s="719"/>
      <c r="S294" s="719"/>
    </row>
    <row r="295" spans="1:19" ht="12.75" x14ac:dyDescent="0.2">
      <c r="A295" s="750"/>
      <c r="B295" s="719"/>
      <c r="C295" s="719"/>
      <c r="D295" s="719"/>
      <c r="E295" s="719"/>
      <c r="F295" s="719"/>
      <c r="G295" s="719"/>
      <c r="H295" s="719"/>
      <c r="I295" s="719"/>
      <c r="J295" s="719"/>
      <c r="K295" s="719"/>
      <c r="L295" s="719"/>
      <c r="M295" s="719"/>
      <c r="N295" s="719"/>
      <c r="O295" s="719"/>
      <c r="P295" s="719"/>
      <c r="Q295" s="719"/>
      <c r="R295" s="719"/>
      <c r="S295" s="719"/>
    </row>
    <row r="296" spans="1:19" ht="12.75" x14ac:dyDescent="0.2">
      <c r="A296" s="750"/>
      <c r="B296" s="719"/>
      <c r="C296" s="719"/>
      <c r="D296" s="719"/>
      <c r="E296" s="719"/>
      <c r="F296" s="719"/>
      <c r="G296" s="719"/>
      <c r="H296" s="719"/>
      <c r="I296" s="719"/>
      <c r="J296" s="719"/>
      <c r="K296" s="719"/>
      <c r="L296" s="719"/>
      <c r="M296" s="719"/>
      <c r="N296" s="719"/>
      <c r="O296" s="719"/>
      <c r="P296" s="719"/>
      <c r="Q296" s="719"/>
      <c r="R296" s="719"/>
      <c r="S296" s="719"/>
    </row>
    <row r="297" spans="1:19" ht="12.75" x14ac:dyDescent="0.2">
      <c r="A297" s="750"/>
      <c r="B297" s="719"/>
      <c r="C297" s="719"/>
      <c r="D297" s="719"/>
      <c r="E297" s="719"/>
      <c r="F297" s="719"/>
      <c r="G297" s="719"/>
      <c r="H297" s="719"/>
      <c r="I297" s="719"/>
      <c r="J297" s="719"/>
      <c r="K297" s="719"/>
      <c r="L297" s="719"/>
      <c r="M297" s="719"/>
      <c r="N297" s="719"/>
      <c r="O297" s="719"/>
      <c r="P297" s="719"/>
      <c r="Q297" s="719"/>
      <c r="R297" s="719"/>
      <c r="S297" s="719"/>
    </row>
    <row r="298" spans="1:19" ht="12.75" x14ac:dyDescent="0.2">
      <c r="A298" s="750"/>
      <c r="B298" s="719"/>
      <c r="C298" s="719"/>
      <c r="D298" s="719"/>
      <c r="E298" s="719"/>
      <c r="F298" s="719"/>
      <c r="G298" s="719"/>
      <c r="H298" s="719"/>
      <c r="I298" s="719"/>
      <c r="J298" s="719"/>
      <c r="K298" s="719"/>
      <c r="L298" s="719"/>
      <c r="M298" s="719"/>
      <c r="N298" s="719"/>
      <c r="O298" s="719"/>
      <c r="P298" s="719"/>
      <c r="Q298" s="719"/>
      <c r="R298" s="719"/>
      <c r="S298" s="719"/>
    </row>
    <row r="299" spans="1:19" ht="12.75" x14ac:dyDescent="0.2">
      <c r="A299" s="750"/>
      <c r="B299" s="719"/>
      <c r="C299" s="719"/>
      <c r="D299" s="719"/>
      <c r="E299" s="719"/>
      <c r="F299" s="719"/>
      <c r="G299" s="719"/>
      <c r="H299" s="719"/>
      <c r="I299" s="719"/>
      <c r="J299" s="719"/>
      <c r="K299" s="719"/>
      <c r="L299" s="719"/>
      <c r="M299" s="719"/>
      <c r="N299" s="719"/>
      <c r="O299" s="719"/>
      <c r="P299" s="719"/>
      <c r="Q299" s="719"/>
      <c r="R299" s="719"/>
      <c r="S299" s="719"/>
    </row>
    <row r="300" spans="1:19" ht="12.75" x14ac:dyDescent="0.2">
      <c r="A300" s="750"/>
      <c r="B300" s="719"/>
      <c r="C300" s="719"/>
      <c r="D300" s="719"/>
      <c r="E300" s="719"/>
      <c r="F300" s="719"/>
      <c r="G300" s="719"/>
      <c r="H300" s="719"/>
      <c r="I300" s="719"/>
      <c r="J300" s="719"/>
      <c r="K300" s="719"/>
      <c r="L300" s="719"/>
      <c r="M300" s="719"/>
      <c r="N300" s="719"/>
      <c r="O300" s="719"/>
      <c r="P300" s="719"/>
      <c r="Q300" s="719"/>
      <c r="R300" s="719"/>
      <c r="S300" s="719"/>
    </row>
    <row r="301" spans="1:19" ht="12.75" x14ac:dyDescent="0.2">
      <c r="A301" s="750"/>
      <c r="B301" s="719"/>
      <c r="C301" s="719"/>
      <c r="D301" s="719"/>
      <c r="E301" s="719"/>
      <c r="F301" s="719"/>
      <c r="G301" s="719"/>
      <c r="H301" s="719"/>
      <c r="I301" s="719"/>
      <c r="J301" s="719"/>
      <c r="K301" s="719"/>
      <c r="L301" s="719"/>
      <c r="M301" s="719"/>
      <c r="N301" s="719"/>
      <c r="O301" s="719"/>
      <c r="P301" s="719"/>
      <c r="Q301" s="719"/>
      <c r="R301" s="719"/>
      <c r="S301" s="719"/>
    </row>
    <row r="302" spans="1:19" ht="12.75" x14ac:dyDescent="0.2">
      <c r="A302" s="750"/>
      <c r="B302" s="719"/>
      <c r="C302" s="719"/>
      <c r="D302" s="719"/>
      <c r="E302" s="719"/>
      <c r="F302" s="719"/>
      <c r="G302" s="719"/>
      <c r="H302" s="719"/>
      <c r="I302" s="719"/>
      <c r="J302" s="719"/>
      <c r="K302" s="719"/>
      <c r="L302" s="719"/>
      <c r="M302" s="719"/>
      <c r="N302" s="719"/>
      <c r="O302" s="719"/>
      <c r="P302" s="719"/>
      <c r="Q302" s="719"/>
      <c r="R302" s="719"/>
      <c r="S302" s="719"/>
    </row>
    <row r="303" spans="1:19" ht="12.75" x14ac:dyDescent="0.2">
      <c r="A303" s="750"/>
      <c r="B303" s="719"/>
      <c r="C303" s="719"/>
      <c r="D303" s="719"/>
      <c r="E303" s="719"/>
      <c r="F303" s="719"/>
      <c r="G303" s="719"/>
      <c r="H303" s="719"/>
      <c r="I303" s="719"/>
      <c r="J303" s="719"/>
      <c r="K303" s="719"/>
      <c r="L303" s="719"/>
      <c r="M303" s="719"/>
      <c r="N303" s="719"/>
      <c r="O303" s="719"/>
      <c r="P303" s="719"/>
      <c r="Q303" s="719"/>
      <c r="R303" s="719"/>
      <c r="S303" s="719"/>
    </row>
    <row r="304" spans="1:19" ht="12.75" x14ac:dyDescent="0.2">
      <c r="A304" s="750"/>
      <c r="B304" s="719"/>
      <c r="C304" s="719"/>
      <c r="D304" s="719"/>
      <c r="E304" s="719"/>
      <c r="F304" s="719"/>
      <c r="G304" s="719"/>
      <c r="H304" s="719"/>
      <c r="I304" s="719"/>
      <c r="J304" s="719"/>
      <c r="K304" s="719"/>
      <c r="L304" s="719"/>
      <c r="M304" s="719"/>
      <c r="N304" s="719"/>
      <c r="O304" s="719"/>
      <c r="P304" s="719"/>
      <c r="Q304" s="719"/>
      <c r="R304" s="719"/>
      <c r="S304" s="719"/>
    </row>
    <row r="305" spans="1:19" ht="12.75" x14ac:dyDescent="0.2">
      <c r="A305" s="750"/>
      <c r="B305" s="719"/>
      <c r="C305" s="719"/>
      <c r="D305" s="719"/>
      <c r="E305" s="719"/>
      <c r="F305" s="719"/>
      <c r="G305" s="719"/>
      <c r="H305" s="719"/>
      <c r="I305" s="719"/>
      <c r="J305" s="719"/>
      <c r="K305" s="719"/>
      <c r="L305" s="719"/>
      <c r="M305" s="719"/>
      <c r="N305" s="719"/>
      <c r="O305" s="719"/>
      <c r="P305" s="719"/>
      <c r="Q305" s="719"/>
      <c r="R305" s="719"/>
      <c r="S305" s="719"/>
    </row>
    <row r="306" spans="1:19" ht="12.75" x14ac:dyDescent="0.2">
      <c r="A306" s="750"/>
      <c r="B306" s="719"/>
      <c r="C306" s="719"/>
      <c r="D306" s="719"/>
      <c r="E306" s="719"/>
      <c r="F306" s="719"/>
      <c r="G306" s="719"/>
      <c r="H306" s="719"/>
      <c r="I306" s="719"/>
      <c r="J306" s="719"/>
      <c r="K306" s="719"/>
      <c r="L306" s="719"/>
      <c r="M306" s="719"/>
      <c r="N306" s="719"/>
      <c r="O306" s="719"/>
      <c r="P306" s="719"/>
      <c r="Q306" s="719"/>
      <c r="R306" s="719"/>
      <c r="S306" s="719"/>
    </row>
    <row r="307" spans="1:19" ht="12.75" x14ac:dyDescent="0.2">
      <c r="A307" s="750"/>
      <c r="B307" s="719"/>
      <c r="C307" s="719"/>
      <c r="D307" s="719"/>
      <c r="E307" s="719"/>
      <c r="F307" s="719"/>
      <c r="G307" s="719"/>
      <c r="H307" s="719"/>
      <c r="I307" s="719"/>
      <c r="J307" s="719"/>
      <c r="K307" s="719"/>
      <c r="L307" s="719"/>
      <c r="M307" s="719"/>
      <c r="N307" s="719"/>
      <c r="O307" s="719"/>
      <c r="P307" s="719"/>
      <c r="Q307" s="719"/>
      <c r="R307" s="719"/>
      <c r="S307" s="719"/>
    </row>
    <row r="308" spans="1:19" ht="12.75" x14ac:dyDescent="0.2">
      <c r="A308" s="750"/>
      <c r="B308" s="719"/>
      <c r="C308" s="719"/>
      <c r="D308" s="719"/>
      <c r="E308" s="719"/>
      <c r="F308" s="719"/>
      <c r="G308" s="719"/>
      <c r="H308" s="719"/>
      <c r="I308" s="719"/>
      <c r="J308" s="719"/>
      <c r="K308" s="719"/>
      <c r="L308" s="719"/>
      <c r="M308" s="719"/>
      <c r="N308" s="719"/>
      <c r="O308" s="719"/>
      <c r="P308" s="719"/>
      <c r="Q308" s="719"/>
      <c r="R308" s="719"/>
      <c r="S308" s="719"/>
    </row>
    <row r="309" spans="1:19" ht="12.75" x14ac:dyDescent="0.2">
      <c r="A309" s="750"/>
      <c r="B309" s="719"/>
      <c r="C309" s="719"/>
      <c r="D309" s="719"/>
      <c r="E309" s="719"/>
      <c r="F309" s="719"/>
      <c r="G309" s="719"/>
      <c r="H309" s="719"/>
      <c r="I309" s="719"/>
      <c r="J309" s="719"/>
      <c r="K309" s="719"/>
      <c r="L309" s="719"/>
      <c r="M309" s="719"/>
      <c r="N309" s="719"/>
      <c r="O309" s="719"/>
      <c r="P309" s="719"/>
      <c r="Q309" s="719"/>
      <c r="R309" s="719"/>
      <c r="S309" s="719"/>
    </row>
    <row r="310" spans="1:19" ht="12.75" x14ac:dyDescent="0.2">
      <c r="A310" s="750"/>
      <c r="B310" s="719"/>
      <c r="C310" s="719"/>
      <c r="D310" s="719"/>
      <c r="E310" s="719"/>
      <c r="F310" s="719"/>
      <c r="G310" s="719"/>
      <c r="H310" s="719"/>
      <c r="I310" s="719"/>
      <c r="J310" s="719"/>
      <c r="K310" s="719"/>
      <c r="L310" s="719"/>
      <c r="M310" s="719"/>
      <c r="N310" s="719"/>
      <c r="O310" s="719"/>
      <c r="P310" s="719"/>
      <c r="Q310" s="719"/>
      <c r="R310" s="719"/>
      <c r="S310" s="719"/>
    </row>
    <row r="311" spans="1:19" ht="12.75" x14ac:dyDescent="0.2">
      <c r="A311" s="750"/>
      <c r="B311" s="719"/>
      <c r="C311" s="719"/>
      <c r="D311" s="719"/>
      <c r="E311" s="719"/>
      <c r="F311" s="719"/>
      <c r="G311" s="719"/>
      <c r="H311" s="719"/>
      <c r="I311" s="719"/>
      <c r="J311" s="719"/>
      <c r="K311" s="719"/>
      <c r="L311" s="719"/>
      <c r="M311" s="719"/>
      <c r="N311" s="719"/>
      <c r="O311" s="719"/>
      <c r="P311" s="719"/>
      <c r="Q311" s="719"/>
      <c r="R311" s="719"/>
      <c r="S311" s="719"/>
    </row>
    <row r="312" spans="1:19" ht="12.75" x14ac:dyDescent="0.2">
      <c r="A312" s="750"/>
      <c r="B312" s="719"/>
      <c r="C312" s="719"/>
      <c r="D312" s="719"/>
      <c r="E312" s="719"/>
      <c r="F312" s="719"/>
      <c r="G312" s="719"/>
      <c r="H312" s="719"/>
      <c r="I312" s="719"/>
      <c r="J312" s="719"/>
      <c r="K312" s="719"/>
      <c r="L312" s="719"/>
      <c r="M312" s="719"/>
      <c r="N312" s="719"/>
      <c r="O312" s="719"/>
      <c r="P312" s="719"/>
      <c r="Q312" s="719"/>
      <c r="R312" s="719"/>
      <c r="S312" s="719"/>
    </row>
    <row r="313" spans="1:19" ht="12.75" x14ac:dyDescent="0.2">
      <c r="A313" s="750"/>
      <c r="B313" s="719"/>
      <c r="C313" s="719"/>
      <c r="D313" s="719"/>
      <c r="E313" s="719"/>
      <c r="F313" s="719"/>
      <c r="G313" s="719"/>
      <c r="H313" s="719"/>
      <c r="I313" s="719"/>
      <c r="J313" s="719"/>
      <c r="K313" s="719"/>
      <c r="L313" s="719"/>
      <c r="M313" s="719"/>
      <c r="N313" s="719"/>
      <c r="O313" s="719"/>
      <c r="P313" s="719"/>
      <c r="Q313" s="719"/>
      <c r="R313" s="719"/>
      <c r="S313" s="719"/>
    </row>
    <row r="314" spans="1:19" ht="12.75" x14ac:dyDescent="0.2">
      <c r="A314" s="750"/>
      <c r="B314" s="719"/>
      <c r="C314" s="719"/>
      <c r="D314" s="719"/>
      <c r="E314" s="719"/>
      <c r="F314" s="719"/>
      <c r="G314" s="719"/>
      <c r="H314" s="719"/>
      <c r="I314" s="719"/>
      <c r="J314" s="719"/>
      <c r="K314" s="719"/>
      <c r="L314" s="719"/>
      <c r="M314" s="719"/>
      <c r="N314" s="719"/>
      <c r="O314" s="719"/>
      <c r="P314" s="719"/>
      <c r="Q314" s="719"/>
      <c r="R314" s="719"/>
      <c r="S314" s="719"/>
    </row>
    <row r="315" spans="1:19" ht="12.75" x14ac:dyDescent="0.2">
      <c r="A315" s="750"/>
      <c r="B315" s="719"/>
      <c r="C315" s="719"/>
      <c r="D315" s="719"/>
      <c r="E315" s="719"/>
      <c r="F315" s="719"/>
      <c r="G315" s="719"/>
      <c r="H315" s="719"/>
      <c r="I315" s="719"/>
      <c r="J315" s="719"/>
      <c r="K315" s="719"/>
      <c r="L315" s="719"/>
      <c r="M315" s="719"/>
      <c r="N315" s="719"/>
      <c r="O315" s="719"/>
      <c r="P315" s="719"/>
      <c r="Q315" s="719"/>
      <c r="R315" s="719"/>
      <c r="S315" s="719"/>
    </row>
    <row r="316" spans="1:19" ht="12.75" x14ac:dyDescent="0.2">
      <c r="A316" s="750"/>
      <c r="B316" s="719"/>
      <c r="C316" s="719"/>
      <c r="D316" s="719"/>
      <c r="E316" s="719"/>
      <c r="F316" s="719"/>
      <c r="G316" s="719"/>
      <c r="H316" s="719"/>
      <c r="I316" s="719"/>
      <c r="J316" s="719"/>
      <c r="K316" s="719"/>
      <c r="L316" s="719"/>
      <c r="M316" s="719"/>
      <c r="N316" s="719"/>
      <c r="O316" s="719"/>
      <c r="P316" s="719"/>
      <c r="Q316" s="719"/>
      <c r="R316" s="719"/>
      <c r="S316" s="719"/>
    </row>
    <row r="317" spans="1:19" ht="12.75" x14ac:dyDescent="0.2">
      <c r="A317" s="750"/>
      <c r="B317" s="719"/>
      <c r="C317" s="719"/>
      <c r="D317" s="719"/>
      <c r="E317" s="719"/>
      <c r="F317" s="719"/>
      <c r="G317" s="719"/>
      <c r="H317" s="719"/>
      <c r="I317" s="719"/>
      <c r="J317" s="719"/>
      <c r="K317" s="719"/>
      <c r="L317" s="719"/>
      <c r="M317" s="719"/>
      <c r="N317" s="719"/>
      <c r="O317" s="719"/>
      <c r="P317" s="719"/>
      <c r="Q317" s="719"/>
      <c r="R317" s="719"/>
      <c r="S317" s="719"/>
    </row>
    <row r="318" spans="1:19" ht="12.75" x14ac:dyDescent="0.2">
      <c r="A318" s="750"/>
      <c r="B318" s="719"/>
      <c r="C318" s="719"/>
      <c r="D318" s="719"/>
      <c r="E318" s="719"/>
      <c r="F318" s="719"/>
      <c r="G318" s="719"/>
      <c r="H318" s="719"/>
      <c r="I318" s="719"/>
      <c r="J318" s="719"/>
      <c r="K318" s="719"/>
      <c r="L318" s="719"/>
      <c r="M318" s="719"/>
      <c r="N318" s="719"/>
      <c r="O318" s="719"/>
      <c r="P318" s="719"/>
      <c r="Q318" s="719"/>
      <c r="R318" s="719"/>
      <c r="S318" s="719"/>
    </row>
    <row r="319" spans="1:19" ht="12.75" x14ac:dyDescent="0.2">
      <c r="A319" s="750"/>
      <c r="B319" s="719"/>
      <c r="C319" s="719"/>
      <c r="D319" s="719"/>
      <c r="E319" s="719"/>
      <c r="F319" s="719"/>
      <c r="G319" s="719"/>
      <c r="H319" s="719"/>
      <c r="I319" s="719"/>
      <c r="J319" s="719"/>
      <c r="K319" s="719"/>
      <c r="L319" s="719"/>
      <c r="M319" s="719"/>
      <c r="N319" s="719"/>
      <c r="O319" s="719"/>
      <c r="P319" s="719"/>
      <c r="Q319" s="719"/>
      <c r="R319" s="719"/>
      <c r="S319" s="719"/>
    </row>
    <row r="320" spans="1:19" ht="12.75" x14ac:dyDescent="0.2">
      <c r="A320" s="750"/>
      <c r="B320" s="719"/>
      <c r="C320" s="719"/>
      <c r="D320" s="719"/>
      <c r="E320" s="719"/>
      <c r="F320" s="719"/>
      <c r="G320" s="719"/>
      <c r="H320" s="719"/>
      <c r="I320" s="719"/>
      <c r="J320" s="719"/>
      <c r="K320" s="719"/>
      <c r="L320" s="719"/>
      <c r="M320" s="719"/>
      <c r="N320" s="719"/>
      <c r="O320" s="719"/>
      <c r="P320" s="719"/>
      <c r="Q320" s="719"/>
      <c r="R320" s="719"/>
      <c r="S320" s="719"/>
    </row>
    <row r="321" spans="1:19" ht="12.75" x14ac:dyDescent="0.2">
      <c r="A321" s="750"/>
      <c r="B321" s="719"/>
      <c r="C321" s="719"/>
      <c r="D321" s="719"/>
      <c r="E321" s="719"/>
      <c r="F321" s="719"/>
      <c r="G321" s="719"/>
      <c r="H321" s="719"/>
      <c r="I321" s="719"/>
      <c r="J321" s="719"/>
      <c r="K321" s="719"/>
      <c r="L321" s="719"/>
      <c r="M321" s="719"/>
      <c r="N321" s="719"/>
      <c r="O321" s="719"/>
      <c r="P321" s="719"/>
      <c r="Q321" s="719"/>
      <c r="R321" s="719"/>
      <c r="S321" s="719"/>
    </row>
    <row r="322" spans="1:19" ht="12.75" x14ac:dyDescent="0.2">
      <c r="A322" s="750"/>
      <c r="B322" s="719"/>
      <c r="C322" s="719"/>
      <c r="D322" s="719"/>
      <c r="E322" s="719"/>
      <c r="F322" s="719"/>
      <c r="G322" s="719"/>
      <c r="H322" s="719"/>
      <c r="I322" s="719"/>
      <c r="J322" s="719"/>
      <c r="K322" s="719"/>
      <c r="L322" s="719"/>
      <c r="M322" s="719"/>
      <c r="N322" s="719"/>
      <c r="O322" s="719"/>
      <c r="P322" s="719"/>
      <c r="Q322" s="719"/>
      <c r="R322" s="719"/>
      <c r="S322" s="719"/>
    </row>
    <row r="323" spans="1:19" ht="12.75" x14ac:dyDescent="0.2">
      <c r="A323" s="750"/>
      <c r="B323" s="719"/>
      <c r="C323" s="719"/>
      <c r="D323" s="719"/>
      <c r="E323" s="719"/>
      <c r="F323" s="719"/>
      <c r="G323" s="719"/>
      <c r="H323" s="719"/>
      <c r="I323" s="719"/>
      <c r="J323" s="719"/>
      <c r="K323" s="719"/>
      <c r="L323" s="719"/>
      <c r="M323" s="719"/>
      <c r="N323" s="719"/>
      <c r="O323" s="719"/>
      <c r="P323" s="719"/>
      <c r="Q323" s="719"/>
      <c r="R323" s="719"/>
      <c r="S323" s="719"/>
    </row>
    <row r="324" spans="1:19" ht="12.75" x14ac:dyDescent="0.2">
      <c r="A324" s="750"/>
      <c r="B324" s="719"/>
      <c r="C324" s="719"/>
      <c r="D324" s="719"/>
      <c r="E324" s="719"/>
      <c r="F324" s="719"/>
      <c r="G324" s="719"/>
      <c r="H324" s="719"/>
      <c r="I324" s="719"/>
      <c r="J324" s="719"/>
      <c r="K324" s="719"/>
      <c r="L324" s="719"/>
      <c r="M324" s="719"/>
      <c r="N324" s="719"/>
      <c r="O324" s="719"/>
      <c r="P324" s="719"/>
      <c r="Q324" s="719"/>
      <c r="R324" s="719"/>
      <c r="S324" s="719"/>
    </row>
    <row r="325" spans="1:19" ht="12.75" x14ac:dyDescent="0.2">
      <c r="A325" s="750"/>
      <c r="B325" s="719"/>
      <c r="C325" s="719"/>
      <c r="D325" s="719"/>
      <c r="E325" s="719"/>
      <c r="F325" s="719"/>
      <c r="G325" s="719"/>
      <c r="H325" s="719"/>
      <c r="I325" s="719"/>
      <c r="J325" s="719"/>
      <c r="K325" s="719"/>
      <c r="L325" s="719"/>
      <c r="M325" s="719"/>
      <c r="N325" s="719"/>
      <c r="O325" s="719"/>
      <c r="P325" s="719"/>
      <c r="Q325" s="719"/>
      <c r="R325" s="719"/>
      <c r="S325" s="719"/>
    </row>
    <row r="326" spans="1:19" ht="12.75" x14ac:dyDescent="0.2">
      <c r="A326" s="750"/>
      <c r="B326" s="719"/>
      <c r="C326" s="719"/>
      <c r="D326" s="719"/>
      <c r="E326" s="719"/>
      <c r="F326" s="719"/>
      <c r="G326" s="719"/>
      <c r="H326" s="719"/>
      <c r="I326" s="719"/>
      <c r="J326" s="719"/>
      <c r="K326" s="719"/>
      <c r="L326" s="719"/>
      <c r="M326" s="719"/>
      <c r="N326" s="719"/>
      <c r="O326" s="719"/>
      <c r="P326" s="719"/>
      <c r="Q326" s="719"/>
      <c r="R326" s="719"/>
      <c r="S326" s="719"/>
    </row>
    <row r="327" spans="1:19" ht="12.75" x14ac:dyDescent="0.2">
      <c r="A327" s="750"/>
      <c r="B327" s="719"/>
      <c r="C327" s="719"/>
      <c r="D327" s="719"/>
      <c r="E327" s="719"/>
      <c r="F327" s="719"/>
      <c r="G327" s="719"/>
      <c r="H327" s="719"/>
      <c r="I327" s="719"/>
      <c r="J327" s="719"/>
      <c r="K327" s="719"/>
      <c r="L327" s="719"/>
      <c r="M327" s="719"/>
      <c r="N327" s="719"/>
      <c r="O327" s="719"/>
      <c r="P327" s="719"/>
      <c r="Q327" s="719"/>
      <c r="R327" s="719"/>
      <c r="S327" s="719"/>
    </row>
    <row r="328" spans="1:19" ht="12.75" x14ac:dyDescent="0.2">
      <c r="A328" s="750"/>
      <c r="B328" s="719"/>
      <c r="C328" s="719"/>
      <c r="D328" s="719"/>
      <c r="E328" s="719"/>
      <c r="F328" s="719"/>
      <c r="G328" s="719"/>
      <c r="H328" s="719"/>
      <c r="I328" s="719"/>
      <c r="J328" s="719"/>
      <c r="K328" s="719"/>
      <c r="L328" s="719"/>
      <c r="M328" s="719"/>
      <c r="N328" s="719"/>
      <c r="O328" s="719"/>
      <c r="P328" s="719"/>
      <c r="Q328" s="719"/>
      <c r="R328" s="719"/>
      <c r="S328" s="719"/>
    </row>
    <row r="329" spans="1:19" ht="12.75" x14ac:dyDescent="0.2">
      <c r="A329" s="750"/>
      <c r="B329" s="719"/>
      <c r="C329" s="719"/>
      <c r="D329" s="719"/>
      <c r="E329" s="719"/>
      <c r="F329" s="719"/>
      <c r="G329" s="719"/>
      <c r="H329" s="719"/>
      <c r="I329" s="719"/>
      <c r="J329" s="719"/>
      <c r="K329" s="719"/>
      <c r="L329" s="719"/>
      <c r="M329" s="719"/>
      <c r="N329" s="719"/>
      <c r="O329" s="719"/>
      <c r="P329" s="719"/>
      <c r="Q329" s="719"/>
      <c r="R329" s="719"/>
      <c r="S329" s="719"/>
    </row>
    <row r="330" spans="1:19" ht="12.75" x14ac:dyDescent="0.2">
      <c r="A330" s="750"/>
      <c r="B330" s="719"/>
      <c r="C330" s="719"/>
      <c r="D330" s="719"/>
      <c r="E330" s="719"/>
      <c r="F330" s="719"/>
      <c r="G330" s="719"/>
      <c r="H330" s="719"/>
      <c r="I330" s="719"/>
      <c r="J330" s="719"/>
      <c r="K330" s="719"/>
      <c r="L330" s="719"/>
      <c r="M330" s="719"/>
      <c r="N330" s="719"/>
      <c r="O330" s="719"/>
      <c r="P330" s="719"/>
      <c r="Q330" s="719"/>
      <c r="R330" s="719"/>
      <c r="S330" s="719"/>
    </row>
    <row r="331" spans="1:19" ht="12.75" x14ac:dyDescent="0.2">
      <c r="A331" s="750"/>
      <c r="B331" s="719"/>
      <c r="C331" s="719"/>
      <c r="D331" s="719"/>
      <c r="E331" s="719"/>
      <c r="F331" s="719"/>
      <c r="G331" s="719"/>
      <c r="H331" s="719"/>
      <c r="I331" s="719"/>
      <c r="J331" s="719"/>
      <c r="K331" s="719"/>
      <c r="L331" s="719"/>
      <c r="M331" s="719"/>
      <c r="N331" s="719"/>
      <c r="O331" s="719"/>
      <c r="P331" s="719"/>
      <c r="Q331" s="719"/>
      <c r="R331" s="719"/>
      <c r="S331" s="719"/>
    </row>
    <row r="332" spans="1:19" ht="12.75" x14ac:dyDescent="0.2">
      <c r="A332" s="750"/>
      <c r="B332" s="719"/>
      <c r="C332" s="719"/>
      <c r="D332" s="719"/>
      <c r="E332" s="719"/>
      <c r="F332" s="719"/>
      <c r="G332" s="719"/>
      <c r="H332" s="719"/>
      <c r="I332" s="719"/>
      <c r="J332" s="719"/>
      <c r="K332" s="719"/>
      <c r="L332" s="719"/>
      <c r="M332" s="719"/>
      <c r="N332" s="719"/>
      <c r="O332" s="719"/>
      <c r="P332" s="719"/>
      <c r="Q332" s="719"/>
      <c r="R332" s="719"/>
      <c r="S332" s="719"/>
    </row>
    <row r="333" spans="1:19" ht="12.75" x14ac:dyDescent="0.2">
      <c r="A333" s="750"/>
      <c r="B333" s="719"/>
      <c r="C333" s="719"/>
      <c r="D333" s="719"/>
      <c r="E333" s="719"/>
      <c r="F333" s="719"/>
      <c r="G333" s="719"/>
      <c r="H333" s="719"/>
      <c r="I333" s="719"/>
      <c r="J333" s="719"/>
      <c r="K333" s="719"/>
      <c r="L333" s="719"/>
      <c r="M333" s="719"/>
      <c r="N333" s="719"/>
      <c r="O333" s="719"/>
      <c r="P333" s="719"/>
      <c r="Q333" s="719"/>
      <c r="R333" s="719"/>
      <c r="S333" s="719"/>
    </row>
    <row r="334" spans="1:19" ht="12.75" x14ac:dyDescent="0.2">
      <c r="A334" s="750"/>
      <c r="B334" s="719"/>
      <c r="C334" s="719"/>
      <c r="D334" s="719"/>
      <c r="E334" s="719"/>
      <c r="F334" s="719"/>
      <c r="G334" s="719"/>
      <c r="H334" s="719"/>
      <c r="I334" s="719"/>
      <c r="J334" s="719"/>
      <c r="K334" s="719"/>
      <c r="L334" s="719"/>
      <c r="M334" s="719"/>
      <c r="N334" s="719"/>
      <c r="O334" s="719"/>
      <c r="P334" s="719"/>
      <c r="Q334" s="719"/>
      <c r="R334" s="719"/>
      <c r="S334" s="719"/>
    </row>
    <row r="335" spans="1:19" ht="12.75" x14ac:dyDescent="0.2">
      <c r="A335" s="750"/>
      <c r="B335" s="719"/>
      <c r="C335" s="719"/>
      <c r="D335" s="719"/>
      <c r="E335" s="719"/>
      <c r="F335" s="719"/>
      <c r="G335" s="719"/>
      <c r="H335" s="719"/>
      <c r="I335" s="719"/>
      <c r="J335" s="719"/>
      <c r="K335" s="719"/>
      <c r="L335" s="719"/>
      <c r="M335" s="719"/>
      <c r="N335" s="719"/>
      <c r="O335" s="719"/>
      <c r="P335" s="719"/>
      <c r="Q335" s="719"/>
      <c r="R335" s="719"/>
      <c r="S335" s="719"/>
    </row>
    <row r="336" spans="1:19" ht="12.75" x14ac:dyDescent="0.2">
      <c r="A336" s="750"/>
      <c r="B336" s="719"/>
      <c r="C336" s="719"/>
      <c r="D336" s="719"/>
      <c r="E336" s="719"/>
      <c r="F336" s="719"/>
      <c r="G336" s="719"/>
      <c r="H336" s="719"/>
      <c r="I336" s="719"/>
      <c r="J336" s="719"/>
      <c r="K336" s="719"/>
      <c r="L336" s="719"/>
      <c r="M336" s="719"/>
      <c r="N336" s="719"/>
      <c r="O336" s="719"/>
      <c r="P336" s="719"/>
      <c r="Q336" s="719"/>
      <c r="R336" s="719"/>
      <c r="S336" s="719"/>
    </row>
    <row r="337" spans="1:19" ht="12.75" x14ac:dyDescent="0.2">
      <c r="A337" s="750"/>
      <c r="B337" s="719"/>
      <c r="C337" s="719"/>
      <c r="D337" s="719"/>
      <c r="E337" s="719"/>
      <c r="F337" s="719"/>
      <c r="G337" s="719"/>
      <c r="H337" s="719"/>
      <c r="I337" s="719"/>
      <c r="J337" s="719"/>
      <c r="K337" s="719"/>
      <c r="L337" s="719"/>
      <c r="M337" s="719"/>
      <c r="N337" s="719"/>
      <c r="O337" s="719"/>
      <c r="P337" s="719"/>
      <c r="Q337" s="719"/>
      <c r="R337" s="719"/>
      <c r="S337" s="719"/>
    </row>
    <row r="338" spans="1:19" ht="12.75" x14ac:dyDescent="0.2">
      <c r="A338" s="750"/>
      <c r="B338" s="719"/>
      <c r="C338" s="719"/>
      <c r="D338" s="719"/>
      <c r="E338" s="719"/>
      <c r="F338" s="719"/>
      <c r="G338" s="719"/>
      <c r="H338" s="719"/>
      <c r="I338" s="719"/>
      <c r="J338" s="719"/>
      <c r="K338" s="719"/>
      <c r="L338" s="719"/>
      <c r="M338" s="719"/>
      <c r="N338" s="719"/>
      <c r="O338" s="719"/>
      <c r="P338" s="719"/>
      <c r="Q338" s="719"/>
      <c r="R338" s="719"/>
      <c r="S338" s="719"/>
    </row>
    <row r="339" spans="1:19" ht="12.75" x14ac:dyDescent="0.2">
      <c r="A339" s="750"/>
      <c r="B339" s="719"/>
      <c r="C339" s="719"/>
      <c r="D339" s="719"/>
      <c r="E339" s="719"/>
      <c r="F339" s="719"/>
      <c r="G339" s="719"/>
      <c r="H339" s="719"/>
      <c r="I339" s="719"/>
      <c r="J339" s="719"/>
      <c r="K339" s="719"/>
      <c r="L339" s="719"/>
      <c r="M339" s="719"/>
      <c r="N339" s="719"/>
      <c r="O339" s="719"/>
      <c r="P339" s="719"/>
      <c r="Q339" s="719"/>
      <c r="R339" s="719"/>
      <c r="S339" s="719"/>
    </row>
    <row r="340" spans="1:19" ht="12.75" x14ac:dyDescent="0.2">
      <c r="A340" s="750"/>
      <c r="B340" s="719"/>
      <c r="C340" s="719"/>
      <c r="D340" s="719"/>
      <c r="E340" s="719"/>
      <c r="F340" s="719"/>
      <c r="G340" s="719"/>
      <c r="H340" s="719"/>
      <c r="I340" s="719"/>
      <c r="J340" s="719"/>
      <c r="K340" s="719"/>
      <c r="L340" s="719"/>
      <c r="M340" s="719"/>
      <c r="N340" s="719"/>
      <c r="O340" s="719"/>
      <c r="P340" s="719"/>
      <c r="Q340" s="719"/>
      <c r="R340" s="719"/>
      <c r="S340" s="719"/>
    </row>
    <row r="341" spans="1:19" ht="12.75" x14ac:dyDescent="0.2">
      <c r="A341" s="750"/>
      <c r="B341" s="719"/>
      <c r="C341" s="719"/>
      <c r="D341" s="719"/>
      <c r="E341" s="719"/>
      <c r="F341" s="719"/>
      <c r="G341" s="719"/>
      <c r="H341" s="719"/>
      <c r="I341" s="719"/>
      <c r="J341" s="719"/>
      <c r="K341" s="719"/>
      <c r="L341" s="719"/>
      <c r="M341" s="719"/>
      <c r="N341" s="719"/>
      <c r="O341" s="719"/>
      <c r="P341" s="719"/>
      <c r="Q341" s="719"/>
      <c r="R341" s="719"/>
      <c r="S341" s="719"/>
    </row>
    <row r="342" spans="1:19" ht="12.75" x14ac:dyDescent="0.2">
      <c r="A342" s="750"/>
      <c r="B342" s="719"/>
      <c r="C342" s="719"/>
      <c r="D342" s="719"/>
      <c r="E342" s="719"/>
      <c r="F342" s="719"/>
      <c r="G342" s="719"/>
      <c r="H342" s="719"/>
      <c r="I342" s="719"/>
      <c r="J342" s="719"/>
      <c r="K342" s="719"/>
      <c r="L342" s="719"/>
      <c r="M342" s="719"/>
      <c r="N342" s="719"/>
      <c r="O342" s="719"/>
      <c r="P342" s="719"/>
      <c r="Q342" s="719"/>
      <c r="R342" s="719"/>
      <c r="S342" s="719"/>
    </row>
    <row r="343" spans="1:19" ht="12.75" x14ac:dyDescent="0.2">
      <c r="A343" s="750"/>
      <c r="B343" s="719"/>
      <c r="C343" s="719"/>
      <c r="D343" s="719"/>
      <c r="E343" s="719"/>
      <c r="F343" s="719"/>
      <c r="G343" s="719"/>
      <c r="H343" s="719"/>
      <c r="I343" s="719"/>
      <c r="J343" s="719"/>
      <c r="K343" s="719"/>
      <c r="L343" s="719"/>
      <c r="M343" s="719"/>
      <c r="N343" s="719"/>
      <c r="O343" s="719"/>
      <c r="P343" s="719"/>
      <c r="Q343" s="719"/>
      <c r="R343" s="719"/>
      <c r="S343" s="719"/>
    </row>
    <row r="344" spans="1:19" ht="12.75" x14ac:dyDescent="0.2">
      <c r="A344" s="750"/>
      <c r="B344" s="719"/>
      <c r="C344" s="719"/>
      <c r="D344" s="719"/>
      <c r="E344" s="719"/>
      <c r="F344" s="719"/>
      <c r="G344" s="719"/>
      <c r="H344" s="719"/>
      <c r="I344" s="719"/>
      <c r="J344" s="719"/>
      <c r="K344" s="719"/>
      <c r="L344" s="719"/>
      <c r="M344" s="719"/>
      <c r="N344" s="719"/>
      <c r="O344" s="719"/>
      <c r="P344" s="719"/>
      <c r="Q344" s="719"/>
      <c r="R344" s="719"/>
      <c r="S344" s="719"/>
    </row>
    <row r="345" spans="1:19" ht="12.75" x14ac:dyDescent="0.2">
      <c r="A345" s="750"/>
      <c r="B345" s="719"/>
      <c r="C345" s="719"/>
      <c r="D345" s="719"/>
      <c r="E345" s="719"/>
      <c r="F345" s="719"/>
      <c r="G345" s="719"/>
      <c r="H345" s="719"/>
      <c r="I345" s="719"/>
      <c r="J345" s="719"/>
      <c r="K345" s="719"/>
      <c r="L345" s="719"/>
      <c r="M345" s="719"/>
      <c r="N345" s="719"/>
      <c r="O345" s="719"/>
      <c r="P345" s="719"/>
      <c r="Q345" s="719"/>
      <c r="R345" s="719"/>
      <c r="S345" s="719"/>
    </row>
    <row r="346" spans="1:19" ht="12.75" x14ac:dyDescent="0.2">
      <c r="A346" s="750"/>
      <c r="B346" s="719"/>
      <c r="C346" s="719"/>
      <c r="D346" s="719"/>
      <c r="E346" s="719"/>
      <c r="F346" s="719"/>
      <c r="G346" s="719"/>
      <c r="H346" s="719"/>
      <c r="I346" s="719"/>
      <c r="J346" s="719"/>
      <c r="K346" s="719"/>
      <c r="L346" s="719"/>
      <c r="M346" s="719"/>
      <c r="N346" s="719"/>
      <c r="O346" s="719"/>
      <c r="P346" s="719"/>
      <c r="Q346" s="719"/>
      <c r="R346" s="719"/>
      <c r="S346" s="719"/>
    </row>
    <row r="347" spans="1:19" ht="12.75" x14ac:dyDescent="0.2">
      <c r="A347" s="750"/>
      <c r="B347" s="719"/>
      <c r="C347" s="719"/>
      <c r="D347" s="719"/>
      <c r="E347" s="719"/>
      <c r="F347" s="719"/>
      <c r="G347" s="719"/>
      <c r="H347" s="719"/>
      <c r="I347" s="719"/>
      <c r="J347" s="719"/>
      <c r="K347" s="719"/>
      <c r="L347" s="719"/>
      <c r="M347" s="719"/>
      <c r="N347" s="719"/>
      <c r="O347" s="719"/>
      <c r="P347" s="719"/>
      <c r="Q347" s="719"/>
      <c r="R347" s="719"/>
      <c r="S347" s="719"/>
    </row>
    <row r="348" spans="1:19" ht="12.75" x14ac:dyDescent="0.2">
      <c r="A348" s="750"/>
      <c r="B348" s="719"/>
      <c r="C348" s="719"/>
      <c r="D348" s="719"/>
      <c r="E348" s="719"/>
      <c r="F348" s="719"/>
      <c r="G348" s="719"/>
      <c r="H348" s="719"/>
      <c r="I348" s="719"/>
      <c r="J348" s="719"/>
      <c r="K348" s="719"/>
      <c r="L348" s="719"/>
      <c r="M348" s="719"/>
      <c r="N348" s="719"/>
      <c r="O348" s="719"/>
      <c r="P348" s="719"/>
      <c r="Q348" s="719"/>
      <c r="R348" s="719"/>
      <c r="S348" s="719"/>
    </row>
    <row r="349" spans="1:19" ht="12.75" x14ac:dyDescent="0.2">
      <c r="A349" s="750"/>
      <c r="B349" s="719"/>
      <c r="C349" s="719"/>
      <c r="D349" s="719"/>
      <c r="E349" s="719"/>
      <c r="F349" s="719"/>
      <c r="G349" s="719"/>
      <c r="H349" s="719"/>
      <c r="I349" s="719"/>
      <c r="J349" s="719"/>
      <c r="K349" s="719"/>
      <c r="L349" s="719"/>
      <c r="M349" s="719"/>
      <c r="N349" s="719"/>
      <c r="O349" s="719"/>
      <c r="P349" s="719"/>
      <c r="Q349" s="719"/>
      <c r="R349" s="719"/>
      <c r="S349" s="719"/>
    </row>
    <row r="350" spans="1:19" ht="12.75" x14ac:dyDescent="0.2">
      <c r="A350" s="750"/>
      <c r="B350" s="719"/>
      <c r="C350" s="719"/>
      <c r="D350" s="719"/>
      <c r="E350" s="719"/>
      <c r="F350" s="719"/>
      <c r="G350" s="719"/>
      <c r="H350" s="719"/>
      <c r="I350" s="719"/>
      <c r="J350" s="719"/>
      <c r="K350" s="719"/>
      <c r="L350" s="719"/>
      <c r="M350" s="719"/>
      <c r="N350" s="719"/>
      <c r="O350" s="719"/>
      <c r="P350" s="719"/>
      <c r="Q350" s="719"/>
      <c r="R350" s="719"/>
      <c r="S350" s="719"/>
    </row>
    <row r="351" spans="1:19" ht="12.75" x14ac:dyDescent="0.2">
      <c r="A351" s="750"/>
      <c r="B351" s="719"/>
      <c r="C351" s="719"/>
      <c r="D351" s="719"/>
      <c r="E351" s="719"/>
      <c r="F351" s="719"/>
      <c r="G351" s="719"/>
      <c r="H351" s="719"/>
      <c r="I351" s="719"/>
      <c r="J351" s="719"/>
      <c r="K351" s="719"/>
      <c r="L351" s="719"/>
      <c r="M351" s="719"/>
      <c r="N351" s="719"/>
      <c r="O351" s="719"/>
      <c r="P351" s="719"/>
      <c r="Q351" s="719"/>
      <c r="R351" s="719"/>
      <c r="S351" s="719"/>
    </row>
    <row r="352" spans="1:19" ht="12.75" x14ac:dyDescent="0.2">
      <c r="A352" s="750"/>
      <c r="B352" s="719"/>
      <c r="C352" s="719"/>
      <c r="D352" s="719"/>
      <c r="E352" s="719"/>
      <c r="F352" s="719"/>
      <c r="G352" s="719"/>
      <c r="H352" s="719"/>
      <c r="I352" s="719"/>
      <c r="J352" s="719"/>
      <c r="K352" s="719"/>
      <c r="L352" s="719"/>
      <c r="M352" s="719"/>
      <c r="N352" s="719"/>
      <c r="O352" s="719"/>
      <c r="P352" s="719"/>
      <c r="Q352" s="719"/>
      <c r="R352" s="719"/>
      <c r="S352" s="719"/>
    </row>
    <row r="353" spans="1:19" ht="12.75" x14ac:dyDescent="0.2">
      <c r="A353" s="750"/>
      <c r="B353" s="719"/>
      <c r="C353" s="719"/>
      <c r="D353" s="719"/>
      <c r="E353" s="719"/>
      <c r="F353" s="719"/>
      <c r="G353" s="719"/>
      <c r="H353" s="719"/>
      <c r="I353" s="719"/>
      <c r="J353" s="719"/>
      <c r="K353" s="719"/>
      <c r="L353" s="719"/>
      <c r="M353" s="719"/>
      <c r="N353" s="719"/>
      <c r="O353" s="719"/>
      <c r="P353" s="719"/>
      <c r="Q353" s="719"/>
      <c r="R353" s="719"/>
      <c r="S353" s="719"/>
    </row>
    <row r="354" spans="1:19" ht="12.75" x14ac:dyDescent="0.2">
      <c r="A354" s="750"/>
      <c r="B354" s="719"/>
      <c r="C354" s="719"/>
      <c r="D354" s="719"/>
      <c r="E354" s="719"/>
      <c r="F354" s="719"/>
      <c r="G354" s="719"/>
      <c r="H354" s="719"/>
      <c r="I354" s="719"/>
      <c r="J354" s="719"/>
      <c r="K354" s="719"/>
      <c r="L354" s="719"/>
      <c r="M354" s="719"/>
      <c r="N354" s="719"/>
      <c r="O354" s="719"/>
      <c r="P354" s="719"/>
      <c r="Q354" s="719"/>
      <c r="R354" s="719"/>
      <c r="S354" s="719"/>
    </row>
    <row r="355" spans="1:19" ht="12.75" x14ac:dyDescent="0.2">
      <c r="A355" s="750"/>
      <c r="B355" s="719"/>
      <c r="C355" s="719"/>
      <c r="D355" s="719"/>
      <c r="E355" s="719"/>
      <c r="F355" s="719"/>
      <c r="G355" s="719"/>
      <c r="H355" s="719"/>
      <c r="I355" s="719"/>
      <c r="J355" s="719"/>
      <c r="K355" s="719"/>
      <c r="L355" s="719"/>
      <c r="M355" s="719"/>
      <c r="N355" s="719"/>
      <c r="O355" s="719"/>
      <c r="P355" s="719"/>
      <c r="Q355" s="719"/>
      <c r="R355" s="719"/>
      <c r="S355" s="719"/>
    </row>
    <row r="356" spans="1:19" ht="12.75" x14ac:dyDescent="0.2">
      <c r="A356" s="750"/>
      <c r="B356" s="719"/>
      <c r="C356" s="719"/>
      <c r="D356" s="719"/>
      <c r="E356" s="719"/>
      <c r="F356" s="719"/>
      <c r="G356" s="719"/>
      <c r="H356" s="719"/>
      <c r="I356" s="719"/>
      <c r="J356" s="719"/>
      <c r="K356" s="719"/>
      <c r="L356" s="719"/>
      <c r="M356" s="719"/>
      <c r="N356" s="719"/>
      <c r="O356" s="719"/>
      <c r="P356" s="719"/>
      <c r="Q356" s="719"/>
      <c r="R356" s="719"/>
      <c r="S356" s="719"/>
    </row>
    <row r="357" spans="1:19" ht="12.75" x14ac:dyDescent="0.2">
      <c r="A357" s="750"/>
      <c r="B357" s="719"/>
      <c r="C357" s="719"/>
      <c r="D357" s="719"/>
      <c r="E357" s="719"/>
      <c r="F357" s="719"/>
      <c r="G357" s="719"/>
      <c r="H357" s="719"/>
      <c r="I357" s="719"/>
      <c r="J357" s="719"/>
      <c r="K357" s="719"/>
      <c r="L357" s="719"/>
      <c r="M357" s="719"/>
      <c r="N357" s="719"/>
      <c r="O357" s="719"/>
      <c r="P357" s="719"/>
      <c r="Q357" s="719"/>
      <c r="R357" s="719"/>
      <c r="S357" s="719"/>
    </row>
    <row r="358" spans="1:19" ht="12.75" x14ac:dyDescent="0.2">
      <c r="A358" s="750"/>
      <c r="B358" s="719"/>
      <c r="C358" s="719"/>
      <c r="D358" s="719"/>
      <c r="E358" s="719"/>
      <c r="F358" s="719"/>
      <c r="G358" s="719"/>
      <c r="H358" s="719"/>
      <c r="I358" s="719"/>
      <c r="J358" s="719"/>
      <c r="K358" s="719"/>
      <c r="L358" s="719"/>
      <c r="M358" s="719"/>
      <c r="N358" s="719"/>
      <c r="O358" s="719"/>
      <c r="P358" s="719"/>
      <c r="Q358" s="719"/>
      <c r="R358" s="719"/>
      <c r="S358" s="719"/>
    </row>
    <row r="359" spans="1:19" ht="12.75" x14ac:dyDescent="0.2">
      <c r="A359" s="750"/>
      <c r="B359" s="719"/>
      <c r="C359" s="719"/>
      <c r="D359" s="719"/>
      <c r="E359" s="719"/>
      <c r="F359" s="719"/>
      <c r="G359" s="719"/>
      <c r="H359" s="719"/>
      <c r="I359" s="719"/>
      <c r="J359" s="719"/>
      <c r="K359" s="719"/>
      <c r="L359" s="719"/>
      <c r="M359" s="719"/>
      <c r="N359" s="719"/>
      <c r="O359" s="719"/>
      <c r="P359" s="719"/>
      <c r="Q359" s="719"/>
      <c r="R359" s="719"/>
      <c r="S359" s="719"/>
    </row>
    <row r="360" spans="1:19" ht="12.75" x14ac:dyDescent="0.2">
      <c r="A360" s="750"/>
      <c r="B360" s="719"/>
      <c r="C360" s="719"/>
      <c r="D360" s="719"/>
      <c r="E360" s="719"/>
      <c r="F360" s="719"/>
      <c r="G360" s="719"/>
      <c r="H360" s="719"/>
      <c r="I360" s="719"/>
      <c r="J360" s="719"/>
      <c r="K360" s="719"/>
      <c r="L360" s="719"/>
      <c r="M360" s="719"/>
      <c r="N360" s="719"/>
      <c r="O360" s="719"/>
      <c r="P360" s="719"/>
      <c r="Q360" s="719"/>
      <c r="R360" s="719"/>
      <c r="S360" s="719"/>
    </row>
    <row r="361" spans="1:19" ht="12.75" x14ac:dyDescent="0.2">
      <c r="A361" s="750"/>
      <c r="B361" s="719"/>
      <c r="C361" s="719"/>
      <c r="D361" s="719"/>
      <c r="E361" s="719"/>
      <c r="F361" s="719"/>
      <c r="G361" s="719"/>
      <c r="H361" s="719"/>
      <c r="I361" s="719"/>
      <c r="J361" s="719"/>
      <c r="K361" s="719"/>
      <c r="L361" s="719"/>
      <c r="M361" s="719"/>
      <c r="N361" s="719"/>
      <c r="O361" s="719"/>
      <c r="P361" s="719"/>
      <c r="Q361" s="719"/>
      <c r="R361" s="719"/>
      <c r="S361" s="719"/>
    </row>
    <row r="362" spans="1:19" ht="12.75" x14ac:dyDescent="0.2">
      <c r="A362" s="750"/>
      <c r="B362" s="719"/>
      <c r="C362" s="719"/>
      <c r="D362" s="719"/>
      <c r="E362" s="719"/>
      <c r="F362" s="719"/>
      <c r="G362" s="719"/>
      <c r="H362" s="719"/>
      <c r="I362" s="719"/>
      <c r="J362" s="719"/>
      <c r="K362" s="719"/>
      <c r="L362" s="719"/>
      <c r="M362" s="719"/>
      <c r="N362" s="719"/>
      <c r="O362" s="719"/>
      <c r="P362" s="719"/>
      <c r="Q362" s="719"/>
      <c r="R362" s="719"/>
      <c r="S362" s="719"/>
    </row>
    <row r="363" spans="1:19" ht="12.75" x14ac:dyDescent="0.2">
      <c r="A363" s="750"/>
      <c r="B363" s="719"/>
      <c r="C363" s="719"/>
      <c r="D363" s="719"/>
      <c r="E363" s="719"/>
      <c r="F363" s="719"/>
      <c r="G363" s="719"/>
      <c r="H363" s="719"/>
      <c r="I363" s="719"/>
      <c r="J363" s="719"/>
      <c r="K363" s="719"/>
      <c r="L363" s="719"/>
      <c r="M363" s="719"/>
      <c r="N363" s="719"/>
      <c r="O363" s="719"/>
      <c r="P363" s="719"/>
      <c r="Q363" s="719"/>
      <c r="R363" s="719"/>
      <c r="S363" s="719"/>
    </row>
    <row r="364" spans="1:19" ht="12.75" x14ac:dyDescent="0.2">
      <c r="A364" s="750"/>
      <c r="B364" s="719"/>
      <c r="C364" s="719"/>
      <c r="D364" s="719"/>
      <c r="E364" s="719"/>
      <c r="F364" s="719"/>
      <c r="G364" s="719"/>
      <c r="H364" s="719"/>
      <c r="I364" s="719"/>
      <c r="J364" s="719"/>
      <c r="K364" s="719"/>
      <c r="L364" s="719"/>
      <c r="M364" s="719"/>
      <c r="N364" s="719"/>
      <c r="O364" s="719"/>
      <c r="P364" s="719"/>
      <c r="Q364" s="719"/>
      <c r="R364" s="719"/>
      <c r="S364" s="719"/>
    </row>
    <row r="365" spans="1:19" ht="12.75" x14ac:dyDescent="0.2">
      <c r="A365" s="750"/>
      <c r="B365" s="719"/>
      <c r="C365" s="719"/>
      <c r="D365" s="719"/>
      <c r="E365" s="719"/>
      <c r="F365" s="719"/>
      <c r="G365" s="719"/>
      <c r="H365" s="719"/>
      <c r="I365" s="719"/>
      <c r="J365" s="719"/>
      <c r="K365" s="719"/>
      <c r="L365" s="719"/>
      <c r="M365" s="719"/>
      <c r="N365" s="719"/>
      <c r="O365" s="719"/>
      <c r="P365" s="719"/>
      <c r="Q365" s="719"/>
      <c r="R365" s="719"/>
      <c r="S365" s="719"/>
    </row>
    <row r="366" spans="1:19" ht="12.75" x14ac:dyDescent="0.2">
      <c r="A366" s="750"/>
      <c r="B366" s="719"/>
      <c r="C366" s="719"/>
      <c r="D366" s="719"/>
      <c r="E366" s="719"/>
      <c r="F366" s="719"/>
      <c r="G366" s="719"/>
      <c r="H366" s="719"/>
      <c r="I366" s="719"/>
      <c r="J366" s="719"/>
      <c r="K366" s="719"/>
      <c r="L366" s="719"/>
      <c r="M366" s="719"/>
      <c r="N366" s="719"/>
      <c r="O366" s="719"/>
      <c r="P366" s="719"/>
      <c r="Q366" s="719"/>
      <c r="R366" s="719"/>
      <c r="S366" s="719"/>
    </row>
    <row r="367" spans="1:19" ht="12.75" x14ac:dyDescent="0.2">
      <c r="A367" s="750"/>
      <c r="B367" s="719"/>
      <c r="C367" s="719"/>
      <c r="D367" s="719"/>
      <c r="E367" s="719"/>
      <c r="F367" s="719"/>
      <c r="G367" s="719"/>
      <c r="H367" s="719"/>
      <c r="I367" s="719"/>
      <c r="J367" s="719"/>
      <c r="K367" s="719"/>
      <c r="L367" s="719"/>
      <c r="M367" s="719"/>
      <c r="N367" s="719"/>
      <c r="O367" s="719"/>
      <c r="P367" s="719"/>
      <c r="Q367" s="719"/>
      <c r="R367" s="719"/>
      <c r="S367" s="719"/>
    </row>
    <row r="368" spans="1:19" ht="12.75" x14ac:dyDescent="0.2">
      <c r="A368" s="750"/>
      <c r="B368" s="719"/>
      <c r="C368" s="719"/>
      <c r="D368" s="719"/>
      <c r="E368" s="719"/>
      <c r="F368" s="719"/>
      <c r="G368" s="719"/>
      <c r="H368" s="719"/>
      <c r="I368" s="719"/>
      <c r="J368" s="719"/>
      <c r="K368" s="719"/>
      <c r="L368" s="719"/>
      <c r="M368" s="719"/>
      <c r="N368" s="719"/>
      <c r="O368" s="719"/>
      <c r="P368" s="719"/>
      <c r="Q368" s="719"/>
      <c r="R368" s="719"/>
      <c r="S368" s="719"/>
    </row>
    <row r="369" spans="1:19" ht="12.75" x14ac:dyDescent="0.2">
      <c r="A369" s="750"/>
      <c r="B369" s="719"/>
      <c r="C369" s="719"/>
      <c r="D369" s="719"/>
      <c r="E369" s="719"/>
      <c r="F369" s="719"/>
      <c r="G369" s="719"/>
      <c r="H369" s="719"/>
      <c r="I369" s="719"/>
      <c r="J369" s="719"/>
      <c r="K369" s="719"/>
      <c r="L369" s="719"/>
      <c r="M369" s="719"/>
      <c r="N369" s="719"/>
      <c r="O369" s="719"/>
      <c r="P369" s="719"/>
      <c r="Q369" s="719"/>
      <c r="R369" s="719"/>
      <c r="S369" s="719"/>
    </row>
    <row r="370" spans="1:19" ht="12.75" x14ac:dyDescent="0.2">
      <c r="A370" s="750"/>
      <c r="B370" s="719"/>
      <c r="C370" s="719"/>
      <c r="D370" s="719"/>
      <c r="E370" s="719"/>
      <c r="F370" s="719"/>
      <c r="G370" s="719"/>
      <c r="H370" s="719"/>
      <c r="I370" s="719"/>
      <c r="J370" s="719"/>
      <c r="K370" s="719"/>
      <c r="L370" s="719"/>
      <c r="M370" s="719"/>
      <c r="N370" s="719"/>
      <c r="O370" s="719"/>
      <c r="P370" s="719"/>
      <c r="Q370" s="719"/>
      <c r="R370" s="719"/>
      <c r="S370" s="719"/>
    </row>
    <row r="371" spans="1:19" ht="12.75" x14ac:dyDescent="0.2">
      <c r="A371" s="750"/>
      <c r="B371" s="719"/>
      <c r="C371" s="719"/>
      <c r="D371" s="719"/>
      <c r="E371" s="719"/>
      <c r="F371" s="719"/>
      <c r="G371" s="719"/>
      <c r="H371" s="719"/>
      <c r="I371" s="719"/>
      <c r="J371" s="719"/>
      <c r="K371" s="719"/>
      <c r="L371" s="719"/>
      <c r="M371" s="719"/>
      <c r="N371" s="719"/>
      <c r="O371" s="719"/>
      <c r="P371" s="719"/>
      <c r="Q371" s="719"/>
      <c r="R371" s="719"/>
      <c r="S371" s="719"/>
    </row>
    <row r="372" spans="1:19" ht="12.75" x14ac:dyDescent="0.2">
      <c r="A372" s="750"/>
      <c r="B372" s="719"/>
      <c r="C372" s="719"/>
      <c r="D372" s="719"/>
      <c r="E372" s="719"/>
      <c r="F372" s="719"/>
      <c r="G372" s="719"/>
      <c r="H372" s="719"/>
      <c r="I372" s="719"/>
      <c r="J372" s="719"/>
      <c r="K372" s="719"/>
      <c r="L372" s="719"/>
      <c r="M372" s="719"/>
      <c r="N372" s="719"/>
      <c r="O372" s="719"/>
      <c r="P372" s="719"/>
      <c r="Q372" s="719"/>
      <c r="R372" s="719"/>
      <c r="S372" s="719"/>
    </row>
    <row r="373" spans="1:19" ht="12.75" x14ac:dyDescent="0.2">
      <c r="A373" s="750"/>
      <c r="B373" s="719"/>
      <c r="C373" s="719"/>
      <c r="D373" s="719"/>
      <c r="E373" s="719"/>
      <c r="F373" s="719"/>
      <c r="G373" s="719"/>
      <c r="H373" s="719"/>
      <c r="I373" s="719"/>
      <c r="J373" s="719"/>
      <c r="K373" s="719"/>
      <c r="L373" s="719"/>
      <c r="M373" s="719"/>
      <c r="N373" s="719"/>
      <c r="O373" s="719"/>
      <c r="P373" s="719"/>
      <c r="Q373" s="719"/>
      <c r="R373" s="719"/>
      <c r="S373" s="719"/>
    </row>
    <row r="374" spans="1:19" ht="12.75" x14ac:dyDescent="0.2">
      <c r="A374" s="750"/>
      <c r="B374" s="719"/>
      <c r="C374" s="719"/>
      <c r="D374" s="719"/>
      <c r="E374" s="719"/>
      <c r="F374" s="719"/>
      <c r="G374" s="719"/>
      <c r="H374" s="719"/>
      <c r="I374" s="719"/>
      <c r="J374" s="719"/>
      <c r="K374" s="719"/>
      <c r="L374" s="719"/>
      <c r="M374" s="719"/>
      <c r="N374" s="719"/>
      <c r="O374" s="719"/>
      <c r="P374" s="719"/>
      <c r="Q374" s="719"/>
      <c r="R374" s="719"/>
      <c r="S374" s="719"/>
    </row>
    <row r="375" spans="1:19" ht="12.75" x14ac:dyDescent="0.2">
      <c r="A375" s="750"/>
      <c r="B375" s="719"/>
      <c r="C375" s="719"/>
      <c r="D375" s="719"/>
      <c r="E375" s="719"/>
      <c r="F375" s="719"/>
      <c r="G375" s="719"/>
      <c r="H375" s="719"/>
      <c r="I375" s="719"/>
      <c r="J375" s="719"/>
      <c r="K375" s="719"/>
      <c r="L375" s="719"/>
      <c r="M375" s="719"/>
      <c r="N375" s="719"/>
      <c r="O375" s="719"/>
      <c r="P375" s="719"/>
      <c r="Q375" s="719"/>
      <c r="R375" s="719"/>
      <c r="S375" s="719"/>
    </row>
    <row r="376" spans="1:19" ht="12.75" x14ac:dyDescent="0.2">
      <c r="A376" s="750"/>
      <c r="B376" s="719"/>
      <c r="C376" s="719"/>
      <c r="D376" s="719"/>
      <c r="E376" s="719"/>
      <c r="F376" s="719"/>
      <c r="G376" s="719"/>
      <c r="H376" s="719"/>
      <c r="I376" s="719"/>
      <c r="J376" s="719"/>
      <c r="K376" s="719"/>
      <c r="L376" s="719"/>
      <c r="M376" s="719"/>
      <c r="N376" s="719"/>
      <c r="O376" s="719"/>
      <c r="P376" s="719"/>
      <c r="Q376" s="719"/>
      <c r="R376" s="719"/>
      <c r="S376" s="719"/>
    </row>
    <row r="377" spans="1:19" ht="12.75" x14ac:dyDescent="0.2">
      <c r="A377" s="750"/>
      <c r="B377" s="719"/>
      <c r="C377" s="719"/>
      <c r="D377" s="719"/>
      <c r="E377" s="719"/>
      <c r="F377" s="719"/>
      <c r="G377" s="719"/>
      <c r="H377" s="719"/>
      <c r="I377" s="719"/>
      <c r="J377" s="719"/>
      <c r="K377" s="719"/>
      <c r="L377" s="719"/>
      <c r="M377" s="719"/>
      <c r="N377" s="719"/>
      <c r="O377" s="719"/>
      <c r="P377" s="719"/>
      <c r="Q377" s="719"/>
      <c r="R377" s="719"/>
      <c r="S377" s="719"/>
    </row>
    <row r="378" spans="1:19" ht="12.75" x14ac:dyDescent="0.2">
      <c r="A378" s="750"/>
      <c r="B378" s="719"/>
      <c r="C378" s="719"/>
      <c r="D378" s="719"/>
      <c r="E378" s="719"/>
      <c r="F378" s="719"/>
      <c r="G378" s="719"/>
      <c r="H378" s="719"/>
      <c r="I378" s="719"/>
      <c r="J378" s="719"/>
      <c r="K378" s="719"/>
      <c r="L378" s="719"/>
      <c r="M378" s="719"/>
      <c r="N378" s="719"/>
      <c r="O378" s="719"/>
      <c r="P378" s="719"/>
      <c r="Q378" s="719"/>
      <c r="R378" s="719"/>
      <c r="S378" s="719"/>
    </row>
    <row r="379" spans="1:19" ht="12.75" x14ac:dyDescent="0.2">
      <c r="A379" s="750"/>
      <c r="B379" s="719"/>
      <c r="C379" s="719"/>
      <c r="D379" s="719"/>
      <c r="E379" s="719"/>
      <c r="F379" s="719"/>
      <c r="G379" s="719"/>
      <c r="H379" s="719"/>
      <c r="I379" s="719"/>
      <c r="J379" s="719"/>
      <c r="K379" s="719"/>
      <c r="L379" s="719"/>
      <c r="M379" s="719"/>
      <c r="N379" s="719"/>
      <c r="O379" s="719"/>
      <c r="P379" s="719"/>
      <c r="Q379" s="719"/>
      <c r="R379" s="719"/>
      <c r="S379" s="719"/>
    </row>
    <row r="380" spans="1:19" ht="12.75" x14ac:dyDescent="0.2">
      <c r="A380" s="750"/>
      <c r="B380" s="719"/>
      <c r="C380" s="719"/>
      <c r="D380" s="719"/>
      <c r="E380" s="719"/>
      <c r="F380" s="719"/>
      <c r="G380" s="719"/>
      <c r="H380" s="719"/>
      <c r="I380" s="719"/>
      <c r="J380" s="719"/>
      <c r="K380" s="719"/>
      <c r="L380" s="719"/>
      <c r="M380" s="719"/>
      <c r="N380" s="719"/>
      <c r="O380" s="719"/>
      <c r="P380" s="719"/>
      <c r="Q380" s="719"/>
      <c r="R380" s="719"/>
      <c r="S380" s="719"/>
    </row>
    <row r="381" spans="1:19" ht="12.75" x14ac:dyDescent="0.2">
      <c r="A381" s="750"/>
      <c r="B381" s="719"/>
      <c r="C381" s="719"/>
      <c r="D381" s="719"/>
      <c r="E381" s="719"/>
      <c r="F381" s="719"/>
      <c r="G381" s="719"/>
      <c r="H381" s="719"/>
      <c r="I381" s="719"/>
      <c r="J381" s="719"/>
      <c r="K381" s="719"/>
      <c r="L381" s="719"/>
      <c r="M381" s="719"/>
      <c r="N381" s="719"/>
      <c r="O381" s="719"/>
      <c r="P381" s="719"/>
      <c r="Q381" s="719"/>
      <c r="R381" s="719"/>
      <c r="S381" s="719"/>
    </row>
    <row r="382" spans="1:19" ht="12.75" x14ac:dyDescent="0.2">
      <c r="A382" s="750"/>
      <c r="B382" s="719"/>
      <c r="C382" s="719"/>
      <c r="D382" s="719"/>
      <c r="E382" s="719"/>
      <c r="F382" s="719"/>
      <c r="G382" s="719"/>
      <c r="H382" s="719"/>
      <c r="I382" s="719"/>
      <c r="J382" s="719"/>
      <c r="K382" s="719"/>
      <c r="L382" s="719"/>
      <c r="M382" s="719"/>
      <c r="N382" s="719"/>
      <c r="O382" s="719"/>
      <c r="P382" s="719"/>
      <c r="Q382" s="719"/>
      <c r="R382" s="719"/>
      <c r="S382" s="719"/>
    </row>
    <row r="383" spans="1:19" ht="12.75" x14ac:dyDescent="0.2">
      <c r="A383" s="750"/>
      <c r="B383" s="719"/>
      <c r="C383" s="719"/>
      <c r="D383" s="719"/>
      <c r="E383" s="719"/>
      <c r="F383" s="719"/>
      <c r="G383" s="719"/>
      <c r="H383" s="719"/>
      <c r="I383" s="719"/>
      <c r="J383" s="719"/>
      <c r="K383" s="719"/>
      <c r="L383" s="719"/>
      <c r="M383" s="719"/>
      <c r="N383" s="719"/>
      <c r="O383" s="719"/>
      <c r="P383" s="719"/>
      <c r="Q383" s="719"/>
      <c r="R383" s="719"/>
      <c r="S383" s="719"/>
    </row>
    <row r="384" spans="1:19" ht="12.75" x14ac:dyDescent="0.2">
      <c r="A384" s="750"/>
      <c r="B384" s="719"/>
      <c r="C384" s="719"/>
      <c r="D384" s="719"/>
      <c r="E384" s="719"/>
      <c r="F384" s="719"/>
      <c r="G384" s="719"/>
      <c r="H384" s="719"/>
      <c r="I384" s="719"/>
      <c r="J384" s="719"/>
      <c r="K384" s="719"/>
      <c r="L384" s="719"/>
      <c r="M384" s="719"/>
      <c r="N384" s="719"/>
      <c r="O384" s="719"/>
      <c r="P384" s="719"/>
      <c r="Q384" s="719"/>
      <c r="R384" s="719"/>
      <c r="S384" s="719"/>
    </row>
    <row r="385" spans="1:19" ht="12.75" x14ac:dyDescent="0.2">
      <c r="A385" s="750"/>
      <c r="B385" s="719"/>
      <c r="C385" s="719"/>
      <c r="D385" s="719"/>
      <c r="E385" s="719"/>
      <c r="F385" s="719"/>
      <c r="G385" s="719"/>
      <c r="H385" s="719"/>
      <c r="I385" s="719"/>
      <c r="J385" s="719"/>
      <c r="K385" s="719"/>
      <c r="L385" s="719"/>
      <c r="M385" s="719"/>
      <c r="N385" s="719"/>
      <c r="O385" s="719"/>
      <c r="P385" s="719"/>
      <c r="Q385" s="719"/>
      <c r="R385" s="719"/>
      <c r="S385" s="719"/>
    </row>
    <row r="386" spans="1:19" ht="12.75" x14ac:dyDescent="0.2">
      <c r="A386" s="750"/>
      <c r="B386" s="719"/>
      <c r="C386" s="719"/>
      <c r="D386" s="719"/>
      <c r="E386" s="719"/>
      <c r="F386" s="719"/>
      <c r="G386" s="719"/>
      <c r="H386" s="719"/>
      <c r="I386" s="719"/>
      <c r="J386" s="719"/>
      <c r="K386" s="719"/>
      <c r="L386" s="719"/>
      <c r="M386" s="719"/>
      <c r="N386" s="719"/>
      <c r="O386" s="719"/>
      <c r="P386" s="719"/>
      <c r="Q386" s="719"/>
      <c r="R386" s="719"/>
      <c r="S386" s="719"/>
    </row>
    <row r="387" spans="1:19" ht="12.75" x14ac:dyDescent="0.2">
      <c r="A387" s="750"/>
      <c r="B387" s="719"/>
      <c r="C387" s="719"/>
      <c r="D387" s="719"/>
      <c r="E387" s="719"/>
      <c r="F387" s="719"/>
      <c r="G387" s="719"/>
      <c r="H387" s="719"/>
      <c r="I387" s="719"/>
      <c r="J387" s="719"/>
      <c r="K387" s="719"/>
      <c r="L387" s="719"/>
      <c r="M387" s="719"/>
      <c r="N387" s="719"/>
      <c r="O387" s="719"/>
      <c r="P387" s="719"/>
      <c r="Q387" s="719"/>
      <c r="R387" s="719"/>
      <c r="S387" s="719"/>
    </row>
    <row r="388" spans="1:19" ht="12.75" x14ac:dyDescent="0.2">
      <c r="A388" s="750"/>
      <c r="B388" s="719"/>
      <c r="C388" s="719"/>
      <c r="D388" s="719"/>
      <c r="E388" s="719"/>
      <c r="F388" s="719"/>
      <c r="G388" s="719"/>
      <c r="H388" s="719"/>
      <c r="I388" s="719"/>
      <c r="J388" s="719"/>
      <c r="K388" s="719"/>
      <c r="L388" s="719"/>
      <c r="M388" s="719"/>
      <c r="N388" s="719"/>
      <c r="O388" s="719"/>
      <c r="P388" s="719"/>
      <c r="Q388" s="719"/>
      <c r="R388" s="719"/>
      <c r="S388" s="719"/>
    </row>
    <row r="389" spans="1:19" ht="12.75" x14ac:dyDescent="0.2">
      <c r="A389" s="750"/>
      <c r="B389" s="719"/>
      <c r="C389" s="719"/>
      <c r="D389" s="719"/>
      <c r="E389" s="719"/>
      <c r="F389" s="719"/>
      <c r="G389" s="719"/>
      <c r="H389" s="719"/>
      <c r="I389" s="719"/>
      <c r="J389" s="719"/>
      <c r="K389" s="719"/>
      <c r="L389" s="719"/>
      <c r="M389" s="719"/>
      <c r="N389" s="719"/>
      <c r="O389" s="719"/>
      <c r="P389" s="719"/>
      <c r="Q389" s="719"/>
      <c r="R389" s="719"/>
      <c r="S389" s="719"/>
    </row>
    <row r="390" spans="1:19" ht="12.75" x14ac:dyDescent="0.2">
      <c r="A390" s="750"/>
      <c r="B390" s="719"/>
      <c r="C390" s="719"/>
      <c r="D390" s="719"/>
      <c r="E390" s="719"/>
      <c r="F390" s="719"/>
      <c r="G390" s="719"/>
      <c r="H390" s="719"/>
      <c r="I390" s="719"/>
      <c r="J390" s="719"/>
      <c r="K390" s="719"/>
      <c r="L390" s="719"/>
      <c r="M390" s="719"/>
      <c r="N390" s="719"/>
      <c r="O390" s="719"/>
      <c r="P390" s="719"/>
      <c r="Q390" s="719"/>
      <c r="R390" s="719"/>
      <c r="S390" s="719"/>
    </row>
    <row r="391" spans="1:19" ht="12.75" x14ac:dyDescent="0.2">
      <c r="A391" s="750"/>
      <c r="B391" s="719"/>
      <c r="C391" s="719"/>
      <c r="D391" s="719"/>
      <c r="E391" s="719"/>
      <c r="F391" s="719"/>
      <c r="G391" s="719"/>
      <c r="H391" s="719"/>
      <c r="I391" s="719"/>
      <c r="J391" s="719"/>
      <c r="K391" s="719"/>
      <c r="L391" s="719"/>
      <c r="M391" s="719"/>
      <c r="N391" s="719"/>
      <c r="O391" s="719"/>
      <c r="P391" s="719"/>
      <c r="Q391" s="719"/>
      <c r="R391" s="719"/>
      <c r="S391" s="719"/>
    </row>
    <row r="392" spans="1:19" ht="12.75" x14ac:dyDescent="0.2">
      <c r="A392" s="750"/>
      <c r="B392" s="719"/>
      <c r="C392" s="719"/>
      <c r="D392" s="719"/>
      <c r="E392" s="719"/>
      <c r="F392" s="719"/>
      <c r="G392" s="719"/>
      <c r="H392" s="719"/>
      <c r="I392" s="719"/>
      <c r="J392" s="719"/>
      <c r="K392" s="719"/>
      <c r="L392" s="719"/>
      <c r="M392" s="719"/>
      <c r="N392" s="719"/>
      <c r="O392" s="719"/>
      <c r="P392" s="719"/>
      <c r="Q392" s="719"/>
      <c r="R392" s="719"/>
      <c r="S392" s="719"/>
    </row>
    <row r="393" spans="1:19" ht="12.75" x14ac:dyDescent="0.2">
      <c r="A393" s="750"/>
      <c r="B393" s="719"/>
      <c r="C393" s="719"/>
      <c r="D393" s="719"/>
      <c r="E393" s="719"/>
      <c r="F393" s="719"/>
      <c r="G393" s="719"/>
      <c r="H393" s="719"/>
      <c r="I393" s="719"/>
      <c r="J393" s="719"/>
      <c r="K393" s="719"/>
      <c r="L393" s="719"/>
      <c r="M393" s="719"/>
      <c r="N393" s="719"/>
      <c r="O393" s="719"/>
      <c r="P393" s="719"/>
      <c r="Q393" s="719"/>
      <c r="R393" s="719"/>
      <c r="S393" s="719"/>
    </row>
    <row r="394" spans="1:19" ht="12.75" x14ac:dyDescent="0.2">
      <c r="A394" s="750"/>
      <c r="B394" s="719"/>
      <c r="C394" s="719"/>
      <c r="D394" s="719"/>
      <c r="E394" s="719"/>
      <c r="F394" s="719"/>
      <c r="G394" s="719"/>
      <c r="H394" s="719"/>
      <c r="I394" s="719"/>
      <c r="J394" s="719"/>
      <c r="K394" s="719"/>
      <c r="L394" s="719"/>
      <c r="M394" s="719"/>
      <c r="N394" s="719"/>
      <c r="O394" s="719"/>
      <c r="P394" s="719"/>
      <c r="Q394" s="719"/>
      <c r="R394" s="719"/>
      <c r="S394" s="719"/>
    </row>
    <row r="395" spans="1:19" ht="12.75" x14ac:dyDescent="0.2">
      <c r="A395" s="750"/>
      <c r="B395" s="719"/>
      <c r="C395" s="719"/>
      <c r="D395" s="719"/>
      <c r="E395" s="719"/>
      <c r="F395" s="719"/>
      <c r="G395" s="719"/>
      <c r="H395" s="719"/>
      <c r="I395" s="719"/>
      <c r="J395" s="719"/>
      <c r="K395" s="719"/>
      <c r="L395" s="719"/>
      <c r="M395" s="719"/>
      <c r="N395" s="719"/>
      <c r="O395" s="719"/>
      <c r="P395" s="719"/>
      <c r="Q395" s="719"/>
      <c r="R395" s="719"/>
      <c r="S395" s="719"/>
    </row>
    <row r="396" spans="1:19" ht="12.75" x14ac:dyDescent="0.2">
      <c r="A396" s="750"/>
      <c r="B396" s="719"/>
      <c r="C396" s="719"/>
      <c r="D396" s="719"/>
      <c r="E396" s="719"/>
      <c r="F396" s="719"/>
      <c r="G396" s="719"/>
      <c r="H396" s="719"/>
      <c r="I396" s="719"/>
      <c r="J396" s="719"/>
      <c r="K396" s="719"/>
      <c r="L396" s="719"/>
      <c r="M396" s="719"/>
      <c r="N396" s="719"/>
      <c r="O396" s="719"/>
      <c r="P396" s="719"/>
      <c r="Q396" s="719"/>
      <c r="R396" s="719"/>
      <c r="S396" s="719"/>
    </row>
    <row r="397" spans="1:19" ht="12.75" x14ac:dyDescent="0.2">
      <c r="A397" s="750"/>
      <c r="B397" s="719"/>
      <c r="C397" s="719"/>
      <c r="D397" s="719"/>
      <c r="E397" s="719"/>
      <c r="F397" s="719"/>
      <c r="G397" s="719"/>
      <c r="H397" s="719"/>
      <c r="I397" s="719"/>
      <c r="J397" s="719"/>
      <c r="K397" s="719"/>
      <c r="L397" s="719"/>
      <c r="M397" s="719"/>
      <c r="N397" s="719"/>
      <c r="O397" s="719"/>
      <c r="P397" s="719"/>
      <c r="Q397" s="719"/>
      <c r="R397" s="719"/>
      <c r="S397" s="719"/>
    </row>
    <row r="398" spans="1:19" ht="12.75" x14ac:dyDescent="0.2">
      <c r="A398" s="750"/>
      <c r="B398" s="719"/>
      <c r="C398" s="719"/>
      <c r="D398" s="719"/>
      <c r="E398" s="719"/>
      <c r="F398" s="719"/>
      <c r="G398" s="719"/>
      <c r="H398" s="719"/>
      <c r="I398" s="719"/>
      <c r="J398" s="719"/>
      <c r="K398" s="719"/>
      <c r="L398" s="719"/>
      <c r="M398" s="719"/>
      <c r="N398" s="719"/>
      <c r="O398" s="719"/>
      <c r="P398" s="719"/>
      <c r="Q398" s="719"/>
      <c r="R398" s="719"/>
      <c r="S398" s="719"/>
    </row>
    <row r="399" spans="1:19" ht="12.75" x14ac:dyDescent="0.2">
      <c r="A399" s="750"/>
      <c r="B399" s="719"/>
      <c r="C399" s="719"/>
      <c r="D399" s="719"/>
      <c r="E399" s="719"/>
      <c r="F399" s="719"/>
      <c r="G399" s="719"/>
      <c r="H399" s="719"/>
      <c r="I399" s="719"/>
      <c r="J399" s="719"/>
      <c r="K399" s="719"/>
      <c r="L399" s="719"/>
      <c r="M399" s="719"/>
      <c r="N399" s="719"/>
      <c r="O399" s="719"/>
      <c r="P399" s="719"/>
      <c r="Q399" s="719"/>
      <c r="R399" s="719"/>
      <c r="S399" s="719"/>
    </row>
    <row r="400" spans="1:19" ht="12.75" x14ac:dyDescent="0.2">
      <c r="A400" s="750"/>
      <c r="B400" s="719"/>
      <c r="C400" s="719"/>
      <c r="D400" s="719"/>
      <c r="E400" s="719"/>
      <c r="F400" s="719"/>
      <c r="G400" s="719"/>
      <c r="H400" s="719"/>
      <c r="I400" s="719"/>
      <c r="J400" s="719"/>
      <c r="K400" s="719"/>
      <c r="L400" s="719"/>
      <c r="M400" s="719"/>
      <c r="N400" s="719"/>
      <c r="O400" s="719"/>
      <c r="P400" s="719"/>
      <c r="Q400" s="719"/>
      <c r="R400" s="719"/>
      <c r="S400" s="719"/>
    </row>
    <row r="401" spans="1:19" ht="12.75" x14ac:dyDescent="0.2">
      <c r="A401" s="750"/>
      <c r="B401" s="719"/>
      <c r="C401" s="719"/>
      <c r="D401" s="719"/>
      <c r="E401" s="719"/>
      <c r="F401" s="719"/>
      <c r="G401" s="719"/>
      <c r="H401" s="719"/>
      <c r="I401" s="719"/>
      <c r="J401" s="719"/>
      <c r="K401" s="719"/>
      <c r="L401" s="719"/>
      <c r="M401" s="719"/>
      <c r="N401" s="719"/>
      <c r="O401" s="719"/>
      <c r="P401" s="719"/>
      <c r="Q401" s="719"/>
      <c r="R401" s="719"/>
      <c r="S401" s="719"/>
    </row>
    <row r="402" spans="1:19" ht="12.75" x14ac:dyDescent="0.2">
      <c r="A402" s="750"/>
      <c r="B402" s="719"/>
      <c r="C402" s="719"/>
      <c r="D402" s="719"/>
      <c r="E402" s="719"/>
      <c r="F402" s="719"/>
      <c r="G402" s="719"/>
      <c r="H402" s="719"/>
      <c r="I402" s="719"/>
      <c r="J402" s="719"/>
      <c r="K402" s="719"/>
      <c r="L402" s="719"/>
      <c r="M402" s="719"/>
      <c r="N402" s="719"/>
      <c r="O402" s="719"/>
      <c r="P402" s="719"/>
      <c r="Q402" s="719"/>
      <c r="R402" s="719"/>
      <c r="S402" s="719"/>
    </row>
    <row r="403" spans="1:19" ht="12.75" x14ac:dyDescent="0.2">
      <c r="A403" s="750"/>
      <c r="B403" s="719"/>
      <c r="C403" s="719"/>
      <c r="D403" s="719"/>
      <c r="E403" s="719"/>
      <c r="F403" s="719"/>
      <c r="G403" s="719"/>
      <c r="H403" s="719"/>
      <c r="I403" s="719"/>
      <c r="J403" s="719"/>
      <c r="K403" s="719"/>
      <c r="L403" s="719"/>
      <c r="M403" s="719"/>
      <c r="N403" s="719"/>
      <c r="O403" s="719"/>
      <c r="P403" s="719"/>
      <c r="Q403" s="719"/>
      <c r="R403" s="719"/>
      <c r="S403" s="719"/>
    </row>
    <row r="404" spans="1:19" ht="12.75" x14ac:dyDescent="0.2">
      <c r="A404" s="750"/>
      <c r="B404" s="719"/>
      <c r="C404" s="719"/>
      <c r="D404" s="719"/>
      <c r="E404" s="719"/>
      <c r="F404" s="719"/>
      <c r="G404" s="719"/>
      <c r="H404" s="719"/>
      <c r="I404" s="719"/>
      <c r="J404" s="719"/>
      <c r="K404" s="719"/>
      <c r="L404" s="719"/>
      <c r="M404" s="719"/>
      <c r="N404" s="719"/>
      <c r="O404" s="719"/>
      <c r="P404" s="719"/>
      <c r="Q404" s="719"/>
      <c r="R404" s="719"/>
      <c r="S404" s="719"/>
    </row>
    <row r="405" spans="1:19" ht="12.75" x14ac:dyDescent="0.2">
      <c r="A405" s="750"/>
      <c r="B405" s="719"/>
      <c r="C405" s="719"/>
      <c r="D405" s="719"/>
      <c r="E405" s="719"/>
      <c r="F405" s="719"/>
      <c r="G405" s="719"/>
      <c r="H405" s="719"/>
      <c r="I405" s="719"/>
      <c r="J405" s="719"/>
      <c r="K405" s="719"/>
      <c r="L405" s="719"/>
      <c r="M405" s="719"/>
      <c r="N405" s="719"/>
      <c r="O405" s="719"/>
      <c r="P405" s="719"/>
      <c r="Q405" s="719"/>
      <c r="R405" s="719"/>
      <c r="S405" s="719"/>
    </row>
    <row r="406" spans="1:19" ht="12.75" x14ac:dyDescent="0.2">
      <c r="A406" s="750"/>
      <c r="B406" s="719"/>
      <c r="C406" s="719"/>
      <c r="D406" s="719"/>
      <c r="E406" s="719"/>
      <c r="F406" s="719"/>
      <c r="G406" s="719"/>
      <c r="H406" s="719"/>
      <c r="I406" s="719"/>
      <c r="J406" s="719"/>
      <c r="K406" s="719"/>
      <c r="L406" s="719"/>
      <c r="M406" s="719"/>
      <c r="N406" s="719"/>
      <c r="O406" s="719"/>
      <c r="P406" s="719"/>
      <c r="Q406" s="719"/>
      <c r="R406" s="719"/>
      <c r="S406" s="719"/>
    </row>
    <row r="407" spans="1:19" ht="12.75" x14ac:dyDescent="0.2">
      <c r="A407" s="750"/>
      <c r="B407" s="719"/>
      <c r="C407" s="719"/>
      <c r="D407" s="719"/>
      <c r="E407" s="719"/>
      <c r="F407" s="719"/>
      <c r="G407" s="719"/>
      <c r="H407" s="719"/>
      <c r="I407" s="719"/>
      <c r="J407" s="719"/>
      <c r="K407" s="719"/>
      <c r="L407" s="719"/>
      <c r="M407" s="719"/>
      <c r="N407" s="719"/>
      <c r="O407" s="719"/>
      <c r="P407" s="719"/>
      <c r="Q407" s="719"/>
      <c r="R407" s="719"/>
      <c r="S407" s="719"/>
    </row>
    <row r="408" spans="1:19" ht="12.75" x14ac:dyDescent="0.2">
      <c r="A408" s="750"/>
      <c r="B408" s="719"/>
      <c r="C408" s="719"/>
      <c r="D408" s="719"/>
      <c r="E408" s="719"/>
      <c r="F408" s="719"/>
      <c r="G408" s="719"/>
      <c r="H408" s="719"/>
      <c r="I408" s="719"/>
      <c r="J408" s="719"/>
      <c r="K408" s="719"/>
      <c r="L408" s="719"/>
      <c r="M408" s="719"/>
      <c r="N408" s="719"/>
      <c r="O408" s="719"/>
      <c r="P408" s="719"/>
      <c r="Q408" s="719"/>
      <c r="R408" s="719"/>
      <c r="S408" s="719"/>
    </row>
    <row r="409" spans="1:19" ht="12.75" x14ac:dyDescent="0.2">
      <c r="A409" s="750"/>
      <c r="B409" s="719"/>
      <c r="C409" s="719"/>
      <c r="D409" s="719"/>
      <c r="E409" s="719"/>
      <c r="F409" s="719"/>
      <c r="G409" s="719"/>
      <c r="H409" s="719"/>
      <c r="I409" s="719"/>
      <c r="J409" s="719"/>
      <c r="K409" s="719"/>
      <c r="L409" s="719"/>
      <c r="M409" s="719"/>
      <c r="N409" s="719"/>
      <c r="O409" s="719"/>
      <c r="P409" s="719"/>
      <c r="Q409" s="719"/>
      <c r="R409" s="719"/>
      <c r="S409" s="719"/>
    </row>
    <row r="410" spans="1:19" ht="12.75" x14ac:dyDescent="0.2">
      <c r="A410" s="750"/>
      <c r="B410" s="719"/>
      <c r="C410" s="719"/>
      <c r="D410" s="719"/>
      <c r="E410" s="719"/>
      <c r="F410" s="719"/>
      <c r="G410" s="719"/>
      <c r="H410" s="719"/>
      <c r="I410" s="719"/>
      <c r="J410" s="719"/>
      <c r="K410" s="719"/>
      <c r="L410" s="719"/>
      <c r="M410" s="719"/>
      <c r="N410" s="719"/>
      <c r="O410" s="719"/>
      <c r="P410" s="719"/>
      <c r="Q410" s="719"/>
      <c r="R410" s="719"/>
      <c r="S410" s="719"/>
    </row>
    <row r="411" spans="1:19" ht="12.75" x14ac:dyDescent="0.2">
      <c r="A411" s="750"/>
      <c r="B411" s="719"/>
      <c r="C411" s="719"/>
      <c r="D411" s="719"/>
      <c r="E411" s="719"/>
      <c r="F411" s="719"/>
      <c r="G411" s="719"/>
      <c r="H411" s="719"/>
      <c r="I411" s="719"/>
      <c r="J411" s="719"/>
      <c r="K411" s="719"/>
      <c r="L411" s="719"/>
      <c r="M411" s="719"/>
      <c r="N411" s="719"/>
      <c r="O411" s="719"/>
      <c r="P411" s="719"/>
      <c r="Q411" s="719"/>
      <c r="R411" s="719"/>
      <c r="S411" s="719"/>
    </row>
    <row r="412" spans="1:19" ht="12.75" x14ac:dyDescent="0.2">
      <c r="A412" s="750"/>
      <c r="B412" s="719"/>
      <c r="C412" s="719"/>
      <c r="D412" s="719"/>
      <c r="E412" s="719"/>
      <c r="F412" s="719"/>
      <c r="G412" s="719"/>
      <c r="H412" s="719"/>
      <c r="I412" s="719"/>
      <c r="J412" s="719"/>
      <c r="K412" s="719"/>
      <c r="L412" s="719"/>
      <c r="M412" s="719"/>
      <c r="N412" s="719"/>
      <c r="O412" s="719"/>
      <c r="P412" s="719"/>
      <c r="Q412" s="719"/>
      <c r="R412" s="719"/>
      <c r="S412" s="719"/>
    </row>
    <row r="413" spans="1:19" ht="12.75" x14ac:dyDescent="0.2">
      <c r="A413" s="750"/>
      <c r="B413" s="719"/>
      <c r="C413" s="719"/>
      <c r="D413" s="719"/>
      <c r="E413" s="719"/>
      <c r="F413" s="719"/>
      <c r="G413" s="719"/>
      <c r="H413" s="719"/>
      <c r="I413" s="719"/>
      <c r="J413" s="719"/>
      <c r="K413" s="719"/>
      <c r="L413" s="719"/>
      <c r="M413" s="719"/>
      <c r="N413" s="719"/>
      <c r="O413" s="719"/>
      <c r="P413" s="719"/>
      <c r="Q413" s="719"/>
      <c r="R413" s="719"/>
      <c r="S413" s="719"/>
    </row>
    <row r="414" spans="1:19" ht="12.75" x14ac:dyDescent="0.2">
      <c r="A414" s="750"/>
      <c r="B414" s="719"/>
      <c r="C414" s="719"/>
      <c r="D414" s="719"/>
      <c r="E414" s="719"/>
      <c r="F414" s="719"/>
      <c r="G414" s="719"/>
      <c r="H414" s="719"/>
      <c r="I414" s="719"/>
      <c r="J414" s="719"/>
      <c r="K414" s="719"/>
      <c r="L414" s="719"/>
      <c r="M414" s="719"/>
      <c r="N414" s="719"/>
      <c r="O414" s="719"/>
      <c r="P414" s="719"/>
      <c r="Q414" s="719"/>
      <c r="R414" s="719"/>
      <c r="S414" s="719"/>
    </row>
    <row r="415" spans="1:19" ht="12.75" x14ac:dyDescent="0.2">
      <c r="A415" s="750"/>
      <c r="B415" s="719"/>
      <c r="C415" s="719"/>
      <c r="D415" s="719"/>
      <c r="E415" s="719"/>
      <c r="F415" s="719"/>
      <c r="G415" s="719"/>
      <c r="H415" s="719"/>
      <c r="I415" s="719"/>
      <c r="J415" s="719"/>
      <c r="K415" s="719"/>
      <c r="L415" s="719"/>
      <c r="M415" s="719"/>
      <c r="N415" s="719"/>
      <c r="O415" s="719"/>
      <c r="P415" s="719"/>
      <c r="Q415" s="719"/>
      <c r="R415" s="719"/>
      <c r="S415" s="719"/>
    </row>
    <row r="416" spans="1:19" ht="12.75" x14ac:dyDescent="0.2">
      <c r="A416" s="750"/>
      <c r="B416" s="719"/>
      <c r="C416" s="719"/>
      <c r="D416" s="719"/>
      <c r="E416" s="719"/>
      <c r="F416" s="719"/>
      <c r="G416" s="719"/>
      <c r="H416" s="719"/>
      <c r="I416" s="719"/>
      <c r="J416" s="719"/>
      <c r="K416" s="719"/>
      <c r="L416" s="719"/>
      <c r="M416" s="719"/>
      <c r="N416" s="719"/>
      <c r="O416" s="719"/>
      <c r="P416" s="719"/>
      <c r="Q416" s="719"/>
      <c r="R416" s="719"/>
      <c r="S416" s="719"/>
    </row>
    <row r="417" spans="1:19" ht="12.75" x14ac:dyDescent="0.2">
      <c r="A417" s="750"/>
      <c r="B417" s="719"/>
      <c r="C417" s="719"/>
      <c r="D417" s="719"/>
      <c r="E417" s="719"/>
      <c r="F417" s="719"/>
      <c r="G417" s="719"/>
      <c r="H417" s="719"/>
      <c r="I417" s="719"/>
      <c r="J417" s="719"/>
      <c r="K417" s="719"/>
      <c r="L417" s="719"/>
      <c r="M417" s="719"/>
      <c r="N417" s="719"/>
      <c r="O417" s="719"/>
      <c r="P417" s="719"/>
      <c r="Q417" s="719"/>
      <c r="R417" s="719"/>
      <c r="S417" s="719"/>
    </row>
    <row r="418" spans="1:19" ht="12.75" x14ac:dyDescent="0.2">
      <c r="A418" s="750"/>
      <c r="B418" s="719"/>
      <c r="C418" s="719"/>
      <c r="D418" s="719"/>
      <c r="E418" s="719"/>
      <c r="F418" s="719"/>
      <c r="G418" s="719"/>
      <c r="H418" s="719"/>
      <c r="I418" s="719"/>
      <c r="J418" s="719"/>
      <c r="K418" s="719"/>
      <c r="L418" s="719"/>
      <c r="M418" s="719"/>
      <c r="N418" s="719"/>
      <c r="O418" s="719"/>
      <c r="P418" s="719"/>
      <c r="Q418" s="719"/>
      <c r="R418" s="719"/>
      <c r="S418" s="719"/>
    </row>
    <row r="419" spans="1:19" ht="12.75" x14ac:dyDescent="0.2">
      <c r="A419" s="750"/>
      <c r="B419" s="719"/>
      <c r="C419" s="719"/>
      <c r="D419" s="719"/>
      <c r="E419" s="719"/>
      <c r="F419" s="719"/>
      <c r="G419" s="719"/>
      <c r="H419" s="719"/>
      <c r="I419" s="719"/>
      <c r="J419" s="719"/>
      <c r="K419" s="719"/>
      <c r="L419" s="719"/>
      <c r="M419" s="719"/>
      <c r="N419" s="719"/>
      <c r="O419" s="719"/>
      <c r="P419" s="719"/>
      <c r="Q419" s="719"/>
      <c r="R419" s="719"/>
      <c r="S419" s="719"/>
    </row>
    <row r="420" spans="1:19" ht="12.75" x14ac:dyDescent="0.2">
      <c r="A420" s="750"/>
      <c r="B420" s="719"/>
      <c r="C420" s="719"/>
      <c r="D420" s="719"/>
      <c r="E420" s="719"/>
      <c r="F420" s="719"/>
      <c r="G420" s="719"/>
      <c r="H420" s="719"/>
      <c r="I420" s="719"/>
      <c r="J420" s="719"/>
      <c r="K420" s="719"/>
      <c r="L420" s="719"/>
      <c r="M420" s="719"/>
      <c r="N420" s="719"/>
      <c r="O420" s="719"/>
      <c r="P420" s="719"/>
      <c r="Q420" s="719"/>
      <c r="R420" s="719"/>
      <c r="S420" s="719"/>
    </row>
    <row r="421" spans="1:19" ht="12.75" x14ac:dyDescent="0.2">
      <c r="A421" s="750"/>
      <c r="B421" s="719"/>
      <c r="C421" s="719"/>
      <c r="D421" s="719"/>
      <c r="E421" s="719"/>
      <c r="F421" s="719"/>
      <c r="G421" s="719"/>
      <c r="H421" s="719"/>
      <c r="I421" s="719"/>
      <c r="J421" s="719"/>
      <c r="K421" s="719"/>
      <c r="L421" s="719"/>
      <c r="M421" s="719"/>
      <c r="N421" s="719"/>
      <c r="O421" s="719"/>
      <c r="P421" s="719"/>
      <c r="Q421" s="719"/>
      <c r="R421" s="719"/>
      <c r="S421" s="719"/>
    </row>
    <row r="422" spans="1:19" ht="12.75" x14ac:dyDescent="0.2">
      <c r="A422" s="750"/>
      <c r="B422" s="719"/>
      <c r="C422" s="719"/>
      <c r="D422" s="719"/>
      <c r="E422" s="719"/>
      <c r="F422" s="719"/>
      <c r="G422" s="719"/>
      <c r="H422" s="719"/>
      <c r="I422" s="719"/>
      <c r="J422" s="719"/>
      <c r="K422" s="719"/>
      <c r="L422" s="719"/>
      <c r="M422" s="719"/>
      <c r="N422" s="719"/>
      <c r="O422" s="719"/>
      <c r="P422" s="719"/>
      <c r="Q422" s="719"/>
      <c r="R422" s="719"/>
      <c r="S422" s="719"/>
    </row>
    <row r="423" spans="1:19" ht="12.75" x14ac:dyDescent="0.2">
      <c r="A423" s="750"/>
      <c r="B423" s="719"/>
      <c r="C423" s="719"/>
      <c r="D423" s="719"/>
      <c r="E423" s="719"/>
      <c r="F423" s="719"/>
      <c r="G423" s="719"/>
      <c r="H423" s="719"/>
      <c r="I423" s="719"/>
      <c r="J423" s="719"/>
      <c r="K423" s="719"/>
      <c r="L423" s="719"/>
      <c r="M423" s="719"/>
      <c r="N423" s="719"/>
      <c r="O423" s="719"/>
      <c r="P423" s="719"/>
      <c r="Q423" s="719"/>
      <c r="R423" s="719"/>
      <c r="S423" s="719"/>
    </row>
    <row r="424" spans="1:19" ht="12.75" x14ac:dyDescent="0.2">
      <c r="A424" s="750"/>
      <c r="B424" s="719"/>
      <c r="C424" s="719"/>
      <c r="D424" s="719"/>
      <c r="E424" s="719"/>
      <c r="F424" s="719"/>
      <c r="G424" s="719"/>
      <c r="H424" s="719"/>
      <c r="I424" s="719"/>
      <c r="J424" s="719"/>
      <c r="K424" s="719"/>
      <c r="L424" s="719"/>
      <c r="M424" s="719"/>
      <c r="N424" s="719"/>
      <c r="O424" s="719"/>
      <c r="P424" s="719"/>
      <c r="Q424" s="719"/>
      <c r="R424" s="719"/>
      <c r="S424" s="719"/>
    </row>
    <row r="425" spans="1:19" ht="12.75" x14ac:dyDescent="0.2">
      <c r="A425" s="750"/>
      <c r="B425" s="719"/>
      <c r="C425" s="719"/>
      <c r="D425" s="719"/>
      <c r="E425" s="719"/>
      <c r="F425" s="719"/>
      <c r="G425" s="719"/>
      <c r="H425" s="719"/>
      <c r="I425" s="719"/>
      <c r="J425" s="719"/>
      <c r="K425" s="719"/>
      <c r="L425" s="719"/>
      <c r="M425" s="719"/>
      <c r="N425" s="719"/>
      <c r="O425" s="719"/>
      <c r="P425" s="719"/>
      <c r="Q425" s="719"/>
      <c r="R425" s="719"/>
      <c r="S425" s="719"/>
    </row>
    <row r="426" spans="1:19" ht="12.75" x14ac:dyDescent="0.2">
      <c r="A426" s="750"/>
      <c r="B426" s="719"/>
      <c r="C426" s="719"/>
      <c r="D426" s="719"/>
      <c r="E426" s="719"/>
      <c r="F426" s="719"/>
      <c r="G426" s="719"/>
      <c r="H426" s="719"/>
      <c r="I426" s="719"/>
      <c r="J426" s="719"/>
      <c r="K426" s="719"/>
      <c r="L426" s="719"/>
      <c r="M426" s="719"/>
      <c r="N426" s="719"/>
      <c r="O426" s="719"/>
      <c r="P426" s="719"/>
      <c r="Q426" s="719"/>
      <c r="R426" s="719"/>
      <c r="S426" s="719"/>
    </row>
    <row r="427" spans="1:19" ht="12.75" x14ac:dyDescent="0.2">
      <c r="A427" s="750"/>
      <c r="B427" s="719"/>
      <c r="C427" s="719"/>
      <c r="D427" s="719"/>
      <c r="E427" s="719"/>
      <c r="F427" s="719"/>
      <c r="G427" s="719"/>
      <c r="H427" s="719"/>
      <c r="I427" s="719"/>
      <c r="J427" s="719"/>
      <c r="K427" s="719"/>
      <c r="L427" s="719"/>
      <c r="M427" s="719"/>
      <c r="N427" s="719"/>
      <c r="O427" s="719"/>
      <c r="P427" s="719"/>
      <c r="Q427" s="719"/>
      <c r="R427" s="719"/>
      <c r="S427" s="719"/>
    </row>
    <row r="428" spans="1:19" ht="12.75" x14ac:dyDescent="0.2">
      <c r="A428" s="750"/>
      <c r="B428" s="719"/>
      <c r="C428" s="719"/>
      <c r="D428" s="719"/>
      <c r="E428" s="719"/>
      <c r="F428" s="719"/>
      <c r="G428" s="719"/>
      <c r="H428" s="719"/>
      <c r="I428" s="719"/>
      <c r="J428" s="719"/>
      <c r="K428" s="719"/>
      <c r="L428" s="719"/>
      <c r="M428" s="719"/>
      <c r="N428" s="719"/>
      <c r="O428" s="719"/>
      <c r="P428" s="719"/>
      <c r="Q428" s="719"/>
      <c r="R428" s="719"/>
      <c r="S428" s="719"/>
    </row>
    <row r="429" spans="1:19" ht="12.75" x14ac:dyDescent="0.2">
      <c r="A429" s="750"/>
      <c r="B429" s="719"/>
      <c r="C429" s="719"/>
      <c r="D429" s="719"/>
      <c r="E429" s="719"/>
      <c r="F429" s="719"/>
      <c r="G429" s="719"/>
      <c r="H429" s="719"/>
      <c r="I429" s="719"/>
      <c r="J429" s="719"/>
      <c r="K429" s="719"/>
      <c r="L429" s="719"/>
      <c r="M429" s="719"/>
      <c r="N429" s="719"/>
      <c r="O429" s="719"/>
      <c r="P429" s="719"/>
      <c r="Q429" s="719"/>
      <c r="R429" s="719"/>
      <c r="S429" s="719"/>
    </row>
    <row r="430" spans="1:19" ht="12.75" x14ac:dyDescent="0.2">
      <c r="A430" s="750"/>
      <c r="B430" s="719"/>
      <c r="C430" s="719"/>
      <c r="D430" s="719"/>
      <c r="E430" s="719"/>
      <c r="F430" s="719"/>
      <c r="G430" s="719"/>
      <c r="H430" s="719"/>
      <c r="I430" s="719"/>
      <c r="J430" s="719"/>
      <c r="K430" s="719"/>
      <c r="L430" s="719"/>
      <c r="M430" s="719"/>
      <c r="N430" s="719"/>
      <c r="O430" s="719"/>
      <c r="P430" s="719"/>
      <c r="Q430" s="719"/>
      <c r="R430" s="719"/>
      <c r="S430" s="719"/>
    </row>
    <row r="431" spans="1:19" ht="12.75" x14ac:dyDescent="0.2">
      <c r="A431" s="750"/>
      <c r="B431" s="719"/>
      <c r="C431" s="719"/>
      <c r="D431" s="719"/>
      <c r="E431" s="719"/>
      <c r="F431" s="719"/>
      <c r="G431" s="719"/>
      <c r="H431" s="719"/>
      <c r="I431" s="719"/>
      <c r="J431" s="719"/>
      <c r="K431" s="719"/>
      <c r="L431" s="719"/>
      <c r="M431" s="719"/>
      <c r="N431" s="719"/>
      <c r="O431" s="719"/>
      <c r="P431" s="719"/>
      <c r="Q431" s="719"/>
      <c r="R431" s="719"/>
      <c r="S431" s="719"/>
    </row>
    <row r="432" spans="1:19" ht="12.75" x14ac:dyDescent="0.2">
      <c r="A432" s="750"/>
      <c r="B432" s="719"/>
      <c r="C432" s="719"/>
      <c r="D432" s="719"/>
      <c r="E432" s="719"/>
      <c r="F432" s="719"/>
      <c r="G432" s="719"/>
      <c r="H432" s="719"/>
      <c r="I432" s="719"/>
      <c r="J432" s="719"/>
      <c r="K432" s="719"/>
      <c r="L432" s="719"/>
      <c r="M432" s="719"/>
      <c r="N432" s="719"/>
      <c r="O432" s="719"/>
      <c r="P432" s="719"/>
      <c r="Q432" s="719"/>
      <c r="R432" s="719"/>
      <c r="S432" s="719"/>
    </row>
    <row r="433" spans="1:19" ht="12.75" x14ac:dyDescent="0.2">
      <c r="A433" s="750"/>
      <c r="B433" s="719"/>
      <c r="C433" s="719"/>
      <c r="D433" s="719"/>
      <c r="E433" s="719"/>
      <c r="F433" s="719"/>
      <c r="G433" s="719"/>
      <c r="H433" s="719"/>
      <c r="I433" s="719"/>
      <c r="J433" s="719"/>
      <c r="K433" s="719"/>
      <c r="L433" s="719"/>
      <c r="M433" s="719"/>
      <c r="N433" s="719"/>
      <c r="O433" s="719"/>
      <c r="P433" s="719"/>
      <c r="Q433" s="719"/>
      <c r="R433" s="719"/>
      <c r="S433" s="719"/>
    </row>
    <row r="434" spans="1:19" ht="12.75" x14ac:dyDescent="0.2">
      <c r="A434" s="750"/>
      <c r="B434" s="719"/>
      <c r="C434" s="719"/>
      <c r="D434" s="719"/>
      <c r="E434" s="719"/>
      <c r="F434" s="719"/>
      <c r="G434" s="719"/>
      <c r="H434" s="719"/>
      <c r="I434" s="719"/>
      <c r="J434" s="719"/>
      <c r="K434" s="719"/>
      <c r="L434" s="719"/>
      <c r="M434" s="719"/>
      <c r="N434" s="719"/>
      <c r="O434" s="719"/>
      <c r="P434" s="719"/>
      <c r="Q434" s="719"/>
      <c r="R434" s="719"/>
      <c r="S434" s="719"/>
    </row>
    <row r="435" spans="1:19" ht="12.75" x14ac:dyDescent="0.2">
      <c r="A435" s="750"/>
      <c r="B435" s="719"/>
      <c r="C435" s="719"/>
      <c r="D435" s="719"/>
      <c r="E435" s="719"/>
      <c r="F435" s="719"/>
      <c r="G435" s="719"/>
      <c r="H435" s="719"/>
      <c r="I435" s="719"/>
      <c r="J435" s="719"/>
      <c r="K435" s="719"/>
      <c r="L435" s="719"/>
      <c r="M435" s="719"/>
      <c r="N435" s="719"/>
      <c r="O435" s="719"/>
      <c r="P435" s="719"/>
      <c r="Q435" s="719"/>
      <c r="R435" s="719"/>
      <c r="S435" s="719"/>
    </row>
    <row r="436" spans="1:19" ht="12.75" x14ac:dyDescent="0.2">
      <c r="A436" s="750"/>
      <c r="B436" s="719"/>
      <c r="C436" s="719"/>
      <c r="D436" s="719"/>
      <c r="E436" s="719"/>
      <c r="F436" s="719"/>
      <c r="G436" s="719"/>
      <c r="H436" s="719"/>
      <c r="I436" s="719"/>
      <c r="J436" s="719"/>
      <c r="K436" s="719"/>
      <c r="L436" s="719"/>
      <c r="M436" s="719"/>
      <c r="N436" s="719"/>
      <c r="O436" s="719"/>
      <c r="P436" s="719"/>
      <c r="Q436" s="719"/>
      <c r="R436" s="719"/>
      <c r="S436" s="719"/>
    </row>
    <row r="437" spans="1:19" ht="12.75" x14ac:dyDescent="0.2">
      <c r="A437" s="750"/>
      <c r="B437" s="719"/>
      <c r="C437" s="719"/>
      <c r="D437" s="719"/>
      <c r="E437" s="719"/>
      <c r="F437" s="719"/>
      <c r="G437" s="719"/>
      <c r="H437" s="719"/>
      <c r="I437" s="719"/>
      <c r="J437" s="719"/>
      <c r="K437" s="719"/>
      <c r="L437" s="719"/>
      <c r="M437" s="719"/>
      <c r="N437" s="719"/>
      <c r="O437" s="719"/>
      <c r="P437" s="719"/>
      <c r="Q437" s="719"/>
      <c r="R437" s="719"/>
      <c r="S437" s="719"/>
    </row>
    <row r="438" spans="1:19" ht="12.75" x14ac:dyDescent="0.2">
      <c r="A438" s="750"/>
      <c r="B438" s="719"/>
      <c r="C438" s="719"/>
      <c r="D438" s="719"/>
      <c r="E438" s="719"/>
      <c r="F438" s="719"/>
      <c r="G438" s="719"/>
      <c r="H438" s="719"/>
      <c r="I438" s="719"/>
      <c r="J438" s="719"/>
      <c r="K438" s="719"/>
      <c r="L438" s="719"/>
      <c r="M438" s="719"/>
      <c r="N438" s="719"/>
      <c r="O438" s="719"/>
      <c r="P438" s="719"/>
      <c r="Q438" s="719"/>
      <c r="R438" s="719"/>
      <c r="S438" s="719"/>
    </row>
    <row r="439" spans="1:19" ht="12.75" x14ac:dyDescent="0.2">
      <c r="A439" s="750"/>
      <c r="B439" s="719"/>
      <c r="C439" s="719"/>
      <c r="D439" s="719"/>
      <c r="E439" s="719"/>
      <c r="F439" s="719"/>
      <c r="G439" s="719"/>
      <c r="H439" s="719"/>
      <c r="I439" s="719"/>
      <c r="J439" s="719"/>
      <c r="K439" s="719"/>
      <c r="L439" s="719"/>
      <c r="M439" s="719"/>
      <c r="N439" s="719"/>
      <c r="O439" s="719"/>
      <c r="P439" s="719"/>
      <c r="Q439" s="719"/>
      <c r="R439" s="719"/>
      <c r="S439" s="719"/>
    </row>
    <row r="440" spans="1:19" ht="12.75" x14ac:dyDescent="0.2">
      <c r="A440" s="750"/>
      <c r="B440" s="719"/>
      <c r="C440" s="719"/>
      <c r="D440" s="719"/>
      <c r="E440" s="719"/>
      <c r="F440" s="719"/>
      <c r="G440" s="719"/>
      <c r="H440" s="719"/>
      <c r="I440" s="719"/>
      <c r="J440" s="719"/>
      <c r="K440" s="719"/>
      <c r="L440" s="719"/>
      <c r="M440" s="719"/>
      <c r="N440" s="719"/>
      <c r="O440" s="719"/>
      <c r="P440" s="719"/>
      <c r="Q440" s="719"/>
      <c r="R440" s="719"/>
      <c r="S440" s="719"/>
    </row>
    <row r="441" spans="1:19" ht="12.75" x14ac:dyDescent="0.2">
      <c r="A441" s="750"/>
      <c r="B441" s="719"/>
      <c r="C441" s="719"/>
      <c r="D441" s="719"/>
      <c r="E441" s="719"/>
      <c r="F441" s="719"/>
      <c r="G441" s="719"/>
      <c r="H441" s="719"/>
      <c r="I441" s="719"/>
      <c r="J441" s="719"/>
      <c r="K441" s="719"/>
      <c r="L441" s="719"/>
      <c r="M441" s="719"/>
      <c r="N441" s="719"/>
      <c r="O441" s="719"/>
      <c r="P441" s="719"/>
      <c r="Q441" s="719"/>
      <c r="R441" s="719"/>
      <c r="S441" s="719"/>
    </row>
    <row r="442" spans="1:19" ht="12.75" x14ac:dyDescent="0.2">
      <c r="A442" s="750"/>
      <c r="B442" s="719"/>
      <c r="C442" s="719"/>
      <c r="D442" s="719"/>
      <c r="E442" s="719"/>
      <c r="F442" s="719"/>
      <c r="G442" s="719"/>
      <c r="H442" s="719"/>
      <c r="I442" s="719"/>
      <c r="J442" s="719"/>
      <c r="K442" s="719"/>
      <c r="L442" s="719"/>
      <c r="M442" s="719"/>
      <c r="N442" s="719"/>
      <c r="O442" s="719"/>
      <c r="P442" s="719"/>
      <c r="Q442" s="719"/>
      <c r="R442" s="719"/>
      <c r="S442" s="719"/>
    </row>
    <row r="443" spans="1:19" ht="12.75" x14ac:dyDescent="0.2">
      <c r="A443" s="750"/>
      <c r="B443" s="719"/>
      <c r="C443" s="719"/>
      <c r="D443" s="719"/>
      <c r="E443" s="719"/>
      <c r="F443" s="719"/>
      <c r="G443" s="719"/>
      <c r="H443" s="719"/>
      <c r="I443" s="719"/>
      <c r="J443" s="719"/>
      <c r="K443" s="719"/>
      <c r="L443" s="719"/>
      <c r="M443" s="719"/>
      <c r="N443" s="719"/>
      <c r="O443" s="719"/>
      <c r="P443" s="719"/>
      <c r="Q443" s="719"/>
      <c r="R443" s="719"/>
      <c r="S443" s="719"/>
    </row>
    <row r="444" spans="1:19" ht="12.75" x14ac:dyDescent="0.2">
      <c r="A444" s="750"/>
      <c r="B444" s="719"/>
      <c r="C444" s="719"/>
      <c r="D444" s="719"/>
      <c r="E444" s="719"/>
      <c r="F444" s="719"/>
      <c r="G444" s="719"/>
      <c r="H444" s="719"/>
      <c r="I444" s="719"/>
      <c r="J444" s="719"/>
      <c r="K444" s="719"/>
      <c r="L444" s="719"/>
      <c r="M444" s="719"/>
      <c r="N444" s="719"/>
      <c r="O444" s="719"/>
      <c r="P444" s="719"/>
      <c r="Q444" s="719"/>
      <c r="R444" s="719"/>
      <c r="S444" s="719"/>
    </row>
    <row r="445" spans="1:19" ht="12.75" x14ac:dyDescent="0.2">
      <c r="A445" s="750"/>
      <c r="B445" s="719"/>
      <c r="C445" s="719"/>
      <c r="D445" s="719"/>
      <c r="E445" s="719"/>
      <c r="F445" s="719"/>
      <c r="G445" s="719"/>
      <c r="H445" s="719"/>
      <c r="I445" s="719"/>
      <c r="J445" s="719"/>
      <c r="K445" s="719"/>
      <c r="L445" s="719"/>
      <c r="M445" s="719"/>
      <c r="N445" s="719"/>
      <c r="O445" s="719"/>
      <c r="P445" s="719"/>
      <c r="Q445" s="719"/>
      <c r="R445" s="719"/>
      <c r="S445" s="719"/>
    </row>
    <row r="446" spans="1:19" ht="12.75" x14ac:dyDescent="0.2">
      <c r="A446" s="750"/>
      <c r="B446" s="719"/>
      <c r="C446" s="719"/>
      <c r="D446" s="719"/>
      <c r="E446" s="719"/>
      <c r="F446" s="719"/>
      <c r="G446" s="719"/>
      <c r="H446" s="719"/>
      <c r="I446" s="719"/>
      <c r="J446" s="719"/>
      <c r="K446" s="719"/>
      <c r="L446" s="719"/>
      <c r="M446" s="719"/>
      <c r="N446" s="719"/>
      <c r="O446" s="719"/>
      <c r="P446" s="719"/>
      <c r="Q446" s="719"/>
      <c r="R446" s="719"/>
      <c r="S446" s="719"/>
    </row>
    <row r="447" spans="1:19" ht="12.75" x14ac:dyDescent="0.2">
      <c r="A447" s="750"/>
      <c r="B447" s="719"/>
      <c r="C447" s="719"/>
      <c r="D447" s="719"/>
      <c r="E447" s="719"/>
      <c r="F447" s="719"/>
      <c r="G447" s="719"/>
      <c r="H447" s="719"/>
      <c r="I447" s="719"/>
      <c r="J447" s="719"/>
      <c r="K447" s="719"/>
      <c r="L447" s="719"/>
      <c r="M447" s="719"/>
      <c r="N447" s="719"/>
      <c r="O447" s="719"/>
      <c r="P447" s="719"/>
      <c r="Q447" s="719"/>
      <c r="R447" s="719"/>
      <c r="S447" s="719"/>
    </row>
    <row r="448" spans="1:19" ht="12.75" x14ac:dyDescent="0.2">
      <c r="A448" s="750"/>
      <c r="B448" s="719"/>
      <c r="C448" s="719"/>
      <c r="D448" s="719"/>
      <c r="E448" s="719"/>
      <c r="F448" s="719"/>
      <c r="G448" s="719"/>
      <c r="H448" s="719"/>
      <c r="I448" s="719"/>
      <c r="J448" s="719"/>
      <c r="K448" s="719"/>
      <c r="L448" s="719"/>
      <c r="M448" s="719"/>
      <c r="N448" s="719"/>
      <c r="O448" s="719"/>
      <c r="P448" s="719"/>
      <c r="Q448" s="719"/>
      <c r="R448" s="719"/>
      <c r="S448" s="719"/>
    </row>
    <row r="449" spans="1:19" ht="12.75" x14ac:dyDescent="0.2">
      <c r="A449" s="750"/>
      <c r="B449" s="719"/>
      <c r="C449" s="719"/>
      <c r="D449" s="719"/>
      <c r="E449" s="719"/>
      <c r="F449" s="719"/>
      <c r="G449" s="719"/>
      <c r="H449" s="719"/>
      <c r="I449" s="719"/>
      <c r="J449" s="719"/>
      <c r="K449" s="719"/>
      <c r="L449" s="719"/>
      <c r="M449" s="719"/>
      <c r="N449" s="719"/>
      <c r="O449" s="719"/>
      <c r="P449" s="719"/>
      <c r="Q449" s="719"/>
      <c r="R449" s="719"/>
      <c r="S449" s="719"/>
    </row>
    <row r="450" spans="1:19" ht="12.75" x14ac:dyDescent="0.2">
      <c r="A450" s="750"/>
      <c r="B450" s="719"/>
      <c r="C450" s="719"/>
      <c r="D450" s="719"/>
      <c r="E450" s="719"/>
      <c r="F450" s="719"/>
      <c r="G450" s="719"/>
      <c r="H450" s="719"/>
      <c r="I450" s="719"/>
      <c r="J450" s="719"/>
      <c r="K450" s="719"/>
      <c r="L450" s="719"/>
      <c r="M450" s="719"/>
      <c r="N450" s="719"/>
      <c r="O450" s="719"/>
      <c r="P450" s="719"/>
      <c r="Q450" s="719"/>
      <c r="R450" s="719"/>
      <c r="S450" s="719"/>
    </row>
    <row r="451" spans="1:19" ht="12.75" x14ac:dyDescent="0.2">
      <c r="A451" s="750"/>
      <c r="B451" s="719"/>
      <c r="C451" s="719"/>
      <c r="D451" s="719"/>
      <c r="E451" s="719"/>
      <c r="F451" s="719"/>
      <c r="G451" s="719"/>
      <c r="H451" s="719"/>
      <c r="I451" s="719"/>
      <c r="J451" s="719"/>
      <c r="K451" s="719"/>
      <c r="L451" s="719"/>
      <c r="M451" s="719"/>
      <c r="N451" s="719"/>
      <c r="O451" s="719"/>
      <c r="P451" s="719"/>
      <c r="Q451" s="719"/>
      <c r="R451" s="719"/>
      <c r="S451" s="719"/>
    </row>
    <row r="452" spans="1:19" ht="12.75" x14ac:dyDescent="0.2">
      <c r="A452" s="750"/>
      <c r="B452" s="719"/>
      <c r="C452" s="719"/>
      <c r="D452" s="719"/>
      <c r="E452" s="719"/>
      <c r="F452" s="719"/>
      <c r="G452" s="719"/>
      <c r="H452" s="719"/>
      <c r="I452" s="719"/>
      <c r="J452" s="719"/>
      <c r="K452" s="719"/>
      <c r="L452" s="719"/>
      <c r="M452" s="719"/>
      <c r="N452" s="719"/>
      <c r="O452" s="719"/>
      <c r="P452" s="719"/>
      <c r="Q452" s="719"/>
      <c r="R452" s="719"/>
      <c r="S452" s="719"/>
    </row>
    <row r="453" spans="1:19" ht="12.75" x14ac:dyDescent="0.2">
      <c r="A453" s="750"/>
      <c r="B453" s="719"/>
      <c r="C453" s="719"/>
      <c r="D453" s="719"/>
      <c r="E453" s="719"/>
      <c r="F453" s="719"/>
      <c r="G453" s="719"/>
      <c r="H453" s="719"/>
      <c r="I453" s="719"/>
      <c r="J453" s="719"/>
      <c r="K453" s="719"/>
      <c r="L453" s="719"/>
      <c r="M453" s="719"/>
      <c r="N453" s="719"/>
      <c r="O453" s="719"/>
      <c r="P453" s="719"/>
      <c r="Q453" s="719"/>
      <c r="R453" s="719"/>
      <c r="S453" s="719"/>
    </row>
    <row r="454" spans="1:19" ht="12.75" x14ac:dyDescent="0.2">
      <c r="A454" s="750"/>
      <c r="B454" s="719"/>
      <c r="C454" s="719"/>
      <c r="D454" s="719"/>
      <c r="E454" s="719"/>
      <c r="F454" s="719"/>
      <c r="G454" s="719"/>
      <c r="H454" s="719"/>
      <c r="I454" s="719"/>
      <c r="J454" s="719"/>
      <c r="K454" s="719"/>
      <c r="L454" s="719"/>
      <c r="M454" s="719"/>
      <c r="N454" s="719"/>
      <c r="O454" s="719"/>
      <c r="P454" s="719"/>
      <c r="Q454" s="719"/>
      <c r="R454" s="719"/>
      <c r="S454" s="719"/>
    </row>
    <row r="455" spans="1:19" ht="12.75" x14ac:dyDescent="0.2">
      <c r="A455" s="750"/>
      <c r="B455" s="719"/>
      <c r="C455" s="719"/>
      <c r="D455" s="719"/>
      <c r="E455" s="719"/>
      <c r="F455" s="719"/>
      <c r="G455" s="719"/>
      <c r="H455" s="719"/>
      <c r="I455" s="719"/>
      <c r="J455" s="719"/>
      <c r="K455" s="719"/>
      <c r="L455" s="719"/>
      <c r="M455" s="719"/>
      <c r="N455" s="719"/>
      <c r="O455" s="719"/>
      <c r="P455" s="719"/>
      <c r="Q455" s="719"/>
      <c r="R455" s="719"/>
      <c r="S455" s="719"/>
    </row>
    <row r="456" spans="1:19" ht="12.75" x14ac:dyDescent="0.2">
      <c r="A456" s="750"/>
      <c r="B456" s="719"/>
      <c r="C456" s="719"/>
      <c r="D456" s="719"/>
      <c r="E456" s="719"/>
      <c r="F456" s="719"/>
      <c r="G456" s="719"/>
      <c r="H456" s="719"/>
      <c r="I456" s="719"/>
      <c r="J456" s="719"/>
      <c r="K456" s="719"/>
      <c r="L456" s="719"/>
      <c r="M456" s="719"/>
      <c r="N456" s="719"/>
      <c r="O456" s="719"/>
      <c r="P456" s="719"/>
      <c r="Q456" s="719"/>
      <c r="R456" s="719"/>
      <c r="S456" s="719"/>
    </row>
    <row r="457" spans="1:19" ht="12.75" x14ac:dyDescent="0.2">
      <c r="A457" s="750"/>
      <c r="B457" s="719"/>
      <c r="C457" s="719"/>
      <c r="D457" s="719"/>
      <c r="E457" s="719"/>
      <c r="F457" s="719"/>
      <c r="G457" s="719"/>
      <c r="H457" s="719"/>
      <c r="I457" s="719"/>
      <c r="J457" s="719"/>
      <c r="K457" s="719"/>
      <c r="L457" s="719"/>
      <c r="M457" s="719"/>
      <c r="N457" s="719"/>
      <c r="O457" s="719"/>
      <c r="P457" s="719"/>
      <c r="Q457" s="719"/>
      <c r="R457" s="719"/>
      <c r="S457" s="719"/>
    </row>
    <row r="458" spans="1:19" ht="12.75" x14ac:dyDescent="0.2">
      <c r="A458" s="750"/>
      <c r="B458" s="719"/>
      <c r="C458" s="719"/>
      <c r="D458" s="719"/>
      <c r="E458" s="719"/>
      <c r="F458" s="719"/>
      <c r="G458" s="719"/>
      <c r="H458" s="719"/>
      <c r="I458" s="719"/>
      <c r="J458" s="719"/>
      <c r="K458" s="719"/>
      <c r="L458" s="719"/>
      <c r="M458" s="719"/>
      <c r="N458" s="719"/>
      <c r="O458" s="719"/>
      <c r="P458" s="719"/>
      <c r="Q458" s="719"/>
      <c r="R458" s="719"/>
      <c r="S458" s="719"/>
    </row>
    <row r="459" spans="1:19" ht="12.75" x14ac:dyDescent="0.2">
      <c r="A459" s="750"/>
      <c r="B459" s="719"/>
      <c r="C459" s="719"/>
      <c r="D459" s="719"/>
      <c r="E459" s="719"/>
      <c r="F459" s="719"/>
      <c r="G459" s="719"/>
      <c r="H459" s="719"/>
      <c r="I459" s="719"/>
      <c r="J459" s="719"/>
      <c r="K459" s="719"/>
      <c r="L459" s="719"/>
      <c r="M459" s="719"/>
      <c r="N459" s="719"/>
      <c r="O459" s="719"/>
      <c r="P459" s="719"/>
      <c r="Q459" s="719"/>
      <c r="R459" s="719"/>
      <c r="S459" s="719"/>
    </row>
    <row r="460" spans="1:19" ht="12.75" x14ac:dyDescent="0.2">
      <c r="A460" s="750"/>
      <c r="B460" s="719"/>
      <c r="C460" s="719"/>
      <c r="D460" s="719"/>
      <c r="E460" s="719"/>
      <c r="F460" s="719"/>
      <c r="G460" s="719"/>
      <c r="H460" s="719"/>
      <c r="I460" s="719"/>
      <c r="J460" s="719"/>
      <c r="K460" s="719"/>
      <c r="L460" s="719"/>
      <c r="M460" s="719"/>
      <c r="N460" s="719"/>
      <c r="O460" s="719"/>
      <c r="P460" s="719"/>
      <c r="Q460" s="719"/>
      <c r="R460" s="719"/>
      <c r="S460" s="719"/>
    </row>
    <row r="461" spans="1:19" ht="12.75" x14ac:dyDescent="0.2">
      <c r="A461" s="750"/>
      <c r="B461" s="719"/>
      <c r="C461" s="719"/>
      <c r="D461" s="719"/>
      <c r="E461" s="719"/>
      <c r="F461" s="719"/>
      <c r="G461" s="719"/>
      <c r="H461" s="719"/>
      <c r="I461" s="719"/>
      <c r="J461" s="719"/>
      <c r="K461" s="719"/>
      <c r="L461" s="719"/>
      <c r="M461" s="719"/>
      <c r="N461" s="719"/>
      <c r="O461" s="719"/>
      <c r="P461" s="719"/>
      <c r="Q461" s="719"/>
      <c r="R461" s="719"/>
      <c r="S461" s="719"/>
    </row>
    <row r="462" spans="1:19" ht="12.75" x14ac:dyDescent="0.2">
      <c r="A462" s="750"/>
      <c r="B462" s="719"/>
      <c r="C462" s="719"/>
      <c r="D462" s="719"/>
      <c r="E462" s="719"/>
      <c r="F462" s="719"/>
      <c r="G462" s="719"/>
      <c r="H462" s="719"/>
      <c r="I462" s="719"/>
      <c r="J462" s="719"/>
      <c r="K462" s="719"/>
      <c r="L462" s="719"/>
      <c r="M462" s="719"/>
      <c r="N462" s="719"/>
      <c r="O462" s="719"/>
      <c r="P462" s="719"/>
      <c r="Q462" s="719"/>
      <c r="R462" s="719"/>
      <c r="S462" s="719"/>
    </row>
    <row r="463" spans="1:19" ht="12.75" x14ac:dyDescent="0.2">
      <c r="A463" s="750"/>
      <c r="B463" s="719"/>
      <c r="C463" s="719"/>
      <c r="D463" s="719"/>
      <c r="E463" s="719"/>
      <c r="F463" s="719"/>
      <c r="G463" s="719"/>
      <c r="H463" s="719"/>
      <c r="I463" s="719"/>
      <c r="J463" s="719"/>
      <c r="K463" s="719"/>
      <c r="L463" s="719"/>
      <c r="M463" s="719"/>
      <c r="N463" s="719"/>
      <c r="O463" s="719"/>
      <c r="P463" s="719"/>
      <c r="Q463" s="719"/>
      <c r="R463" s="719"/>
      <c r="S463" s="719"/>
    </row>
    <row r="464" spans="1:19" ht="12.75" x14ac:dyDescent="0.2">
      <c r="A464" s="750"/>
      <c r="B464" s="719"/>
      <c r="C464" s="719"/>
      <c r="D464" s="719"/>
      <c r="E464" s="719"/>
      <c r="F464" s="719"/>
      <c r="G464" s="719"/>
      <c r="H464" s="719"/>
      <c r="I464" s="719"/>
      <c r="J464" s="719"/>
      <c r="K464" s="719"/>
      <c r="L464" s="719"/>
      <c r="M464" s="719"/>
      <c r="N464" s="719"/>
      <c r="O464" s="719"/>
      <c r="P464" s="719"/>
      <c r="Q464" s="719"/>
      <c r="R464" s="719"/>
      <c r="S464" s="719"/>
    </row>
    <row r="465" spans="1:19" ht="12.75" x14ac:dyDescent="0.2">
      <c r="A465" s="750"/>
      <c r="B465" s="719"/>
      <c r="C465" s="719"/>
      <c r="D465" s="719"/>
      <c r="E465" s="719"/>
      <c r="F465" s="719"/>
      <c r="G465" s="719"/>
      <c r="H465" s="719"/>
      <c r="I465" s="719"/>
      <c r="J465" s="719"/>
      <c r="K465" s="719"/>
      <c r="L465" s="719"/>
      <c r="M465" s="719"/>
      <c r="N465" s="719"/>
      <c r="O465" s="719"/>
      <c r="P465" s="719"/>
      <c r="Q465" s="719"/>
      <c r="R465" s="719"/>
      <c r="S465" s="719"/>
    </row>
    <row r="466" spans="1:19" ht="12.75" x14ac:dyDescent="0.2">
      <c r="A466" s="750"/>
      <c r="B466" s="719"/>
      <c r="C466" s="719"/>
      <c r="D466" s="719"/>
      <c r="E466" s="719"/>
      <c r="F466" s="719"/>
      <c r="G466" s="719"/>
      <c r="H466" s="719"/>
      <c r="I466" s="719"/>
      <c r="J466" s="719"/>
      <c r="K466" s="719"/>
      <c r="L466" s="719"/>
      <c r="M466" s="719"/>
      <c r="N466" s="719"/>
      <c r="O466" s="719"/>
      <c r="P466" s="719"/>
      <c r="Q466" s="719"/>
      <c r="R466" s="719"/>
      <c r="S466" s="719"/>
    </row>
    <row r="467" spans="1:19" ht="12.75" x14ac:dyDescent="0.2">
      <c r="A467" s="750"/>
      <c r="B467" s="719"/>
      <c r="C467" s="719"/>
      <c r="D467" s="719"/>
      <c r="E467" s="719"/>
      <c r="F467" s="719"/>
      <c r="G467" s="719"/>
      <c r="H467" s="719"/>
      <c r="I467" s="719"/>
      <c r="J467" s="719"/>
      <c r="K467" s="719"/>
      <c r="L467" s="719"/>
      <c r="M467" s="719"/>
      <c r="N467" s="719"/>
      <c r="O467" s="719"/>
      <c r="P467" s="719"/>
      <c r="Q467" s="719"/>
      <c r="R467" s="719"/>
      <c r="S467" s="719"/>
    </row>
    <row r="468" spans="1:19" ht="12.75" x14ac:dyDescent="0.2">
      <c r="A468" s="750"/>
      <c r="B468" s="719"/>
      <c r="C468" s="719"/>
      <c r="D468" s="719"/>
      <c r="E468" s="719"/>
      <c r="F468" s="719"/>
      <c r="G468" s="719"/>
      <c r="H468" s="719"/>
      <c r="I468" s="719"/>
      <c r="J468" s="719"/>
      <c r="K468" s="719"/>
      <c r="L468" s="719"/>
      <c r="M468" s="719"/>
      <c r="N468" s="719"/>
      <c r="O468" s="719"/>
      <c r="P468" s="719"/>
      <c r="Q468" s="719"/>
      <c r="R468" s="719"/>
      <c r="S468" s="719"/>
    </row>
    <row r="469" spans="1:19" ht="12.75" x14ac:dyDescent="0.2">
      <c r="A469" s="750"/>
      <c r="B469" s="719"/>
      <c r="C469" s="719"/>
      <c r="D469" s="719"/>
      <c r="E469" s="719"/>
      <c r="F469" s="719"/>
      <c r="G469" s="719"/>
      <c r="H469" s="719"/>
      <c r="I469" s="719"/>
      <c r="J469" s="719"/>
      <c r="K469" s="719"/>
      <c r="L469" s="719"/>
      <c r="M469" s="719"/>
      <c r="N469" s="719"/>
      <c r="O469" s="719"/>
      <c r="P469" s="719"/>
      <c r="Q469" s="719"/>
      <c r="R469" s="719"/>
      <c r="S469" s="719"/>
    </row>
    <row r="470" spans="1:19" ht="12.75" x14ac:dyDescent="0.2">
      <c r="A470" s="750"/>
      <c r="B470" s="719"/>
      <c r="C470" s="719"/>
      <c r="D470" s="719"/>
      <c r="E470" s="719"/>
      <c r="F470" s="719"/>
      <c r="G470" s="719"/>
      <c r="H470" s="719"/>
      <c r="I470" s="719"/>
      <c r="J470" s="719"/>
      <c r="K470" s="719"/>
      <c r="L470" s="719"/>
      <c r="M470" s="719"/>
      <c r="N470" s="719"/>
      <c r="O470" s="719"/>
      <c r="P470" s="719"/>
      <c r="Q470" s="719"/>
      <c r="R470" s="719"/>
      <c r="S470" s="719"/>
    </row>
    <row r="471" spans="1:19" ht="12.75" x14ac:dyDescent="0.2">
      <c r="A471" s="750"/>
      <c r="B471" s="719"/>
      <c r="C471" s="719"/>
      <c r="D471" s="719"/>
      <c r="E471" s="719"/>
      <c r="F471" s="719"/>
      <c r="G471" s="719"/>
      <c r="H471" s="719"/>
      <c r="I471" s="719"/>
      <c r="J471" s="719"/>
      <c r="K471" s="719"/>
      <c r="L471" s="719"/>
      <c r="M471" s="719"/>
      <c r="N471" s="719"/>
      <c r="O471" s="719"/>
      <c r="P471" s="719"/>
      <c r="Q471" s="719"/>
      <c r="R471" s="719"/>
      <c r="S471" s="719"/>
    </row>
    <row r="472" spans="1:19" ht="12.75" x14ac:dyDescent="0.2">
      <c r="A472" s="750"/>
      <c r="B472" s="719"/>
      <c r="C472" s="719"/>
      <c r="D472" s="719"/>
      <c r="E472" s="719"/>
      <c r="F472" s="719"/>
      <c r="G472" s="719"/>
      <c r="H472" s="719"/>
      <c r="I472" s="719"/>
      <c r="J472" s="719"/>
      <c r="K472" s="719"/>
      <c r="L472" s="719"/>
      <c r="M472" s="719"/>
      <c r="N472" s="719"/>
      <c r="O472" s="719"/>
      <c r="P472" s="719"/>
      <c r="Q472" s="719"/>
      <c r="R472" s="719"/>
      <c r="S472" s="719"/>
    </row>
    <row r="473" spans="1:19" ht="12.75" x14ac:dyDescent="0.2">
      <c r="A473" s="750"/>
      <c r="B473" s="719"/>
      <c r="C473" s="719"/>
      <c r="D473" s="719"/>
      <c r="E473" s="719"/>
      <c r="F473" s="719"/>
      <c r="G473" s="719"/>
      <c r="H473" s="719"/>
      <c r="I473" s="719"/>
      <c r="J473" s="719"/>
      <c r="K473" s="719"/>
      <c r="L473" s="719"/>
      <c r="M473" s="719"/>
      <c r="N473" s="719"/>
      <c r="O473" s="719"/>
      <c r="P473" s="719"/>
      <c r="Q473" s="719"/>
      <c r="R473" s="719"/>
      <c r="S473" s="719"/>
    </row>
    <row r="474" spans="1:19" ht="12.75" x14ac:dyDescent="0.2">
      <c r="A474" s="750"/>
      <c r="B474" s="719"/>
      <c r="C474" s="719"/>
      <c r="D474" s="719"/>
      <c r="E474" s="719"/>
      <c r="F474" s="719"/>
      <c r="G474" s="719"/>
      <c r="H474" s="719"/>
      <c r="I474" s="719"/>
      <c r="J474" s="719"/>
      <c r="K474" s="719"/>
      <c r="L474" s="719"/>
      <c r="M474" s="719"/>
      <c r="N474" s="719"/>
      <c r="O474" s="719"/>
      <c r="P474" s="719"/>
      <c r="Q474" s="719"/>
      <c r="R474" s="719"/>
      <c r="S474" s="719"/>
    </row>
    <row r="475" spans="1:19" ht="12.75" x14ac:dyDescent="0.2">
      <c r="A475" s="750"/>
      <c r="B475" s="719"/>
      <c r="C475" s="719"/>
      <c r="D475" s="719"/>
      <c r="E475" s="719"/>
      <c r="F475" s="719"/>
      <c r="G475" s="719"/>
      <c r="H475" s="719"/>
      <c r="I475" s="719"/>
      <c r="J475" s="719"/>
      <c r="K475" s="719"/>
      <c r="L475" s="719"/>
      <c r="M475" s="719"/>
      <c r="N475" s="719"/>
      <c r="O475" s="719"/>
      <c r="P475" s="719"/>
      <c r="Q475" s="719"/>
      <c r="R475" s="719"/>
      <c r="S475" s="719"/>
    </row>
    <row r="476" spans="1:19" ht="12.75" x14ac:dyDescent="0.2">
      <c r="A476" s="750"/>
      <c r="B476" s="719"/>
      <c r="C476" s="719"/>
      <c r="D476" s="719"/>
      <c r="E476" s="719"/>
      <c r="F476" s="719"/>
      <c r="G476" s="719"/>
      <c r="H476" s="719"/>
      <c r="I476" s="719"/>
      <c r="J476" s="719"/>
      <c r="K476" s="719"/>
      <c r="L476" s="719"/>
      <c r="M476" s="719"/>
      <c r="N476" s="719"/>
      <c r="O476" s="719"/>
      <c r="P476" s="719"/>
      <c r="Q476" s="719"/>
      <c r="R476" s="719"/>
      <c r="S476" s="719"/>
    </row>
    <row r="477" spans="1:19" ht="12.75" x14ac:dyDescent="0.2">
      <c r="A477" s="750"/>
      <c r="B477" s="719"/>
      <c r="C477" s="719"/>
      <c r="D477" s="719"/>
      <c r="E477" s="719"/>
      <c r="F477" s="719"/>
      <c r="G477" s="719"/>
      <c r="H477" s="719"/>
      <c r="I477" s="719"/>
      <c r="J477" s="719"/>
      <c r="K477" s="719"/>
      <c r="L477" s="719"/>
      <c r="M477" s="719"/>
      <c r="N477" s="719"/>
      <c r="O477" s="719"/>
      <c r="P477" s="719"/>
      <c r="Q477" s="719"/>
      <c r="R477" s="719"/>
      <c r="S477" s="719"/>
    </row>
    <row r="478" spans="1:19" ht="12.75" x14ac:dyDescent="0.2">
      <c r="A478" s="750"/>
      <c r="B478" s="719"/>
      <c r="C478" s="719"/>
      <c r="D478" s="719"/>
      <c r="E478" s="719"/>
      <c r="F478" s="719"/>
      <c r="G478" s="719"/>
      <c r="H478" s="719"/>
      <c r="I478" s="719"/>
      <c r="J478" s="719"/>
      <c r="K478" s="719"/>
      <c r="L478" s="719"/>
      <c r="M478" s="719"/>
      <c r="N478" s="719"/>
      <c r="O478" s="719"/>
      <c r="P478" s="719"/>
      <c r="Q478" s="719"/>
      <c r="R478" s="719"/>
      <c r="S478" s="719"/>
    </row>
    <row r="479" spans="1:19" ht="12.75" x14ac:dyDescent="0.2">
      <c r="A479" s="750"/>
      <c r="B479" s="719"/>
      <c r="C479" s="719"/>
      <c r="D479" s="719"/>
      <c r="E479" s="719"/>
      <c r="F479" s="719"/>
      <c r="G479" s="719"/>
      <c r="H479" s="719"/>
      <c r="I479" s="719"/>
      <c r="J479" s="719"/>
      <c r="K479" s="719"/>
      <c r="L479" s="719"/>
      <c r="M479" s="719"/>
      <c r="N479" s="719"/>
      <c r="O479" s="719"/>
      <c r="P479" s="719"/>
      <c r="Q479" s="719"/>
      <c r="R479" s="719"/>
      <c r="S479" s="719"/>
    </row>
    <row r="480" spans="1:19" ht="12.75" x14ac:dyDescent="0.2">
      <c r="A480" s="750"/>
      <c r="B480" s="719"/>
      <c r="C480" s="719"/>
      <c r="D480" s="719"/>
      <c r="E480" s="719"/>
      <c r="F480" s="719"/>
      <c r="G480" s="719"/>
      <c r="H480" s="719"/>
      <c r="I480" s="719"/>
      <c r="J480" s="719"/>
      <c r="K480" s="719"/>
      <c r="L480" s="719"/>
      <c r="M480" s="719"/>
      <c r="N480" s="719"/>
      <c r="O480" s="719"/>
      <c r="P480" s="719"/>
      <c r="Q480" s="719"/>
      <c r="R480" s="719"/>
      <c r="S480" s="719"/>
    </row>
    <row r="481" spans="1:19" ht="12.75" x14ac:dyDescent="0.2">
      <c r="A481" s="750"/>
      <c r="B481" s="719"/>
      <c r="C481" s="719"/>
      <c r="D481" s="719"/>
      <c r="E481" s="719"/>
      <c r="F481" s="719"/>
      <c r="G481" s="719"/>
      <c r="H481" s="719"/>
      <c r="I481" s="719"/>
      <c r="J481" s="719"/>
      <c r="K481" s="719"/>
      <c r="L481" s="719"/>
      <c r="M481" s="719"/>
      <c r="N481" s="719"/>
      <c r="O481" s="719"/>
      <c r="P481" s="719"/>
      <c r="Q481" s="719"/>
      <c r="R481" s="719"/>
      <c r="S481" s="719"/>
    </row>
    <row r="482" spans="1:19" ht="12.75" x14ac:dyDescent="0.2">
      <c r="A482" s="750"/>
      <c r="B482" s="719"/>
      <c r="C482" s="719"/>
      <c r="D482" s="719"/>
      <c r="E482" s="719"/>
      <c r="F482" s="719"/>
      <c r="G482" s="719"/>
      <c r="H482" s="719"/>
      <c r="I482" s="719"/>
      <c r="J482" s="719"/>
      <c r="K482" s="719"/>
      <c r="L482" s="719"/>
      <c r="M482" s="719"/>
      <c r="N482" s="719"/>
      <c r="O482" s="719"/>
      <c r="P482" s="719"/>
      <c r="Q482" s="719"/>
      <c r="R482" s="719"/>
      <c r="S482" s="719"/>
    </row>
    <row r="483" spans="1:19" ht="12.75" x14ac:dyDescent="0.2">
      <c r="A483" s="750"/>
      <c r="B483" s="719"/>
      <c r="C483" s="719"/>
      <c r="D483" s="719"/>
      <c r="E483" s="719"/>
      <c r="F483" s="719"/>
      <c r="G483" s="719"/>
      <c r="H483" s="719"/>
      <c r="I483" s="719"/>
      <c r="J483" s="719"/>
      <c r="K483" s="719"/>
      <c r="L483" s="719"/>
      <c r="M483" s="719"/>
      <c r="N483" s="719"/>
      <c r="O483" s="719"/>
      <c r="P483" s="719"/>
      <c r="Q483" s="719"/>
      <c r="R483" s="719"/>
      <c r="S483" s="719"/>
    </row>
    <row r="484" spans="1:19" ht="12.75" x14ac:dyDescent="0.2">
      <c r="A484" s="750"/>
      <c r="B484" s="719"/>
      <c r="C484" s="719"/>
      <c r="D484" s="719"/>
      <c r="E484" s="719"/>
      <c r="F484" s="719"/>
      <c r="G484" s="719"/>
      <c r="H484" s="719"/>
      <c r="I484" s="719"/>
      <c r="J484" s="719"/>
      <c r="K484" s="719"/>
      <c r="L484" s="719"/>
      <c r="M484" s="719"/>
      <c r="N484" s="719"/>
      <c r="O484" s="719"/>
      <c r="P484" s="719"/>
      <c r="Q484" s="719"/>
      <c r="R484" s="719"/>
      <c r="S484" s="719"/>
    </row>
    <row r="485" spans="1:19" ht="12.75" x14ac:dyDescent="0.2">
      <c r="A485" s="750"/>
      <c r="B485" s="719"/>
      <c r="C485" s="719"/>
      <c r="D485" s="719"/>
      <c r="E485" s="719"/>
      <c r="F485" s="719"/>
      <c r="G485" s="719"/>
      <c r="H485" s="719"/>
      <c r="I485" s="719"/>
      <c r="J485" s="719"/>
      <c r="K485" s="719"/>
      <c r="L485" s="719"/>
      <c r="M485" s="719"/>
      <c r="N485" s="719"/>
      <c r="O485" s="719"/>
      <c r="P485" s="719"/>
      <c r="Q485" s="719"/>
      <c r="R485" s="719"/>
      <c r="S485" s="719"/>
    </row>
    <row r="486" spans="1:19" ht="12.75" x14ac:dyDescent="0.2">
      <c r="A486" s="750"/>
      <c r="B486" s="719"/>
      <c r="C486" s="719"/>
      <c r="D486" s="719"/>
      <c r="E486" s="719"/>
      <c r="F486" s="719"/>
      <c r="G486" s="719"/>
      <c r="H486" s="719"/>
      <c r="I486" s="719"/>
      <c r="J486" s="719"/>
      <c r="K486" s="719"/>
      <c r="L486" s="719"/>
      <c r="M486" s="719"/>
      <c r="N486" s="719"/>
      <c r="O486" s="719"/>
      <c r="P486" s="719"/>
      <c r="Q486" s="719"/>
      <c r="R486" s="719"/>
      <c r="S486" s="719"/>
    </row>
    <row r="487" spans="1:19" ht="12.75" x14ac:dyDescent="0.2">
      <c r="A487" s="750"/>
      <c r="B487" s="719"/>
      <c r="C487" s="719"/>
      <c r="D487" s="719"/>
      <c r="E487" s="719"/>
      <c r="F487" s="719"/>
      <c r="G487" s="719"/>
      <c r="H487" s="719"/>
      <c r="I487" s="719"/>
      <c r="J487" s="719"/>
      <c r="K487" s="719"/>
      <c r="L487" s="719"/>
      <c r="M487" s="719"/>
      <c r="N487" s="719"/>
      <c r="O487" s="719"/>
      <c r="P487" s="719"/>
      <c r="Q487" s="719"/>
      <c r="R487" s="719"/>
      <c r="S487" s="719"/>
    </row>
    <row r="488" spans="1:19" ht="12.75" x14ac:dyDescent="0.2">
      <c r="A488" s="750"/>
      <c r="B488" s="719"/>
      <c r="C488" s="719"/>
      <c r="D488" s="719"/>
      <c r="E488" s="719"/>
      <c r="F488" s="719"/>
      <c r="G488" s="719"/>
      <c r="H488" s="719"/>
      <c r="I488" s="719"/>
      <c r="J488" s="719"/>
      <c r="K488" s="719"/>
      <c r="L488" s="719"/>
      <c r="M488" s="719"/>
      <c r="N488" s="719"/>
      <c r="O488" s="719"/>
      <c r="P488" s="719"/>
      <c r="Q488" s="719"/>
      <c r="R488" s="719"/>
      <c r="S488" s="719"/>
    </row>
    <row r="489" spans="1:19" ht="12.75" x14ac:dyDescent="0.2">
      <c r="A489" s="750"/>
      <c r="B489" s="719"/>
      <c r="C489" s="719"/>
      <c r="D489" s="719"/>
      <c r="E489" s="719"/>
      <c r="F489" s="719"/>
      <c r="G489" s="719"/>
      <c r="H489" s="719"/>
      <c r="I489" s="719"/>
      <c r="J489" s="719"/>
      <c r="K489" s="719"/>
      <c r="L489" s="719"/>
      <c r="M489" s="719"/>
      <c r="N489" s="719"/>
      <c r="O489" s="719"/>
      <c r="P489" s="719"/>
      <c r="Q489" s="719"/>
      <c r="R489" s="719"/>
      <c r="S489" s="719"/>
    </row>
    <row r="490" spans="1:19" ht="12.75" x14ac:dyDescent="0.2">
      <c r="A490" s="750"/>
      <c r="B490" s="719"/>
      <c r="C490" s="719"/>
      <c r="D490" s="719"/>
      <c r="E490" s="719"/>
      <c r="F490" s="719"/>
      <c r="G490" s="719"/>
      <c r="H490" s="719"/>
      <c r="I490" s="719"/>
      <c r="J490" s="719"/>
      <c r="K490" s="719"/>
      <c r="L490" s="719"/>
      <c r="M490" s="719"/>
      <c r="N490" s="719"/>
      <c r="O490" s="719"/>
      <c r="P490" s="719"/>
      <c r="Q490" s="719"/>
      <c r="R490" s="719"/>
      <c r="S490" s="719"/>
    </row>
    <row r="491" spans="1:19" ht="12.75" x14ac:dyDescent="0.2">
      <c r="A491" s="750"/>
      <c r="B491" s="719"/>
      <c r="C491" s="719"/>
      <c r="D491" s="719"/>
      <c r="E491" s="719"/>
      <c r="F491" s="719"/>
      <c r="G491" s="719"/>
      <c r="H491" s="719"/>
      <c r="I491" s="719"/>
      <c r="J491" s="719"/>
      <c r="K491" s="719"/>
      <c r="L491" s="719"/>
      <c r="M491" s="719"/>
      <c r="N491" s="719"/>
      <c r="O491" s="719"/>
      <c r="P491" s="719"/>
      <c r="Q491" s="719"/>
      <c r="R491" s="719"/>
      <c r="S491" s="719"/>
    </row>
    <row r="492" spans="1:19" ht="12.75" x14ac:dyDescent="0.2">
      <c r="A492" s="750"/>
      <c r="B492" s="719"/>
      <c r="C492" s="719"/>
      <c r="D492" s="719"/>
      <c r="E492" s="719"/>
      <c r="F492" s="719"/>
      <c r="G492" s="719"/>
      <c r="H492" s="719"/>
      <c r="I492" s="719"/>
      <c r="J492" s="719"/>
      <c r="K492" s="719"/>
      <c r="L492" s="719"/>
      <c r="M492" s="719"/>
      <c r="N492" s="719"/>
      <c r="O492" s="719"/>
      <c r="P492" s="719"/>
      <c r="Q492" s="719"/>
      <c r="R492" s="719"/>
      <c r="S492" s="719"/>
    </row>
    <row r="493" spans="1:19" ht="12.75" x14ac:dyDescent="0.2">
      <c r="A493" s="750"/>
      <c r="B493" s="719"/>
      <c r="C493" s="719"/>
      <c r="D493" s="719"/>
      <c r="E493" s="719"/>
      <c r="F493" s="719"/>
      <c r="G493" s="719"/>
      <c r="H493" s="719"/>
      <c r="I493" s="719"/>
      <c r="J493" s="719"/>
      <c r="K493" s="719"/>
      <c r="L493" s="719"/>
      <c r="M493" s="719"/>
      <c r="N493" s="719"/>
      <c r="O493" s="719"/>
      <c r="P493" s="719"/>
      <c r="Q493" s="719"/>
      <c r="R493" s="719"/>
      <c r="S493" s="719"/>
    </row>
    <row r="494" spans="1:19" ht="12.75" x14ac:dyDescent="0.2">
      <c r="A494" s="750"/>
      <c r="B494" s="719"/>
      <c r="C494" s="719"/>
      <c r="D494" s="719"/>
      <c r="E494" s="719"/>
      <c r="F494" s="719"/>
      <c r="G494" s="719"/>
      <c r="H494" s="719"/>
      <c r="I494" s="719"/>
      <c r="J494" s="719"/>
      <c r="K494" s="719"/>
      <c r="L494" s="719"/>
      <c r="M494" s="719"/>
      <c r="N494" s="719"/>
      <c r="O494" s="719"/>
      <c r="P494" s="719"/>
      <c r="Q494" s="719"/>
      <c r="R494" s="719"/>
      <c r="S494" s="719"/>
    </row>
    <row r="495" spans="1:19" ht="12.75" x14ac:dyDescent="0.2">
      <c r="A495" s="750"/>
      <c r="B495" s="719"/>
      <c r="C495" s="719"/>
      <c r="D495" s="719"/>
      <c r="E495" s="719"/>
      <c r="F495" s="719"/>
      <c r="G495" s="719"/>
      <c r="H495" s="719"/>
      <c r="I495" s="719"/>
      <c r="J495" s="719"/>
      <c r="K495" s="719"/>
      <c r="L495" s="719"/>
      <c r="M495" s="719"/>
      <c r="N495" s="719"/>
      <c r="O495" s="719"/>
      <c r="P495" s="719"/>
      <c r="Q495" s="719"/>
      <c r="R495" s="719"/>
      <c r="S495" s="719"/>
    </row>
    <row r="496" spans="1:19" ht="12.75" x14ac:dyDescent="0.2">
      <c r="A496" s="750"/>
      <c r="B496" s="719"/>
      <c r="C496" s="719"/>
      <c r="D496" s="719"/>
      <c r="E496" s="719"/>
      <c r="F496" s="719"/>
      <c r="G496" s="719"/>
      <c r="H496" s="719"/>
      <c r="I496" s="719"/>
      <c r="J496" s="719"/>
      <c r="K496" s="719"/>
      <c r="L496" s="719"/>
      <c r="M496" s="719"/>
      <c r="N496" s="719"/>
      <c r="O496" s="719"/>
      <c r="P496" s="719"/>
      <c r="Q496" s="719"/>
      <c r="R496" s="719"/>
      <c r="S496" s="719"/>
    </row>
    <row r="497" spans="1:19" ht="12.75" x14ac:dyDescent="0.2">
      <c r="A497" s="750"/>
      <c r="B497" s="719"/>
      <c r="C497" s="719"/>
      <c r="D497" s="719"/>
      <c r="E497" s="719"/>
      <c r="F497" s="719"/>
      <c r="G497" s="719"/>
      <c r="H497" s="719"/>
      <c r="I497" s="719"/>
      <c r="J497" s="719"/>
      <c r="K497" s="719"/>
      <c r="L497" s="719"/>
      <c r="M497" s="719"/>
      <c r="N497" s="719"/>
      <c r="O497" s="719"/>
      <c r="P497" s="719"/>
      <c r="Q497" s="719"/>
      <c r="R497" s="719"/>
      <c r="S497" s="719"/>
    </row>
    <row r="498" spans="1:19" ht="12.75" x14ac:dyDescent="0.2">
      <c r="A498" s="750"/>
      <c r="B498" s="719"/>
      <c r="C498" s="719"/>
      <c r="D498" s="719"/>
      <c r="E498" s="719"/>
      <c r="F498" s="719"/>
      <c r="G498" s="719"/>
      <c r="H498" s="719"/>
      <c r="I498" s="719"/>
      <c r="J498" s="719"/>
      <c r="K498" s="719"/>
      <c r="L498" s="719"/>
      <c r="M498" s="719"/>
      <c r="N498" s="719"/>
      <c r="O498" s="719"/>
      <c r="P498" s="719"/>
      <c r="Q498" s="719"/>
      <c r="R498" s="719"/>
      <c r="S498" s="719"/>
    </row>
    <row r="499" spans="1:19" ht="12.75" x14ac:dyDescent="0.2">
      <c r="A499" s="750"/>
      <c r="B499" s="719"/>
      <c r="C499" s="719"/>
      <c r="D499" s="719"/>
      <c r="E499" s="719"/>
      <c r="F499" s="719"/>
      <c r="G499" s="719"/>
      <c r="H499" s="719"/>
      <c r="I499" s="719"/>
      <c r="J499" s="719"/>
      <c r="K499" s="719"/>
      <c r="L499" s="719"/>
      <c r="M499" s="719"/>
      <c r="N499" s="719"/>
      <c r="O499" s="719"/>
      <c r="P499" s="719"/>
      <c r="Q499" s="719"/>
      <c r="R499" s="719"/>
      <c r="S499" s="719"/>
    </row>
    <row r="500" spans="1:19" ht="12.75" x14ac:dyDescent="0.2">
      <c r="A500" s="750"/>
      <c r="B500" s="719"/>
      <c r="C500" s="719"/>
      <c r="D500" s="719"/>
      <c r="E500" s="719"/>
      <c r="F500" s="719"/>
      <c r="G500" s="719"/>
      <c r="H500" s="719"/>
      <c r="I500" s="719"/>
      <c r="J500" s="719"/>
      <c r="K500" s="719"/>
      <c r="L500" s="719"/>
      <c r="M500" s="719"/>
      <c r="N500" s="719"/>
      <c r="O500" s="719"/>
      <c r="P500" s="719"/>
      <c r="Q500" s="719"/>
      <c r="R500" s="719"/>
      <c r="S500" s="719"/>
    </row>
    <row r="501" spans="1:19" ht="12.75" x14ac:dyDescent="0.2">
      <c r="A501" s="750"/>
      <c r="B501" s="719"/>
      <c r="C501" s="719"/>
      <c r="D501" s="719"/>
      <c r="E501" s="719"/>
      <c r="F501" s="719"/>
      <c r="G501" s="719"/>
      <c r="H501" s="719"/>
      <c r="I501" s="719"/>
      <c r="J501" s="719"/>
      <c r="K501" s="719"/>
      <c r="L501" s="719"/>
      <c r="M501" s="719"/>
      <c r="N501" s="719"/>
      <c r="O501" s="719"/>
      <c r="P501" s="719"/>
      <c r="Q501" s="719"/>
      <c r="R501" s="719"/>
      <c r="S501" s="719"/>
    </row>
    <row r="502" spans="1:19" ht="12.75" x14ac:dyDescent="0.2">
      <c r="A502" s="750"/>
      <c r="B502" s="719"/>
      <c r="C502" s="719"/>
      <c r="D502" s="719"/>
      <c r="E502" s="719"/>
      <c r="F502" s="719"/>
      <c r="G502" s="719"/>
      <c r="H502" s="719"/>
      <c r="I502" s="719"/>
      <c r="J502" s="719"/>
      <c r="K502" s="719"/>
      <c r="L502" s="719"/>
      <c r="M502" s="719"/>
      <c r="N502" s="719"/>
      <c r="O502" s="719"/>
      <c r="P502" s="719"/>
      <c r="Q502" s="719"/>
      <c r="R502" s="719"/>
      <c r="S502" s="719"/>
    </row>
    <row r="503" spans="1:19" ht="12.75" x14ac:dyDescent="0.2">
      <c r="A503" s="750"/>
      <c r="B503" s="719"/>
      <c r="C503" s="719"/>
      <c r="D503" s="719"/>
      <c r="E503" s="719"/>
      <c r="F503" s="719"/>
      <c r="G503" s="719"/>
      <c r="H503" s="719"/>
      <c r="I503" s="719"/>
      <c r="J503" s="719"/>
      <c r="K503" s="719"/>
      <c r="L503" s="719"/>
      <c r="M503" s="719"/>
      <c r="N503" s="719"/>
      <c r="O503" s="719"/>
      <c r="P503" s="719"/>
      <c r="Q503" s="719"/>
      <c r="R503" s="719"/>
      <c r="S503" s="719"/>
    </row>
    <row r="504" spans="1:19" ht="12.75" x14ac:dyDescent="0.2">
      <c r="A504" s="750"/>
      <c r="B504" s="719"/>
      <c r="C504" s="719"/>
      <c r="D504" s="719"/>
      <c r="E504" s="719"/>
      <c r="F504" s="719"/>
      <c r="G504" s="719"/>
      <c r="H504" s="719"/>
      <c r="I504" s="719"/>
      <c r="J504" s="719"/>
      <c r="K504" s="719"/>
      <c r="L504" s="719"/>
      <c r="M504" s="719"/>
      <c r="N504" s="719"/>
      <c r="O504" s="719"/>
      <c r="P504" s="719"/>
      <c r="Q504" s="719"/>
      <c r="R504" s="719"/>
      <c r="S504" s="719"/>
    </row>
    <row r="505" spans="1:19" ht="12.75" x14ac:dyDescent="0.2">
      <c r="A505" s="750"/>
      <c r="B505" s="719"/>
      <c r="C505" s="719"/>
      <c r="D505" s="719"/>
      <c r="E505" s="719"/>
      <c r="F505" s="719"/>
      <c r="G505" s="719"/>
      <c r="H505" s="719"/>
      <c r="I505" s="719"/>
      <c r="J505" s="719"/>
      <c r="K505" s="719"/>
      <c r="L505" s="719"/>
      <c r="M505" s="719"/>
      <c r="N505" s="719"/>
      <c r="O505" s="719"/>
      <c r="P505" s="719"/>
      <c r="Q505" s="719"/>
      <c r="R505" s="719"/>
      <c r="S505" s="719"/>
    </row>
    <row r="506" spans="1:19" ht="12.75" x14ac:dyDescent="0.2">
      <c r="A506" s="750"/>
      <c r="B506" s="719"/>
      <c r="C506" s="719"/>
      <c r="D506" s="719"/>
      <c r="E506" s="719"/>
      <c r="F506" s="719"/>
      <c r="G506" s="719"/>
      <c r="H506" s="719"/>
      <c r="I506" s="719"/>
      <c r="J506" s="719"/>
      <c r="K506" s="719"/>
      <c r="L506" s="719"/>
      <c r="M506" s="719"/>
      <c r="N506" s="719"/>
      <c r="O506" s="719"/>
      <c r="P506" s="719"/>
      <c r="Q506" s="719"/>
      <c r="R506" s="719"/>
      <c r="S506" s="719"/>
    </row>
    <row r="507" spans="1:19" ht="12.75" x14ac:dyDescent="0.2">
      <c r="A507" s="750"/>
      <c r="B507" s="719"/>
      <c r="C507" s="719"/>
      <c r="D507" s="719"/>
      <c r="E507" s="719"/>
      <c r="F507" s="719"/>
      <c r="G507" s="719"/>
      <c r="H507" s="719"/>
      <c r="I507" s="719"/>
      <c r="J507" s="719"/>
      <c r="K507" s="719"/>
      <c r="L507" s="719"/>
      <c r="M507" s="719"/>
      <c r="N507" s="719"/>
      <c r="O507" s="719"/>
      <c r="P507" s="719"/>
      <c r="Q507" s="719"/>
      <c r="R507" s="719"/>
      <c r="S507" s="719"/>
    </row>
    <row r="508" spans="1:19" ht="12.75" x14ac:dyDescent="0.2">
      <c r="A508" s="750"/>
      <c r="B508" s="719"/>
      <c r="C508" s="719"/>
      <c r="D508" s="719"/>
      <c r="E508" s="719"/>
      <c r="F508" s="719"/>
      <c r="G508" s="719"/>
      <c r="H508" s="719"/>
      <c r="I508" s="719"/>
      <c r="J508" s="719"/>
      <c r="K508" s="719"/>
      <c r="L508" s="719"/>
      <c r="M508" s="719"/>
      <c r="N508" s="719"/>
      <c r="O508" s="719"/>
      <c r="P508" s="719"/>
      <c r="Q508" s="719"/>
      <c r="R508" s="719"/>
      <c r="S508" s="719"/>
    </row>
    <row r="509" spans="1:19" ht="12.75" x14ac:dyDescent="0.2">
      <c r="A509" s="750"/>
      <c r="B509" s="719"/>
      <c r="C509" s="719"/>
      <c r="D509" s="719"/>
      <c r="E509" s="719"/>
      <c r="F509" s="719"/>
      <c r="G509" s="719"/>
      <c r="H509" s="719"/>
      <c r="I509" s="719"/>
      <c r="J509" s="719"/>
      <c r="K509" s="719"/>
      <c r="L509" s="719"/>
      <c r="M509" s="719"/>
      <c r="N509" s="719"/>
      <c r="O509" s="719"/>
      <c r="P509" s="719"/>
      <c r="Q509" s="719"/>
      <c r="R509" s="719"/>
      <c r="S509" s="719"/>
    </row>
    <row r="510" spans="1:19" ht="12.75" x14ac:dyDescent="0.2">
      <c r="A510" s="750"/>
      <c r="B510" s="719"/>
      <c r="C510" s="719"/>
      <c r="D510" s="719"/>
      <c r="E510" s="719"/>
      <c r="F510" s="719"/>
      <c r="G510" s="719"/>
      <c r="H510" s="719"/>
      <c r="I510" s="719"/>
      <c r="J510" s="719"/>
      <c r="K510" s="719"/>
      <c r="L510" s="719"/>
      <c r="M510" s="719"/>
      <c r="N510" s="719"/>
      <c r="O510" s="719"/>
      <c r="P510" s="719"/>
      <c r="Q510" s="719"/>
      <c r="R510" s="719"/>
      <c r="S510" s="719"/>
    </row>
    <row r="511" spans="1:19" ht="12.75" x14ac:dyDescent="0.2">
      <c r="A511" s="750"/>
      <c r="B511" s="719"/>
      <c r="C511" s="719"/>
      <c r="D511" s="719"/>
      <c r="E511" s="719"/>
      <c r="F511" s="719"/>
      <c r="G511" s="719"/>
      <c r="H511" s="719"/>
      <c r="I511" s="719"/>
      <c r="J511" s="719"/>
      <c r="K511" s="719"/>
      <c r="L511" s="719"/>
      <c r="M511" s="719"/>
      <c r="N511" s="719"/>
      <c r="O511" s="719"/>
      <c r="P511" s="719"/>
      <c r="Q511" s="719"/>
      <c r="R511" s="719"/>
      <c r="S511" s="719"/>
    </row>
    <row r="512" spans="1:19" ht="12.75" x14ac:dyDescent="0.2">
      <c r="A512" s="750"/>
      <c r="B512" s="719"/>
      <c r="C512" s="719"/>
      <c r="D512" s="719"/>
      <c r="E512" s="719"/>
      <c r="F512" s="719"/>
      <c r="G512" s="719"/>
      <c r="H512" s="719"/>
      <c r="I512" s="719"/>
      <c r="J512" s="719"/>
      <c r="K512" s="719"/>
      <c r="L512" s="719"/>
      <c r="M512" s="719"/>
      <c r="N512" s="719"/>
      <c r="O512" s="719"/>
      <c r="P512" s="719"/>
      <c r="Q512" s="719"/>
      <c r="R512" s="719"/>
      <c r="S512" s="719"/>
    </row>
    <row r="513" spans="1:19" ht="12.75" x14ac:dyDescent="0.2">
      <c r="A513" s="750"/>
      <c r="B513" s="719"/>
      <c r="C513" s="719"/>
      <c r="D513" s="719"/>
      <c r="E513" s="719"/>
      <c r="F513" s="719"/>
      <c r="G513" s="719"/>
      <c r="H513" s="719"/>
      <c r="I513" s="719"/>
      <c r="J513" s="719"/>
      <c r="K513" s="719"/>
      <c r="L513" s="719"/>
      <c r="M513" s="719"/>
      <c r="N513" s="719"/>
      <c r="O513" s="719"/>
      <c r="P513" s="719"/>
      <c r="Q513" s="719"/>
      <c r="R513" s="719"/>
      <c r="S513" s="719"/>
    </row>
    <row r="514" spans="1:19" ht="12.75" x14ac:dyDescent="0.2">
      <c r="A514" s="750"/>
      <c r="B514" s="719"/>
      <c r="C514" s="719"/>
      <c r="D514" s="719"/>
      <c r="E514" s="719"/>
      <c r="F514" s="719"/>
      <c r="G514" s="719"/>
      <c r="H514" s="719"/>
      <c r="I514" s="719"/>
      <c r="J514" s="719"/>
      <c r="K514" s="719"/>
      <c r="L514" s="719"/>
      <c r="M514" s="719"/>
      <c r="N514" s="719"/>
      <c r="O514" s="719"/>
      <c r="P514" s="719"/>
      <c r="Q514" s="719"/>
      <c r="R514" s="719"/>
      <c r="S514" s="719"/>
    </row>
    <row r="515" spans="1:19" ht="12.75" x14ac:dyDescent="0.2">
      <c r="A515" s="750"/>
      <c r="B515" s="719"/>
      <c r="C515" s="719"/>
      <c r="D515" s="719"/>
      <c r="E515" s="719"/>
      <c r="F515" s="719"/>
      <c r="G515" s="719"/>
      <c r="H515" s="719"/>
      <c r="I515" s="719"/>
      <c r="J515" s="719"/>
      <c r="K515" s="719"/>
      <c r="L515" s="719"/>
      <c r="M515" s="719"/>
      <c r="N515" s="719"/>
      <c r="O515" s="719"/>
      <c r="P515" s="719"/>
      <c r="Q515" s="719"/>
      <c r="R515" s="719"/>
      <c r="S515" s="719"/>
    </row>
    <row r="516" spans="1:19" ht="12.75" x14ac:dyDescent="0.2">
      <c r="A516" s="750"/>
      <c r="B516" s="719"/>
      <c r="C516" s="719"/>
      <c r="D516" s="719"/>
      <c r="E516" s="719"/>
      <c r="F516" s="719"/>
      <c r="G516" s="719"/>
      <c r="H516" s="719"/>
      <c r="I516" s="719"/>
      <c r="J516" s="719"/>
      <c r="K516" s="719"/>
      <c r="L516" s="719"/>
      <c r="M516" s="719"/>
      <c r="N516" s="719"/>
      <c r="O516" s="719"/>
      <c r="P516" s="719"/>
      <c r="Q516" s="719"/>
      <c r="R516" s="719"/>
      <c r="S516" s="719"/>
    </row>
    <row r="517" spans="1:19" ht="12.75" x14ac:dyDescent="0.2">
      <c r="A517" s="750"/>
      <c r="B517" s="719"/>
      <c r="C517" s="719"/>
      <c r="D517" s="719"/>
      <c r="E517" s="719"/>
      <c r="F517" s="719"/>
      <c r="G517" s="719"/>
      <c r="H517" s="719"/>
      <c r="I517" s="719"/>
      <c r="J517" s="719"/>
      <c r="K517" s="719"/>
      <c r="L517" s="719"/>
      <c r="M517" s="719"/>
      <c r="N517" s="719"/>
      <c r="O517" s="719"/>
      <c r="P517" s="719"/>
      <c r="Q517" s="719"/>
      <c r="R517" s="719"/>
      <c r="S517" s="719"/>
    </row>
    <row r="518" spans="1:19" ht="12.75" x14ac:dyDescent="0.2">
      <c r="A518" s="750"/>
      <c r="B518" s="719"/>
      <c r="C518" s="719"/>
      <c r="D518" s="719"/>
      <c r="E518" s="719"/>
      <c r="F518" s="719"/>
      <c r="G518" s="719"/>
      <c r="H518" s="719"/>
      <c r="I518" s="719"/>
      <c r="J518" s="719"/>
      <c r="K518" s="719"/>
      <c r="L518" s="719"/>
      <c r="M518" s="719"/>
      <c r="N518" s="719"/>
      <c r="O518" s="719"/>
      <c r="P518" s="719"/>
      <c r="Q518" s="719"/>
      <c r="R518" s="719"/>
      <c r="S518" s="719"/>
    </row>
    <row r="519" spans="1:19" ht="12.75" x14ac:dyDescent="0.2">
      <c r="A519" s="750"/>
      <c r="B519" s="719"/>
      <c r="C519" s="719"/>
      <c r="D519" s="719"/>
      <c r="E519" s="719"/>
      <c r="F519" s="719"/>
      <c r="G519" s="719"/>
      <c r="H519" s="719"/>
      <c r="I519" s="719"/>
      <c r="J519" s="719"/>
      <c r="K519" s="719"/>
      <c r="L519" s="719"/>
      <c r="M519" s="719"/>
      <c r="N519" s="719"/>
      <c r="O519" s="719"/>
      <c r="P519" s="719"/>
      <c r="Q519" s="719"/>
      <c r="R519" s="719"/>
      <c r="S519" s="719"/>
    </row>
    <row r="520" spans="1:19" ht="12.75" x14ac:dyDescent="0.2">
      <c r="A520" s="750"/>
      <c r="B520" s="719"/>
      <c r="C520" s="719"/>
      <c r="D520" s="719"/>
      <c r="E520" s="719"/>
      <c r="F520" s="719"/>
      <c r="G520" s="719"/>
      <c r="H520" s="719"/>
      <c r="I520" s="719"/>
      <c r="J520" s="719"/>
      <c r="K520" s="719"/>
      <c r="L520" s="719"/>
      <c r="M520" s="719"/>
      <c r="N520" s="719"/>
      <c r="O520" s="719"/>
      <c r="P520" s="719"/>
      <c r="Q520" s="719"/>
      <c r="R520" s="719"/>
      <c r="S520" s="719"/>
    </row>
    <row r="521" spans="1:19" ht="12.75" x14ac:dyDescent="0.2">
      <c r="A521" s="750"/>
      <c r="B521" s="719"/>
      <c r="C521" s="719"/>
      <c r="D521" s="719"/>
      <c r="E521" s="719"/>
      <c r="F521" s="719"/>
      <c r="G521" s="719"/>
      <c r="H521" s="719"/>
      <c r="I521" s="719"/>
      <c r="J521" s="719"/>
      <c r="K521" s="719"/>
      <c r="L521" s="719"/>
      <c r="M521" s="719"/>
      <c r="N521" s="719"/>
      <c r="O521" s="719"/>
      <c r="P521" s="719"/>
      <c r="Q521" s="719"/>
      <c r="R521" s="719"/>
      <c r="S521" s="719"/>
    </row>
    <row r="522" spans="1:19" ht="12.75" x14ac:dyDescent="0.2">
      <c r="A522" s="750"/>
      <c r="B522" s="719"/>
      <c r="C522" s="719"/>
      <c r="D522" s="719"/>
      <c r="E522" s="719"/>
      <c r="F522" s="719"/>
      <c r="G522" s="719"/>
      <c r="H522" s="719"/>
      <c r="I522" s="719"/>
      <c r="J522" s="719"/>
      <c r="K522" s="719"/>
      <c r="L522" s="719"/>
      <c r="M522" s="719"/>
      <c r="N522" s="719"/>
      <c r="O522" s="719"/>
      <c r="P522" s="719"/>
      <c r="Q522" s="719"/>
      <c r="R522" s="719"/>
      <c r="S522" s="719"/>
    </row>
    <row r="523" spans="1:19" ht="12.75" x14ac:dyDescent="0.2">
      <c r="A523" s="750"/>
      <c r="B523" s="719"/>
      <c r="C523" s="719"/>
      <c r="D523" s="719"/>
      <c r="E523" s="719"/>
      <c r="F523" s="719"/>
      <c r="G523" s="719"/>
      <c r="H523" s="719"/>
      <c r="I523" s="719"/>
      <c r="J523" s="719"/>
      <c r="K523" s="719"/>
      <c r="L523" s="719"/>
      <c r="M523" s="719"/>
      <c r="N523" s="719"/>
      <c r="O523" s="719"/>
      <c r="P523" s="719"/>
      <c r="Q523" s="719"/>
      <c r="R523" s="719"/>
      <c r="S523" s="719"/>
    </row>
    <row r="524" spans="1:19" ht="12.75" x14ac:dyDescent="0.2">
      <c r="A524" s="750"/>
      <c r="B524" s="719"/>
      <c r="C524" s="719"/>
      <c r="D524" s="719"/>
      <c r="E524" s="719"/>
      <c r="F524" s="719"/>
      <c r="G524" s="719"/>
      <c r="H524" s="719"/>
      <c r="I524" s="719"/>
      <c r="J524" s="719"/>
      <c r="K524" s="719"/>
      <c r="L524" s="719"/>
      <c r="M524" s="719"/>
      <c r="N524" s="719"/>
      <c r="O524" s="719"/>
      <c r="P524" s="719"/>
      <c r="Q524" s="719"/>
      <c r="R524" s="719"/>
      <c r="S524" s="719"/>
    </row>
    <row r="525" spans="1:19" ht="12.75" x14ac:dyDescent="0.2">
      <c r="A525" s="750"/>
      <c r="B525" s="719"/>
      <c r="C525" s="719"/>
      <c r="D525" s="719"/>
      <c r="E525" s="719"/>
      <c r="F525" s="719"/>
      <c r="G525" s="719"/>
      <c r="H525" s="719"/>
      <c r="I525" s="719"/>
      <c r="J525" s="719"/>
      <c r="K525" s="719"/>
      <c r="L525" s="719"/>
      <c r="M525" s="719"/>
      <c r="N525" s="719"/>
      <c r="O525" s="719"/>
      <c r="P525" s="719"/>
      <c r="Q525" s="719"/>
      <c r="R525" s="719"/>
      <c r="S525" s="719"/>
    </row>
    <row r="526" spans="1:19" ht="12.75" x14ac:dyDescent="0.2">
      <c r="A526" s="750"/>
      <c r="B526" s="719"/>
      <c r="C526" s="719"/>
      <c r="D526" s="719"/>
      <c r="E526" s="719"/>
      <c r="F526" s="719"/>
      <c r="G526" s="719"/>
      <c r="H526" s="719"/>
      <c r="I526" s="719"/>
      <c r="J526" s="719"/>
      <c r="K526" s="719"/>
      <c r="L526" s="719"/>
      <c r="M526" s="719"/>
      <c r="N526" s="719"/>
      <c r="O526" s="719"/>
      <c r="P526" s="719"/>
      <c r="Q526" s="719"/>
      <c r="R526" s="719"/>
      <c r="S526" s="719"/>
    </row>
    <row r="527" spans="1:19" ht="12.75" x14ac:dyDescent="0.2">
      <c r="A527" s="750"/>
      <c r="B527" s="719"/>
      <c r="C527" s="719"/>
      <c r="D527" s="719"/>
      <c r="E527" s="719"/>
      <c r="F527" s="719"/>
      <c r="G527" s="719"/>
      <c r="H527" s="719"/>
      <c r="I527" s="719"/>
      <c r="J527" s="719"/>
      <c r="K527" s="719"/>
      <c r="L527" s="719"/>
      <c r="M527" s="719"/>
      <c r="N527" s="719"/>
      <c r="O527" s="719"/>
      <c r="P527" s="719"/>
      <c r="Q527" s="719"/>
      <c r="R527" s="719"/>
      <c r="S527" s="719"/>
    </row>
    <row r="528" spans="1:19" ht="12.75" x14ac:dyDescent="0.2">
      <c r="A528" s="750"/>
      <c r="B528" s="719"/>
      <c r="C528" s="719"/>
      <c r="D528" s="719"/>
      <c r="E528" s="719"/>
      <c r="F528" s="719"/>
      <c r="G528" s="719"/>
      <c r="H528" s="719"/>
      <c r="I528" s="719"/>
      <c r="J528" s="719"/>
      <c r="K528" s="719"/>
      <c r="L528" s="719"/>
      <c r="M528" s="719"/>
      <c r="N528" s="719"/>
      <c r="O528" s="719"/>
      <c r="P528" s="719"/>
      <c r="Q528" s="719"/>
      <c r="R528" s="719"/>
      <c r="S528" s="719"/>
    </row>
    <row r="529" spans="1:19" ht="12.75" x14ac:dyDescent="0.2">
      <c r="A529" s="750"/>
      <c r="B529" s="719"/>
      <c r="C529" s="719"/>
      <c r="D529" s="719"/>
      <c r="E529" s="719"/>
      <c r="F529" s="719"/>
      <c r="G529" s="719"/>
      <c r="H529" s="719"/>
      <c r="I529" s="719"/>
      <c r="J529" s="719"/>
      <c r="K529" s="719"/>
      <c r="L529" s="719"/>
      <c r="M529" s="719"/>
      <c r="N529" s="719"/>
      <c r="O529" s="719"/>
      <c r="P529" s="719"/>
      <c r="Q529" s="719"/>
      <c r="R529" s="719"/>
      <c r="S529" s="719"/>
    </row>
    <row r="530" spans="1:19" ht="12.75" x14ac:dyDescent="0.2">
      <c r="A530" s="750"/>
      <c r="B530" s="719"/>
      <c r="C530" s="719"/>
      <c r="D530" s="719"/>
      <c r="E530" s="719"/>
      <c r="F530" s="719"/>
      <c r="G530" s="719"/>
      <c r="H530" s="719"/>
      <c r="I530" s="719"/>
      <c r="J530" s="719"/>
      <c r="K530" s="719"/>
      <c r="L530" s="719"/>
      <c r="M530" s="719"/>
      <c r="N530" s="719"/>
      <c r="O530" s="719"/>
      <c r="P530" s="719"/>
      <c r="Q530" s="719"/>
      <c r="R530" s="719"/>
      <c r="S530" s="719"/>
    </row>
    <row r="531" spans="1:19" ht="12.75" x14ac:dyDescent="0.2">
      <c r="A531" s="750"/>
      <c r="B531" s="719"/>
      <c r="C531" s="719"/>
      <c r="D531" s="719"/>
      <c r="E531" s="719"/>
      <c r="F531" s="719"/>
      <c r="G531" s="719"/>
      <c r="H531" s="719"/>
      <c r="I531" s="719"/>
      <c r="J531" s="719"/>
      <c r="K531" s="719"/>
      <c r="L531" s="719"/>
      <c r="M531" s="719"/>
      <c r="N531" s="719"/>
      <c r="O531" s="719"/>
      <c r="P531" s="719"/>
      <c r="Q531" s="719"/>
      <c r="R531" s="719"/>
      <c r="S531" s="719"/>
    </row>
    <row r="532" spans="1:19" ht="12.75" x14ac:dyDescent="0.2">
      <c r="A532" s="750"/>
      <c r="B532" s="719"/>
      <c r="C532" s="719"/>
      <c r="D532" s="719"/>
      <c r="E532" s="719"/>
      <c r="F532" s="719"/>
      <c r="G532" s="719"/>
      <c r="H532" s="719"/>
      <c r="I532" s="719"/>
      <c r="J532" s="719"/>
      <c r="K532" s="719"/>
      <c r="L532" s="719"/>
      <c r="M532" s="719"/>
      <c r="N532" s="719"/>
      <c r="O532" s="719"/>
      <c r="P532" s="719"/>
      <c r="Q532" s="719"/>
      <c r="R532" s="719"/>
      <c r="S532" s="719"/>
    </row>
    <row r="533" spans="1:19" ht="12.75" x14ac:dyDescent="0.2">
      <c r="A533" s="750"/>
      <c r="B533" s="719"/>
      <c r="C533" s="719"/>
      <c r="D533" s="719"/>
      <c r="E533" s="719"/>
      <c r="F533" s="719"/>
      <c r="G533" s="719"/>
      <c r="H533" s="719"/>
      <c r="I533" s="719"/>
      <c r="J533" s="719"/>
      <c r="K533" s="719"/>
      <c r="L533" s="719"/>
      <c r="M533" s="719"/>
      <c r="N533" s="719"/>
      <c r="O533" s="719"/>
      <c r="P533" s="719"/>
      <c r="Q533" s="719"/>
      <c r="R533" s="719"/>
      <c r="S533" s="719"/>
    </row>
    <row r="534" spans="1:19" ht="12.75" x14ac:dyDescent="0.2">
      <c r="A534" s="750"/>
      <c r="B534" s="719"/>
      <c r="C534" s="719"/>
      <c r="D534" s="719"/>
      <c r="E534" s="719"/>
      <c r="F534" s="719"/>
      <c r="G534" s="719"/>
      <c r="H534" s="719"/>
      <c r="I534" s="719"/>
      <c r="J534" s="719"/>
      <c r="K534" s="719"/>
      <c r="L534" s="719"/>
      <c r="M534" s="719"/>
      <c r="N534" s="719"/>
      <c r="O534" s="719"/>
      <c r="P534" s="719"/>
      <c r="Q534" s="719"/>
      <c r="R534" s="719"/>
      <c r="S534" s="719"/>
    </row>
    <row r="535" spans="1:19" ht="12.75" x14ac:dyDescent="0.2">
      <c r="A535" s="750"/>
      <c r="B535" s="719"/>
      <c r="C535" s="719"/>
      <c r="D535" s="719"/>
      <c r="E535" s="719"/>
      <c r="F535" s="719"/>
      <c r="G535" s="719"/>
      <c r="H535" s="719"/>
      <c r="I535" s="719"/>
      <c r="J535" s="719"/>
      <c r="K535" s="719"/>
      <c r="L535" s="719"/>
      <c r="M535" s="719"/>
      <c r="N535" s="719"/>
      <c r="O535" s="719"/>
      <c r="P535" s="719"/>
      <c r="Q535" s="719"/>
      <c r="R535" s="719"/>
      <c r="S535" s="719"/>
    </row>
    <row r="536" spans="1:19" ht="12.75" x14ac:dyDescent="0.2">
      <c r="A536" s="750"/>
      <c r="B536" s="719"/>
      <c r="C536" s="719"/>
      <c r="D536" s="719"/>
      <c r="E536" s="719"/>
      <c r="F536" s="719"/>
      <c r="G536" s="719"/>
      <c r="H536" s="719"/>
      <c r="I536" s="719"/>
      <c r="J536" s="719"/>
      <c r="K536" s="719"/>
      <c r="L536" s="719"/>
      <c r="M536" s="719"/>
      <c r="N536" s="719"/>
      <c r="O536" s="719"/>
      <c r="P536" s="719"/>
      <c r="Q536" s="719"/>
      <c r="R536" s="719"/>
      <c r="S536" s="719"/>
    </row>
    <row r="537" spans="1:19" ht="12.75" x14ac:dyDescent="0.2">
      <c r="A537" s="750"/>
      <c r="B537" s="719"/>
      <c r="C537" s="719"/>
      <c r="D537" s="719"/>
      <c r="E537" s="719"/>
      <c r="F537" s="719"/>
      <c r="G537" s="719"/>
      <c r="H537" s="719"/>
      <c r="I537" s="719"/>
      <c r="J537" s="719"/>
      <c r="K537" s="719"/>
      <c r="L537" s="719"/>
      <c r="M537" s="719"/>
      <c r="N537" s="719"/>
      <c r="O537" s="719"/>
      <c r="P537" s="719"/>
      <c r="Q537" s="719"/>
      <c r="R537" s="719"/>
      <c r="S537" s="719"/>
    </row>
    <row r="538" spans="1:19" ht="12.75" x14ac:dyDescent="0.2">
      <c r="A538" s="750"/>
      <c r="B538" s="719"/>
      <c r="C538" s="719"/>
      <c r="D538" s="719"/>
      <c r="E538" s="719"/>
      <c r="F538" s="719"/>
      <c r="G538" s="719"/>
      <c r="H538" s="719"/>
      <c r="I538" s="719"/>
      <c r="J538" s="719"/>
      <c r="K538" s="719"/>
      <c r="L538" s="719"/>
      <c r="M538" s="719"/>
      <c r="N538" s="719"/>
      <c r="O538" s="719"/>
      <c r="P538" s="719"/>
      <c r="Q538" s="719"/>
      <c r="R538" s="719"/>
      <c r="S538" s="719"/>
    </row>
    <row r="539" spans="1:19" ht="12.75" x14ac:dyDescent="0.2">
      <c r="A539" s="750"/>
      <c r="B539" s="719"/>
      <c r="C539" s="719"/>
      <c r="D539" s="719"/>
      <c r="E539" s="719"/>
      <c r="F539" s="719"/>
      <c r="G539" s="719"/>
      <c r="H539" s="719"/>
      <c r="I539" s="719"/>
      <c r="J539" s="719"/>
      <c r="K539" s="719"/>
      <c r="L539" s="719"/>
      <c r="M539" s="719"/>
      <c r="N539" s="719"/>
      <c r="O539" s="719"/>
      <c r="P539" s="719"/>
      <c r="Q539" s="719"/>
      <c r="R539" s="719"/>
      <c r="S539" s="719"/>
    </row>
    <row r="540" spans="1:19" ht="12.75" x14ac:dyDescent="0.2">
      <c r="A540" s="750"/>
      <c r="B540" s="719"/>
      <c r="C540" s="719"/>
      <c r="D540" s="719"/>
      <c r="E540" s="719"/>
      <c r="F540" s="719"/>
      <c r="G540" s="719"/>
      <c r="H540" s="719"/>
      <c r="I540" s="719"/>
      <c r="J540" s="719"/>
      <c r="K540" s="719"/>
      <c r="L540" s="719"/>
      <c r="M540" s="719"/>
      <c r="N540" s="719"/>
      <c r="O540" s="719"/>
      <c r="P540" s="719"/>
      <c r="Q540" s="719"/>
      <c r="R540" s="719"/>
      <c r="S540" s="719"/>
    </row>
    <row r="541" spans="1:19" ht="12.75" x14ac:dyDescent="0.2">
      <c r="A541" s="750"/>
      <c r="B541" s="719"/>
      <c r="C541" s="719"/>
      <c r="D541" s="719"/>
      <c r="E541" s="719"/>
      <c r="F541" s="719"/>
      <c r="G541" s="719"/>
      <c r="H541" s="719"/>
      <c r="I541" s="719"/>
      <c r="J541" s="719"/>
      <c r="K541" s="719"/>
      <c r="L541" s="719"/>
      <c r="M541" s="719"/>
      <c r="N541" s="719"/>
      <c r="O541" s="719"/>
      <c r="P541" s="719"/>
      <c r="Q541" s="719"/>
      <c r="R541" s="719"/>
      <c r="S541" s="719"/>
    </row>
    <row r="542" spans="1:19" ht="12.75" x14ac:dyDescent="0.2">
      <c r="A542" s="750"/>
      <c r="B542" s="719"/>
      <c r="C542" s="719"/>
      <c r="D542" s="719"/>
      <c r="E542" s="719"/>
      <c r="F542" s="719"/>
      <c r="G542" s="719"/>
      <c r="H542" s="719"/>
      <c r="I542" s="719"/>
      <c r="J542" s="719"/>
      <c r="K542" s="719"/>
      <c r="L542" s="719"/>
      <c r="M542" s="719"/>
      <c r="N542" s="719"/>
      <c r="O542" s="719"/>
      <c r="P542" s="719"/>
      <c r="Q542" s="719"/>
      <c r="R542" s="719"/>
      <c r="S542" s="719"/>
    </row>
    <row r="543" spans="1:19" ht="12.75" x14ac:dyDescent="0.2">
      <c r="A543" s="750"/>
      <c r="B543" s="719"/>
      <c r="C543" s="719"/>
      <c r="D543" s="719"/>
      <c r="E543" s="719"/>
      <c r="F543" s="719"/>
      <c r="G543" s="719"/>
      <c r="H543" s="719"/>
      <c r="I543" s="719"/>
      <c r="J543" s="719"/>
      <c r="K543" s="719"/>
      <c r="L543" s="719"/>
      <c r="M543" s="719"/>
      <c r="N543" s="719"/>
      <c r="O543" s="719"/>
      <c r="P543" s="719"/>
      <c r="Q543" s="719"/>
      <c r="R543" s="719"/>
      <c r="S543" s="719"/>
    </row>
    <row r="544" spans="1:19" ht="12.75" x14ac:dyDescent="0.2">
      <c r="A544" s="750"/>
      <c r="B544" s="719"/>
      <c r="C544" s="719"/>
      <c r="D544" s="719"/>
      <c r="E544" s="719"/>
      <c r="F544" s="719"/>
      <c r="G544" s="719"/>
      <c r="H544" s="719"/>
      <c r="I544" s="719"/>
      <c r="J544" s="719"/>
      <c r="K544" s="719"/>
      <c r="L544" s="719"/>
      <c r="M544" s="719"/>
      <c r="N544" s="719"/>
      <c r="O544" s="719"/>
      <c r="P544" s="719"/>
      <c r="Q544" s="719"/>
      <c r="R544" s="719"/>
      <c r="S544" s="719"/>
    </row>
    <row r="545" spans="1:19" ht="12.75" x14ac:dyDescent="0.2">
      <c r="A545" s="750"/>
      <c r="B545" s="719"/>
      <c r="C545" s="719"/>
      <c r="D545" s="719"/>
      <c r="E545" s="719"/>
      <c r="F545" s="719"/>
      <c r="G545" s="719"/>
      <c r="H545" s="719"/>
      <c r="I545" s="719"/>
      <c r="J545" s="719"/>
      <c r="K545" s="719"/>
      <c r="L545" s="719"/>
      <c r="M545" s="719"/>
      <c r="N545" s="719"/>
      <c r="O545" s="719"/>
      <c r="P545" s="719"/>
      <c r="Q545" s="719"/>
      <c r="R545" s="719"/>
      <c r="S545" s="719"/>
    </row>
    <row r="546" spans="1:19" ht="12.75" x14ac:dyDescent="0.2">
      <c r="A546" s="750"/>
      <c r="B546" s="719"/>
      <c r="C546" s="719"/>
      <c r="D546" s="719"/>
      <c r="E546" s="719"/>
      <c r="F546" s="719"/>
      <c r="G546" s="719"/>
      <c r="H546" s="719"/>
      <c r="I546" s="719"/>
      <c r="J546" s="719"/>
      <c r="K546" s="719"/>
      <c r="L546" s="719"/>
      <c r="M546" s="719"/>
      <c r="N546" s="719"/>
      <c r="O546" s="719"/>
      <c r="P546" s="719"/>
      <c r="Q546" s="719"/>
      <c r="R546" s="719"/>
      <c r="S546" s="719"/>
    </row>
    <row r="547" spans="1:19" ht="12.75" x14ac:dyDescent="0.2">
      <c r="A547" s="750"/>
      <c r="B547" s="719"/>
      <c r="C547" s="719"/>
      <c r="D547" s="719"/>
      <c r="E547" s="719"/>
      <c r="F547" s="719"/>
      <c r="G547" s="719"/>
      <c r="H547" s="719"/>
      <c r="I547" s="719"/>
      <c r="J547" s="719"/>
      <c r="K547" s="719"/>
      <c r="L547" s="719"/>
      <c r="M547" s="719"/>
      <c r="N547" s="719"/>
      <c r="O547" s="719"/>
      <c r="P547" s="719"/>
      <c r="Q547" s="719"/>
      <c r="R547" s="719"/>
      <c r="S547" s="719"/>
    </row>
    <row r="548" spans="1:19" ht="12.75" x14ac:dyDescent="0.2">
      <c r="A548" s="750"/>
      <c r="B548" s="719"/>
      <c r="C548" s="719"/>
      <c r="D548" s="719"/>
      <c r="E548" s="719"/>
      <c r="F548" s="719"/>
      <c r="G548" s="719"/>
      <c r="H548" s="719"/>
      <c r="I548" s="719"/>
      <c r="J548" s="719"/>
      <c r="K548" s="719"/>
      <c r="L548" s="719"/>
      <c r="M548" s="719"/>
      <c r="N548" s="719"/>
      <c r="O548" s="719"/>
      <c r="P548" s="719"/>
      <c r="Q548" s="719"/>
      <c r="R548" s="719"/>
      <c r="S548" s="719"/>
    </row>
    <row r="549" spans="1:19" ht="12.75" x14ac:dyDescent="0.2">
      <c r="A549" s="750"/>
      <c r="B549" s="719"/>
      <c r="C549" s="719"/>
      <c r="D549" s="719"/>
      <c r="E549" s="719"/>
      <c r="F549" s="719"/>
      <c r="G549" s="719"/>
      <c r="H549" s="719"/>
      <c r="I549" s="719"/>
      <c r="J549" s="719"/>
      <c r="K549" s="719"/>
      <c r="L549" s="719"/>
      <c r="M549" s="719"/>
      <c r="N549" s="719"/>
      <c r="O549" s="719"/>
      <c r="P549" s="719"/>
      <c r="Q549" s="719"/>
      <c r="R549" s="719"/>
      <c r="S549" s="719"/>
    </row>
    <row r="550" spans="1:19" ht="12.75" x14ac:dyDescent="0.2">
      <c r="A550" s="750"/>
      <c r="B550" s="719"/>
      <c r="C550" s="719"/>
      <c r="D550" s="719"/>
      <c r="E550" s="719"/>
      <c r="F550" s="719"/>
      <c r="G550" s="719"/>
      <c r="H550" s="719"/>
      <c r="I550" s="719"/>
      <c r="J550" s="719"/>
      <c r="K550" s="719"/>
      <c r="L550" s="719"/>
      <c r="M550" s="719"/>
      <c r="N550" s="719"/>
      <c r="O550" s="719"/>
      <c r="P550" s="719"/>
      <c r="Q550" s="719"/>
      <c r="R550" s="719"/>
      <c r="S550" s="719"/>
    </row>
    <row r="551" spans="1:19" ht="12.75" x14ac:dyDescent="0.2">
      <c r="A551" s="750"/>
      <c r="B551" s="719"/>
      <c r="C551" s="719"/>
      <c r="D551" s="719"/>
      <c r="E551" s="719"/>
      <c r="F551" s="719"/>
      <c r="G551" s="719"/>
      <c r="H551" s="719"/>
      <c r="I551" s="719"/>
      <c r="J551" s="719"/>
      <c r="K551" s="719"/>
      <c r="L551" s="719"/>
      <c r="M551" s="719"/>
      <c r="N551" s="719"/>
      <c r="O551" s="719"/>
      <c r="P551" s="719"/>
      <c r="Q551" s="719"/>
      <c r="R551" s="719"/>
      <c r="S551" s="719"/>
    </row>
    <row r="552" spans="1:19" ht="12.75" x14ac:dyDescent="0.2">
      <c r="A552" s="750"/>
      <c r="B552" s="719"/>
      <c r="C552" s="719"/>
      <c r="D552" s="719"/>
      <c r="E552" s="719"/>
      <c r="F552" s="719"/>
      <c r="G552" s="719"/>
      <c r="H552" s="719"/>
      <c r="I552" s="719"/>
      <c r="J552" s="719"/>
      <c r="K552" s="719"/>
      <c r="L552" s="719"/>
      <c r="M552" s="719"/>
      <c r="N552" s="719"/>
      <c r="O552" s="719"/>
      <c r="P552" s="719"/>
      <c r="Q552" s="719"/>
      <c r="R552" s="719"/>
      <c r="S552" s="719"/>
    </row>
    <row r="553" spans="1:19" ht="12.75" x14ac:dyDescent="0.2">
      <c r="A553" s="750"/>
      <c r="B553" s="719"/>
      <c r="C553" s="719"/>
      <c r="D553" s="719"/>
      <c r="E553" s="719"/>
      <c r="F553" s="719"/>
      <c r="G553" s="719"/>
      <c r="H553" s="719"/>
      <c r="I553" s="719"/>
      <c r="J553" s="719"/>
      <c r="K553" s="719"/>
      <c r="L553" s="719"/>
      <c r="M553" s="719"/>
      <c r="N553" s="719"/>
      <c r="O553" s="719"/>
      <c r="P553" s="719"/>
      <c r="Q553" s="719"/>
      <c r="R553" s="719"/>
      <c r="S553" s="719"/>
    </row>
    <row r="554" spans="1:19" ht="12.75" x14ac:dyDescent="0.2">
      <c r="A554" s="750"/>
      <c r="B554" s="719"/>
      <c r="C554" s="719"/>
      <c r="D554" s="719"/>
      <c r="E554" s="719"/>
      <c r="F554" s="719"/>
      <c r="G554" s="719"/>
      <c r="H554" s="719"/>
      <c r="I554" s="719"/>
      <c r="J554" s="719"/>
      <c r="K554" s="719"/>
      <c r="L554" s="719"/>
      <c r="M554" s="719"/>
      <c r="N554" s="719"/>
      <c r="O554" s="719"/>
      <c r="P554" s="719"/>
      <c r="Q554" s="719"/>
      <c r="R554" s="719"/>
      <c r="S554" s="719"/>
    </row>
    <row r="555" spans="1:19" ht="12.75" x14ac:dyDescent="0.2">
      <c r="A555" s="750"/>
      <c r="B555" s="719"/>
      <c r="C555" s="719"/>
      <c r="D555" s="719"/>
      <c r="E555" s="719"/>
      <c r="F555" s="719"/>
      <c r="G555" s="719"/>
      <c r="H555" s="719"/>
      <c r="I555" s="719"/>
      <c r="J555" s="719"/>
      <c r="K555" s="719"/>
      <c r="L555" s="719"/>
      <c r="M555" s="719"/>
      <c r="N555" s="719"/>
      <c r="O555" s="719"/>
      <c r="P555" s="719"/>
      <c r="Q555" s="719"/>
      <c r="R555" s="719"/>
      <c r="S555" s="719"/>
    </row>
    <row r="556" spans="1:19" ht="12.75" x14ac:dyDescent="0.2">
      <c r="A556" s="750"/>
      <c r="B556" s="719"/>
      <c r="C556" s="719"/>
      <c r="D556" s="719"/>
      <c r="E556" s="719"/>
      <c r="F556" s="719"/>
      <c r="G556" s="719"/>
      <c r="H556" s="719"/>
      <c r="I556" s="719"/>
      <c r="J556" s="719"/>
      <c r="K556" s="719"/>
      <c r="L556" s="719"/>
      <c r="M556" s="719"/>
      <c r="N556" s="719"/>
      <c r="O556" s="719"/>
      <c r="P556" s="719"/>
      <c r="Q556" s="719"/>
      <c r="R556" s="719"/>
      <c r="S556" s="719"/>
    </row>
    <row r="557" spans="1:19" ht="12.75" x14ac:dyDescent="0.2">
      <c r="A557" s="750"/>
      <c r="B557" s="719"/>
      <c r="C557" s="719"/>
      <c r="D557" s="719"/>
      <c r="E557" s="719"/>
      <c r="F557" s="719"/>
      <c r="G557" s="719"/>
      <c r="H557" s="719"/>
      <c r="I557" s="719"/>
      <c r="J557" s="719"/>
      <c r="K557" s="719"/>
      <c r="L557" s="719"/>
      <c r="M557" s="719"/>
      <c r="N557" s="719"/>
      <c r="O557" s="719"/>
      <c r="P557" s="719"/>
      <c r="Q557" s="719"/>
      <c r="R557" s="719"/>
      <c r="S557" s="719"/>
    </row>
    <row r="558" spans="1:19" ht="12.75" x14ac:dyDescent="0.2">
      <c r="A558" s="750"/>
      <c r="B558" s="719"/>
      <c r="C558" s="719"/>
      <c r="D558" s="719"/>
      <c r="E558" s="719"/>
      <c r="F558" s="719"/>
      <c r="G558" s="719"/>
      <c r="H558" s="719"/>
      <c r="I558" s="719"/>
      <c r="J558" s="719"/>
      <c r="K558" s="719"/>
      <c r="L558" s="719"/>
      <c r="M558" s="719"/>
      <c r="N558" s="719"/>
      <c r="O558" s="719"/>
      <c r="P558" s="719"/>
      <c r="Q558" s="719"/>
      <c r="R558" s="719"/>
      <c r="S558" s="719"/>
    </row>
    <row r="559" spans="1:19" ht="12.75" x14ac:dyDescent="0.2">
      <c r="A559" s="750"/>
      <c r="B559" s="719"/>
      <c r="C559" s="719"/>
      <c r="D559" s="719"/>
      <c r="E559" s="719"/>
      <c r="F559" s="719"/>
      <c r="G559" s="719"/>
      <c r="H559" s="719"/>
      <c r="I559" s="719"/>
      <c r="J559" s="719"/>
      <c r="K559" s="719"/>
      <c r="L559" s="719"/>
      <c r="M559" s="719"/>
      <c r="N559" s="719"/>
      <c r="O559" s="719"/>
      <c r="P559" s="719"/>
      <c r="Q559" s="719"/>
      <c r="R559" s="719"/>
      <c r="S559" s="719"/>
    </row>
    <row r="560" spans="1:19" ht="12.75" x14ac:dyDescent="0.2">
      <c r="A560" s="750"/>
      <c r="B560" s="719"/>
      <c r="C560" s="719"/>
      <c r="D560" s="719"/>
      <c r="E560" s="719"/>
      <c r="F560" s="719"/>
      <c r="G560" s="719"/>
      <c r="H560" s="719"/>
      <c r="I560" s="719"/>
      <c r="J560" s="719"/>
      <c r="K560" s="719"/>
      <c r="L560" s="719"/>
      <c r="M560" s="719"/>
      <c r="N560" s="719"/>
      <c r="O560" s="719"/>
      <c r="P560" s="719"/>
      <c r="Q560" s="719"/>
      <c r="R560" s="719"/>
      <c r="S560" s="719"/>
    </row>
    <row r="561" spans="1:19" ht="12.75" x14ac:dyDescent="0.2">
      <c r="A561" s="750"/>
      <c r="B561" s="719"/>
      <c r="C561" s="719"/>
      <c r="D561" s="719"/>
      <c r="E561" s="719"/>
      <c r="F561" s="719"/>
      <c r="G561" s="719"/>
      <c r="H561" s="719"/>
      <c r="I561" s="719"/>
      <c r="J561" s="719"/>
      <c r="K561" s="719"/>
      <c r="L561" s="719"/>
      <c r="M561" s="719"/>
      <c r="N561" s="719"/>
      <c r="O561" s="719"/>
      <c r="P561" s="719"/>
      <c r="Q561" s="719"/>
      <c r="R561" s="719"/>
      <c r="S561" s="719"/>
    </row>
    <row r="562" spans="1:19" ht="12.75" x14ac:dyDescent="0.2">
      <c r="A562" s="750"/>
      <c r="B562" s="719"/>
      <c r="C562" s="719"/>
      <c r="D562" s="719"/>
      <c r="E562" s="719"/>
      <c r="F562" s="719"/>
      <c r="G562" s="719"/>
      <c r="H562" s="719"/>
      <c r="I562" s="719"/>
      <c r="J562" s="719"/>
      <c r="K562" s="719"/>
      <c r="L562" s="719"/>
      <c r="M562" s="719"/>
      <c r="N562" s="719"/>
      <c r="O562" s="719"/>
      <c r="P562" s="719"/>
      <c r="Q562" s="719"/>
      <c r="R562" s="719"/>
      <c r="S562" s="719"/>
    </row>
    <row r="563" spans="1:19" ht="12.75" x14ac:dyDescent="0.2">
      <c r="A563" s="750"/>
      <c r="B563" s="719"/>
      <c r="C563" s="719"/>
      <c r="D563" s="719"/>
      <c r="E563" s="719"/>
      <c r="F563" s="719"/>
      <c r="G563" s="719"/>
      <c r="H563" s="719"/>
      <c r="I563" s="719"/>
      <c r="J563" s="719"/>
      <c r="K563" s="719"/>
      <c r="L563" s="719"/>
      <c r="M563" s="719"/>
      <c r="N563" s="719"/>
      <c r="O563" s="719"/>
      <c r="P563" s="719"/>
      <c r="Q563" s="719"/>
      <c r="R563" s="719"/>
      <c r="S563" s="719"/>
    </row>
    <row r="564" spans="1:19" ht="12.75" x14ac:dyDescent="0.2">
      <c r="A564" s="750"/>
      <c r="B564" s="719"/>
      <c r="C564" s="719"/>
      <c r="D564" s="719"/>
      <c r="E564" s="719"/>
      <c r="F564" s="719"/>
      <c r="G564" s="719"/>
      <c r="H564" s="719"/>
      <c r="I564" s="719"/>
      <c r="J564" s="719"/>
      <c r="K564" s="719"/>
      <c r="L564" s="719"/>
      <c r="M564" s="719"/>
      <c r="N564" s="719"/>
      <c r="O564" s="719"/>
      <c r="P564" s="719"/>
      <c r="Q564" s="719"/>
      <c r="R564" s="719"/>
      <c r="S564" s="719"/>
    </row>
    <row r="565" spans="1:19" ht="12.75" x14ac:dyDescent="0.2">
      <c r="A565" s="750"/>
      <c r="B565" s="719"/>
      <c r="C565" s="719"/>
      <c r="D565" s="719"/>
      <c r="E565" s="719"/>
      <c r="F565" s="719"/>
      <c r="G565" s="719"/>
      <c r="H565" s="719"/>
      <c r="I565" s="719"/>
      <c r="J565" s="719"/>
      <c r="K565" s="719"/>
      <c r="L565" s="719"/>
      <c r="M565" s="719"/>
      <c r="N565" s="719"/>
      <c r="O565" s="719"/>
      <c r="P565" s="719"/>
      <c r="Q565" s="719"/>
      <c r="R565" s="719"/>
      <c r="S565" s="719"/>
    </row>
    <row r="566" spans="1:19" ht="12.75" x14ac:dyDescent="0.2">
      <c r="A566" s="750"/>
      <c r="B566" s="719"/>
      <c r="C566" s="719"/>
      <c r="D566" s="719"/>
      <c r="E566" s="719"/>
      <c r="F566" s="719"/>
      <c r="G566" s="719"/>
      <c r="H566" s="719"/>
      <c r="I566" s="719"/>
      <c r="J566" s="719"/>
      <c r="K566" s="719"/>
      <c r="L566" s="719"/>
      <c r="M566" s="719"/>
      <c r="N566" s="719"/>
      <c r="O566" s="719"/>
      <c r="P566" s="719"/>
      <c r="Q566" s="719"/>
      <c r="R566" s="719"/>
      <c r="S566" s="719"/>
    </row>
    <row r="567" spans="1:19" ht="12.75" x14ac:dyDescent="0.2">
      <c r="A567" s="750"/>
      <c r="B567" s="719"/>
      <c r="C567" s="719"/>
      <c r="D567" s="719"/>
      <c r="E567" s="719"/>
      <c r="F567" s="719"/>
      <c r="G567" s="719"/>
      <c r="H567" s="719"/>
      <c r="I567" s="719"/>
      <c r="J567" s="719"/>
      <c r="K567" s="719"/>
      <c r="L567" s="719"/>
      <c r="M567" s="719"/>
      <c r="N567" s="719"/>
      <c r="O567" s="719"/>
      <c r="P567" s="719"/>
      <c r="Q567" s="719"/>
      <c r="R567" s="719"/>
      <c r="S567" s="719"/>
    </row>
    <row r="568" spans="1:19" ht="12.75" x14ac:dyDescent="0.2">
      <c r="A568" s="750"/>
      <c r="B568" s="719"/>
      <c r="C568" s="719"/>
      <c r="D568" s="719"/>
      <c r="E568" s="719"/>
      <c r="F568" s="719"/>
      <c r="G568" s="719"/>
      <c r="H568" s="719"/>
      <c r="I568" s="719"/>
      <c r="J568" s="719"/>
      <c r="K568" s="719"/>
      <c r="L568" s="719"/>
      <c r="M568" s="719"/>
      <c r="N568" s="719"/>
      <c r="O568" s="719"/>
      <c r="P568" s="719"/>
      <c r="Q568" s="719"/>
      <c r="R568" s="719"/>
      <c r="S568" s="719"/>
    </row>
    <row r="569" spans="1:19" ht="12.75" x14ac:dyDescent="0.2">
      <c r="A569" s="750"/>
      <c r="B569" s="719"/>
      <c r="C569" s="719"/>
      <c r="D569" s="719"/>
      <c r="E569" s="719"/>
      <c r="F569" s="719"/>
      <c r="G569" s="719"/>
      <c r="H569" s="719"/>
      <c r="I569" s="719"/>
      <c r="J569" s="719"/>
      <c r="K569" s="719"/>
      <c r="L569" s="719"/>
      <c r="M569" s="719"/>
      <c r="N569" s="719"/>
      <c r="O569" s="719"/>
      <c r="P569" s="719"/>
      <c r="Q569" s="719"/>
      <c r="R569" s="719"/>
      <c r="S569" s="719"/>
    </row>
    <row r="570" spans="1:19" ht="12.75" x14ac:dyDescent="0.2">
      <c r="A570" s="750"/>
      <c r="B570" s="719"/>
      <c r="C570" s="719"/>
      <c r="D570" s="719"/>
      <c r="E570" s="719"/>
      <c r="F570" s="719"/>
      <c r="G570" s="719"/>
      <c r="H570" s="719"/>
      <c r="I570" s="719"/>
      <c r="J570" s="719"/>
      <c r="K570" s="719"/>
      <c r="L570" s="719"/>
      <c r="M570" s="719"/>
      <c r="N570" s="719"/>
      <c r="O570" s="719"/>
      <c r="P570" s="719"/>
      <c r="Q570" s="719"/>
      <c r="R570" s="719"/>
      <c r="S570" s="719"/>
    </row>
    <row r="571" spans="1:19" ht="12.75" x14ac:dyDescent="0.2">
      <c r="A571" s="750"/>
      <c r="B571" s="719"/>
      <c r="C571" s="719"/>
      <c r="D571" s="719"/>
      <c r="E571" s="719"/>
      <c r="F571" s="719"/>
      <c r="G571" s="719"/>
      <c r="H571" s="719"/>
      <c r="I571" s="719"/>
      <c r="J571" s="719"/>
      <c r="K571" s="719"/>
      <c r="L571" s="719"/>
      <c r="M571" s="719"/>
      <c r="N571" s="719"/>
      <c r="O571" s="719"/>
      <c r="P571" s="719"/>
      <c r="Q571" s="719"/>
      <c r="R571" s="719"/>
      <c r="S571" s="719"/>
    </row>
    <row r="572" spans="1:19" ht="12.75" x14ac:dyDescent="0.2">
      <c r="A572" s="750"/>
      <c r="B572" s="719"/>
      <c r="C572" s="719"/>
      <c r="D572" s="719"/>
      <c r="E572" s="719"/>
      <c r="F572" s="719"/>
      <c r="G572" s="719"/>
      <c r="H572" s="719"/>
      <c r="I572" s="719"/>
      <c r="J572" s="719"/>
      <c r="K572" s="719"/>
      <c r="L572" s="719"/>
      <c r="M572" s="719"/>
      <c r="N572" s="719"/>
      <c r="O572" s="719"/>
      <c r="P572" s="719"/>
      <c r="Q572" s="719"/>
      <c r="R572" s="719"/>
      <c r="S572" s="719"/>
    </row>
    <row r="573" spans="1:19" ht="12.75" x14ac:dyDescent="0.2">
      <c r="A573" s="750"/>
      <c r="B573" s="719"/>
      <c r="C573" s="719"/>
      <c r="D573" s="719"/>
      <c r="E573" s="719"/>
      <c r="F573" s="719"/>
      <c r="G573" s="719"/>
      <c r="H573" s="719"/>
      <c r="I573" s="719"/>
      <c r="J573" s="719"/>
      <c r="K573" s="719"/>
      <c r="L573" s="719"/>
      <c r="M573" s="719"/>
      <c r="N573" s="719"/>
      <c r="O573" s="719"/>
      <c r="P573" s="719"/>
      <c r="Q573" s="719"/>
      <c r="R573" s="719"/>
      <c r="S573" s="719"/>
    </row>
    <row r="574" spans="1:19" ht="12.75" x14ac:dyDescent="0.2">
      <c r="A574" s="750"/>
      <c r="B574" s="719"/>
      <c r="C574" s="719"/>
      <c r="D574" s="719"/>
      <c r="E574" s="719"/>
      <c r="F574" s="719"/>
      <c r="G574" s="719"/>
      <c r="H574" s="719"/>
      <c r="I574" s="719"/>
      <c r="J574" s="719"/>
      <c r="K574" s="719"/>
      <c r="L574" s="719"/>
      <c r="M574" s="719"/>
      <c r="N574" s="719"/>
      <c r="O574" s="719"/>
      <c r="P574" s="719"/>
      <c r="Q574" s="719"/>
      <c r="R574" s="719"/>
      <c r="S574" s="719"/>
    </row>
    <row r="575" spans="1:19" ht="12.75" x14ac:dyDescent="0.2">
      <c r="A575" s="750"/>
      <c r="B575" s="719"/>
      <c r="C575" s="719"/>
      <c r="D575" s="719"/>
      <c r="E575" s="719"/>
      <c r="F575" s="719"/>
      <c r="G575" s="719"/>
      <c r="H575" s="719"/>
      <c r="I575" s="719"/>
      <c r="J575" s="719"/>
      <c r="K575" s="719"/>
      <c r="L575" s="719"/>
      <c r="M575" s="719"/>
      <c r="N575" s="719"/>
      <c r="O575" s="719"/>
      <c r="P575" s="719"/>
      <c r="Q575" s="719"/>
      <c r="R575" s="719"/>
      <c r="S575" s="719"/>
    </row>
    <row r="576" spans="1:19" ht="12.75" x14ac:dyDescent="0.2">
      <c r="A576" s="750"/>
      <c r="B576" s="719"/>
      <c r="C576" s="719"/>
      <c r="D576" s="719"/>
      <c r="E576" s="719"/>
      <c r="F576" s="719"/>
      <c r="G576" s="719"/>
      <c r="H576" s="719"/>
      <c r="I576" s="719"/>
      <c r="J576" s="719"/>
      <c r="K576" s="719"/>
      <c r="L576" s="719"/>
      <c r="M576" s="719"/>
      <c r="N576" s="719"/>
      <c r="O576" s="719"/>
      <c r="P576" s="719"/>
      <c r="Q576" s="719"/>
      <c r="R576" s="719"/>
      <c r="S576" s="719"/>
    </row>
    <row r="577" spans="1:19" ht="12.75" x14ac:dyDescent="0.2">
      <c r="A577" s="750"/>
      <c r="B577" s="719"/>
      <c r="C577" s="719"/>
      <c r="D577" s="719"/>
      <c r="E577" s="719"/>
      <c r="F577" s="719"/>
      <c r="G577" s="719"/>
      <c r="H577" s="719"/>
      <c r="I577" s="719"/>
      <c r="J577" s="719"/>
      <c r="K577" s="719"/>
      <c r="L577" s="719"/>
      <c r="M577" s="719"/>
      <c r="N577" s="719"/>
      <c r="O577" s="719"/>
      <c r="P577" s="719"/>
      <c r="Q577" s="719"/>
      <c r="R577" s="719"/>
      <c r="S577" s="719"/>
    </row>
    <row r="578" spans="1:19" ht="12.75" x14ac:dyDescent="0.2">
      <c r="A578" s="750"/>
      <c r="B578" s="719"/>
      <c r="C578" s="719"/>
      <c r="D578" s="719"/>
      <c r="E578" s="719"/>
      <c r="F578" s="719"/>
      <c r="G578" s="719"/>
      <c r="H578" s="719"/>
      <c r="I578" s="719"/>
      <c r="J578" s="719"/>
      <c r="K578" s="719"/>
      <c r="L578" s="719"/>
      <c r="M578" s="719"/>
      <c r="N578" s="719"/>
      <c r="O578" s="719"/>
      <c r="P578" s="719"/>
      <c r="Q578" s="719"/>
      <c r="R578" s="719"/>
      <c r="S578" s="719"/>
    </row>
    <row r="579" spans="1:19" ht="12.75" x14ac:dyDescent="0.2">
      <c r="A579" s="750"/>
      <c r="B579" s="719"/>
      <c r="C579" s="719"/>
      <c r="D579" s="719"/>
      <c r="E579" s="719"/>
      <c r="F579" s="719"/>
      <c r="G579" s="719"/>
      <c r="H579" s="719"/>
      <c r="I579" s="719"/>
      <c r="J579" s="719"/>
      <c r="K579" s="719"/>
      <c r="L579" s="719"/>
      <c r="M579" s="719"/>
      <c r="N579" s="719"/>
      <c r="O579" s="719"/>
      <c r="P579" s="719"/>
      <c r="Q579" s="719"/>
      <c r="R579" s="719"/>
      <c r="S579" s="719"/>
    </row>
    <row r="580" spans="1:19" ht="12.75" x14ac:dyDescent="0.2">
      <c r="A580" s="750"/>
      <c r="B580" s="719"/>
      <c r="C580" s="719"/>
      <c r="D580" s="719"/>
      <c r="E580" s="719"/>
      <c r="F580" s="719"/>
      <c r="G580" s="719"/>
      <c r="H580" s="719"/>
      <c r="I580" s="719"/>
      <c r="J580" s="719"/>
      <c r="K580" s="719"/>
      <c r="L580" s="719"/>
      <c r="M580" s="719"/>
      <c r="N580" s="719"/>
      <c r="O580" s="719"/>
      <c r="P580" s="719"/>
      <c r="Q580" s="719"/>
      <c r="R580" s="719"/>
      <c r="S580" s="719"/>
    </row>
    <row r="581" spans="1:19" ht="12.75" x14ac:dyDescent="0.2">
      <c r="A581" s="750"/>
      <c r="B581" s="719"/>
      <c r="C581" s="719"/>
      <c r="D581" s="719"/>
      <c r="E581" s="719"/>
      <c r="F581" s="719"/>
      <c r="G581" s="719"/>
      <c r="H581" s="719"/>
      <c r="I581" s="719"/>
      <c r="J581" s="719"/>
      <c r="K581" s="719"/>
      <c r="L581" s="719"/>
      <c r="M581" s="719"/>
      <c r="N581" s="719"/>
      <c r="O581" s="719"/>
      <c r="P581" s="719"/>
      <c r="Q581" s="719"/>
      <c r="R581" s="719"/>
      <c r="S581" s="719"/>
    </row>
    <row r="582" spans="1:19" ht="12.75" x14ac:dyDescent="0.2">
      <c r="A582" s="750"/>
      <c r="B582" s="719"/>
      <c r="C582" s="719"/>
      <c r="D582" s="719"/>
      <c r="E582" s="719"/>
      <c r="F582" s="719"/>
      <c r="G582" s="719"/>
      <c r="H582" s="719"/>
      <c r="I582" s="719"/>
      <c r="J582" s="719"/>
      <c r="K582" s="719"/>
      <c r="L582" s="719"/>
      <c r="M582" s="719"/>
      <c r="N582" s="719"/>
      <c r="O582" s="719"/>
      <c r="P582" s="719"/>
      <c r="Q582" s="719"/>
      <c r="R582" s="719"/>
      <c r="S582" s="719"/>
    </row>
    <row r="583" spans="1:19" ht="12.75" x14ac:dyDescent="0.2">
      <c r="A583" s="750"/>
      <c r="B583" s="719"/>
      <c r="C583" s="719"/>
      <c r="D583" s="719"/>
      <c r="E583" s="719"/>
      <c r="F583" s="719"/>
      <c r="G583" s="719"/>
      <c r="H583" s="719"/>
      <c r="I583" s="719"/>
      <c r="J583" s="719"/>
      <c r="K583" s="719"/>
      <c r="L583" s="719"/>
      <c r="M583" s="719"/>
      <c r="N583" s="719"/>
      <c r="O583" s="719"/>
      <c r="P583" s="719"/>
      <c r="Q583" s="719"/>
      <c r="R583" s="719"/>
      <c r="S583" s="719"/>
    </row>
    <row r="584" spans="1:19" ht="12.75" x14ac:dyDescent="0.2">
      <c r="A584" s="750"/>
      <c r="B584" s="719"/>
      <c r="C584" s="719"/>
      <c r="D584" s="719"/>
      <c r="E584" s="719"/>
      <c r="F584" s="719"/>
      <c r="G584" s="719"/>
      <c r="H584" s="719"/>
      <c r="I584" s="719"/>
      <c r="J584" s="719"/>
      <c r="K584" s="719"/>
      <c r="L584" s="719"/>
      <c r="M584" s="719"/>
      <c r="N584" s="719"/>
      <c r="O584" s="719"/>
      <c r="P584" s="719"/>
      <c r="Q584" s="719"/>
      <c r="R584" s="719"/>
      <c r="S584" s="719"/>
    </row>
    <row r="585" spans="1:19" ht="12.75" x14ac:dyDescent="0.2">
      <c r="A585" s="750"/>
      <c r="B585" s="719"/>
      <c r="C585" s="719"/>
      <c r="D585" s="719"/>
      <c r="E585" s="719"/>
      <c r="F585" s="719"/>
      <c r="G585" s="719"/>
      <c r="H585" s="719"/>
      <c r="I585" s="719"/>
      <c r="J585" s="719"/>
      <c r="K585" s="719"/>
      <c r="L585" s="719"/>
      <c r="M585" s="719"/>
      <c r="N585" s="719"/>
      <c r="O585" s="719"/>
      <c r="P585" s="719"/>
      <c r="Q585" s="719"/>
      <c r="R585" s="719"/>
      <c r="S585" s="719"/>
    </row>
    <row r="586" spans="1:19" ht="12.75" x14ac:dyDescent="0.2">
      <c r="A586" s="750"/>
      <c r="B586" s="719"/>
      <c r="C586" s="719"/>
      <c r="D586" s="719"/>
      <c r="E586" s="719"/>
      <c r="F586" s="719"/>
      <c r="G586" s="719"/>
      <c r="H586" s="719"/>
      <c r="I586" s="719"/>
      <c r="J586" s="719"/>
      <c r="K586" s="719"/>
      <c r="L586" s="719"/>
      <c r="M586" s="719"/>
      <c r="N586" s="719"/>
      <c r="O586" s="719"/>
      <c r="P586" s="719"/>
      <c r="Q586" s="719"/>
      <c r="R586" s="719"/>
      <c r="S586" s="719"/>
    </row>
    <row r="587" spans="1:19" ht="12.75" x14ac:dyDescent="0.2">
      <c r="A587" s="750"/>
      <c r="B587" s="719"/>
      <c r="C587" s="719"/>
      <c r="D587" s="719"/>
      <c r="E587" s="719"/>
      <c r="F587" s="719"/>
      <c r="G587" s="719"/>
      <c r="H587" s="719"/>
      <c r="I587" s="719"/>
      <c r="J587" s="719"/>
      <c r="K587" s="719"/>
      <c r="L587" s="719"/>
      <c r="M587" s="719"/>
      <c r="N587" s="719"/>
      <c r="O587" s="719"/>
      <c r="P587" s="719"/>
      <c r="Q587" s="719"/>
      <c r="R587" s="719"/>
      <c r="S587" s="719"/>
    </row>
    <row r="588" spans="1:19" ht="12.75" x14ac:dyDescent="0.2">
      <c r="A588" s="750"/>
      <c r="B588" s="719"/>
      <c r="C588" s="719"/>
      <c r="D588" s="719"/>
      <c r="E588" s="719"/>
      <c r="F588" s="719"/>
      <c r="G588" s="719"/>
      <c r="H588" s="719"/>
      <c r="I588" s="719"/>
      <c r="J588" s="719"/>
      <c r="K588" s="719"/>
      <c r="L588" s="719"/>
      <c r="M588" s="719"/>
      <c r="N588" s="719"/>
      <c r="O588" s="719"/>
      <c r="P588" s="719"/>
      <c r="Q588" s="719"/>
      <c r="R588" s="719"/>
      <c r="S588" s="719"/>
    </row>
    <row r="589" spans="1:19" ht="12.75" x14ac:dyDescent="0.2">
      <c r="A589" s="750"/>
      <c r="B589" s="719"/>
      <c r="C589" s="719"/>
      <c r="D589" s="719"/>
      <c r="E589" s="719"/>
      <c r="F589" s="719"/>
      <c r="G589" s="719"/>
      <c r="H589" s="719"/>
      <c r="I589" s="719"/>
      <c r="J589" s="719"/>
      <c r="K589" s="719"/>
      <c r="L589" s="719"/>
      <c r="M589" s="719"/>
      <c r="N589" s="719"/>
      <c r="O589" s="719"/>
      <c r="P589" s="719"/>
      <c r="Q589" s="719"/>
      <c r="R589" s="719"/>
      <c r="S589" s="719"/>
    </row>
    <row r="590" spans="1:19" ht="12.75" x14ac:dyDescent="0.2">
      <c r="A590" s="750"/>
      <c r="B590" s="719"/>
      <c r="C590" s="719"/>
      <c r="D590" s="719"/>
      <c r="E590" s="719"/>
      <c r="F590" s="719"/>
      <c r="G590" s="719"/>
      <c r="H590" s="719"/>
      <c r="I590" s="719"/>
      <c r="J590" s="719"/>
      <c r="K590" s="719"/>
      <c r="L590" s="719"/>
      <c r="M590" s="719"/>
      <c r="N590" s="719"/>
      <c r="O590" s="719"/>
      <c r="P590" s="719"/>
      <c r="Q590" s="719"/>
      <c r="R590" s="719"/>
      <c r="S590" s="719"/>
    </row>
    <row r="591" spans="1:19" ht="12.75" x14ac:dyDescent="0.2">
      <c r="A591" s="750"/>
      <c r="B591" s="719"/>
      <c r="C591" s="719"/>
      <c r="D591" s="719"/>
      <c r="E591" s="719"/>
      <c r="F591" s="719"/>
      <c r="G591" s="719"/>
      <c r="H591" s="719"/>
      <c r="I591" s="719"/>
      <c r="J591" s="719"/>
      <c r="K591" s="719"/>
      <c r="L591" s="719"/>
      <c r="M591" s="719"/>
      <c r="N591" s="719"/>
      <c r="O591" s="719"/>
      <c r="P591" s="719"/>
      <c r="Q591" s="719"/>
      <c r="R591" s="719"/>
      <c r="S591" s="719"/>
    </row>
    <row r="592" spans="1:19" ht="12.75" x14ac:dyDescent="0.2">
      <c r="A592" s="750"/>
      <c r="B592" s="719"/>
      <c r="C592" s="719"/>
      <c r="D592" s="719"/>
      <c r="E592" s="719"/>
      <c r="F592" s="719"/>
      <c r="G592" s="719"/>
      <c r="H592" s="719"/>
      <c r="I592" s="719"/>
      <c r="J592" s="719"/>
      <c r="K592" s="719"/>
      <c r="L592" s="719"/>
      <c r="M592" s="719"/>
      <c r="N592" s="719"/>
      <c r="O592" s="719"/>
      <c r="P592" s="719"/>
      <c r="Q592" s="719"/>
      <c r="R592" s="719"/>
      <c r="S592" s="719"/>
    </row>
    <row r="593" spans="1:19" ht="12.75" x14ac:dyDescent="0.2">
      <c r="A593" s="750"/>
      <c r="B593" s="719"/>
      <c r="C593" s="719"/>
      <c r="D593" s="719"/>
      <c r="E593" s="719"/>
      <c r="F593" s="719"/>
      <c r="G593" s="719"/>
      <c r="H593" s="719"/>
      <c r="I593" s="719"/>
      <c r="J593" s="719"/>
      <c r="K593" s="719"/>
      <c r="L593" s="719"/>
      <c r="M593" s="719"/>
      <c r="N593" s="719"/>
      <c r="O593" s="719"/>
      <c r="P593" s="719"/>
      <c r="Q593" s="719"/>
      <c r="R593" s="719"/>
      <c r="S593" s="719"/>
    </row>
    <row r="594" spans="1:19" ht="12.75" x14ac:dyDescent="0.2">
      <c r="A594" s="750"/>
      <c r="B594" s="719"/>
      <c r="C594" s="719"/>
      <c r="D594" s="719"/>
      <c r="E594" s="719"/>
      <c r="F594" s="719"/>
      <c r="G594" s="719"/>
      <c r="H594" s="719"/>
      <c r="I594" s="719"/>
      <c r="J594" s="719"/>
      <c r="K594" s="719"/>
      <c r="L594" s="719"/>
      <c r="M594" s="719"/>
      <c r="N594" s="719"/>
      <c r="O594" s="719"/>
      <c r="P594" s="719"/>
      <c r="Q594" s="719"/>
      <c r="R594" s="719"/>
      <c r="S594" s="719"/>
    </row>
    <row r="595" spans="1:19" ht="12.75" x14ac:dyDescent="0.2">
      <c r="A595" s="750"/>
      <c r="B595" s="719"/>
      <c r="C595" s="719"/>
      <c r="D595" s="719"/>
      <c r="E595" s="719"/>
      <c r="F595" s="719"/>
      <c r="G595" s="719"/>
      <c r="H595" s="719"/>
      <c r="I595" s="719"/>
      <c r="J595" s="719"/>
      <c r="K595" s="719"/>
      <c r="L595" s="719"/>
      <c r="M595" s="719"/>
      <c r="N595" s="719"/>
      <c r="O595" s="719"/>
      <c r="P595" s="719"/>
      <c r="Q595" s="719"/>
      <c r="R595" s="719"/>
      <c r="S595" s="719"/>
    </row>
    <row r="596" spans="1:19" ht="12.75" x14ac:dyDescent="0.2">
      <c r="A596" s="750"/>
      <c r="B596" s="719"/>
      <c r="C596" s="719"/>
      <c r="D596" s="719"/>
      <c r="E596" s="719"/>
      <c r="F596" s="719"/>
      <c r="G596" s="719"/>
      <c r="H596" s="719"/>
      <c r="I596" s="719"/>
      <c r="J596" s="719"/>
      <c r="K596" s="719"/>
      <c r="L596" s="719"/>
      <c r="M596" s="719"/>
      <c r="N596" s="719"/>
      <c r="O596" s="719"/>
      <c r="P596" s="719"/>
      <c r="Q596" s="719"/>
      <c r="R596" s="719"/>
      <c r="S596" s="719"/>
    </row>
    <row r="597" spans="1:19" ht="12.75" x14ac:dyDescent="0.2">
      <c r="A597" s="750"/>
      <c r="B597" s="719"/>
      <c r="C597" s="719"/>
      <c r="D597" s="719"/>
      <c r="E597" s="719"/>
      <c r="F597" s="719"/>
      <c r="G597" s="719"/>
      <c r="H597" s="719"/>
      <c r="I597" s="719"/>
      <c r="J597" s="719"/>
      <c r="K597" s="719"/>
      <c r="L597" s="719"/>
      <c r="M597" s="719"/>
      <c r="N597" s="719"/>
      <c r="O597" s="719"/>
      <c r="P597" s="719"/>
      <c r="Q597" s="719"/>
      <c r="R597" s="719"/>
      <c r="S597" s="719"/>
    </row>
    <row r="598" spans="1:19" ht="12.75" x14ac:dyDescent="0.2">
      <c r="A598" s="750"/>
      <c r="B598" s="719"/>
      <c r="C598" s="719"/>
      <c r="D598" s="719"/>
      <c r="E598" s="719"/>
      <c r="F598" s="719"/>
      <c r="G598" s="719"/>
      <c r="H598" s="719"/>
      <c r="I598" s="719"/>
      <c r="J598" s="719"/>
      <c r="K598" s="719"/>
      <c r="L598" s="719"/>
      <c r="M598" s="719"/>
      <c r="N598" s="719"/>
      <c r="O598" s="719"/>
      <c r="P598" s="719"/>
      <c r="Q598" s="719"/>
      <c r="R598" s="719"/>
      <c r="S598" s="719"/>
    </row>
    <row r="599" spans="1:19" ht="12.75" x14ac:dyDescent="0.2">
      <c r="A599" s="750"/>
      <c r="B599" s="719"/>
      <c r="C599" s="719"/>
      <c r="D599" s="719"/>
      <c r="E599" s="719"/>
      <c r="F599" s="719"/>
      <c r="G599" s="719"/>
      <c r="H599" s="719"/>
      <c r="I599" s="719"/>
      <c r="J599" s="719"/>
      <c r="K599" s="719"/>
      <c r="L599" s="719"/>
      <c r="M599" s="719"/>
      <c r="N599" s="719"/>
      <c r="O599" s="719"/>
      <c r="P599" s="719"/>
      <c r="Q599" s="719"/>
      <c r="R599" s="719"/>
      <c r="S599" s="719"/>
    </row>
    <row r="600" spans="1:19" ht="12.75" x14ac:dyDescent="0.2">
      <c r="A600" s="750"/>
      <c r="B600" s="719"/>
      <c r="C600" s="719"/>
      <c r="D600" s="719"/>
      <c r="E600" s="719"/>
      <c r="F600" s="719"/>
      <c r="G600" s="719"/>
      <c r="H600" s="719"/>
      <c r="I600" s="719"/>
      <c r="J600" s="719"/>
      <c r="K600" s="719"/>
      <c r="L600" s="719"/>
      <c r="M600" s="719"/>
      <c r="N600" s="719"/>
      <c r="O600" s="719"/>
      <c r="P600" s="719"/>
      <c r="Q600" s="719"/>
      <c r="R600" s="719"/>
      <c r="S600" s="719"/>
    </row>
    <row r="601" spans="1:19" ht="12.75" x14ac:dyDescent="0.2">
      <c r="A601" s="750"/>
      <c r="B601" s="719"/>
      <c r="C601" s="719"/>
      <c r="D601" s="719"/>
      <c r="E601" s="719"/>
      <c r="F601" s="719"/>
      <c r="G601" s="719"/>
      <c r="H601" s="719"/>
      <c r="I601" s="719"/>
      <c r="J601" s="719"/>
      <c r="K601" s="719"/>
      <c r="L601" s="719"/>
      <c r="M601" s="719"/>
      <c r="N601" s="719"/>
      <c r="O601" s="719"/>
      <c r="P601" s="719"/>
      <c r="Q601" s="719"/>
      <c r="R601" s="719"/>
      <c r="S601" s="719"/>
    </row>
    <row r="602" spans="1:19" ht="12.75" x14ac:dyDescent="0.2">
      <c r="A602" s="750"/>
      <c r="B602" s="719"/>
      <c r="C602" s="719"/>
      <c r="D602" s="719"/>
      <c r="E602" s="719"/>
      <c r="F602" s="719"/>
      <c r="G602" s="719"/>
      <c r="H602" s="719"/>
      <c r="I602" s="719"/>
      <c r="J602" s="719"/>
      <c r="K602" s="719"/>
      <c r="L602" s="719"/>
      <c r="M602" s="719"/>
      <c r="N602" s="719"/>
      <c r="O602" s="719"/>
      <c r="P602" s="719"/>
      <c r="Q602" s="719"/>
      <c r="R602" s="719"/>
      <c r="S602" s="719"/>
    </row>
    <row r="603" spans="1:19" ht="12.75" x14ac:dyDescent="0.2">
      <c r="A603" s="750"/>
      <c r="B603" s="719"/>
      <c r="C603" s="719"/>
      <c r="D603" s="719"/>
      <c r="E603" s="719"/>
      <c r="F603" s="719"/>
      <c r="G603" s="719"/>
      <c r="H603" s="719"/>
      <c r="I603" s="719"/>
      <c r="J603" s="719"/>
      <c r="K603" s="719"/>
      <c r="L603" s="719"/>
      <c r="M603" s="719"/>
      <c r="N603" s="719"/>
      <c r="O603" s="719"/>
      <c r="P603" s="719"/>
      <c r="Q603" s="719"/>
      <c r="R603" s="719"/>
      <c r="S603" s="719"/>
    </row>
    <row r="604" spans="1:19" ht="12.75" x14ac:dyDescent="0.2">
      <c r="A604" s="750"/>
      <c r="B604" s="719"/>
      <c r="C604" s="719"/>
      <c r="D604" s="719"/>
      <c r="E604" s="719"/>
      <c r="F604" s="719"/>
      <c r="G604" s="719"/>
      <c r="H604" s="719"/>
      <c r="I604" s="719"/>
      <c r="J604" s="719"/>
      <c r="K604" s="719"/>
      <c r="L604" s="719"/>
      <c r="M604" s="719"/>
      <c r="N604" s="719"/>
      <c r="O604" s="719"/>
      <c r="P604" s="719"/>
      <c r="Q604" s="719"/>
      <c r="R604" s="719"/>
      <c r="S604" s="719"/>
    </row>
    <row r="605" spans="1:19" ht="12.75" x14ac:dyDescent="0.2">
      <c r="A605" s="750"/>
      <c r="B605" s="719"/>
      <c r="C605" s="719"/>
      <c r="D605" s="719"/>
      <c r="E605" s="719"/>
      <c r="F605" s="719"/>
      <c r="G605" s="719"/>
      <c r="H605" s="719"/>
      <c r="I605" s="719"/>
      <c r="J605" s="719"/>
      <c r="K605" s="719"/>
      <c r="L605" s="719"/>
      <c r="M605" s="719"/>
      <c r="N605" s="719"/>
      <c r="O605" s="719"/>
      <c r="P605" s="719"/>
      <c r="Q605" s="719"/>
      <c r="R605" s="719"/>
      <c r="S605" s="719"/>
    </row>
    <row r="606" spans="1:19" ht="12.75" x14ac:dyDescent="0.2">
      <c r="A606" s="750"/>
      <c r="B606" s="719"/>
      <c r="C606" s="719"/>
      <c r="D606" s="719"/>
      <c r="E606" s="719"/>
      <c r="F606" s="719"/>
      <c r="G606" s="719"/>
      <c r="H606" s="719"/>
      <c r="I606" s="719"/>
      <c r="J606" s="719"/>
      <c r="K606" s="719"/>
      <c r="L606" s="719"/>
      <c r="M606" s="719"/>
      <c r="N606" s="719"/>
      <c r="O606" s="719"/>
      <c r="P606" s="719"/>
      <c r="Q606" s="719"/>
      <c r="R606" s="719"/>
      <c r="S606" s="719"/>
    </row>
    <row r="607" spans="1:19" ht="12.75" x14ac:dyDescent="0.2">
      <c r="A607" s="750"/>
      <c r="B607" s="719"/>
      <c r="C607" s="719"/>
      <c r="D607" s="719"/>
      <c r="E607" s="719"/>
      <c r="F607" s="719"/>
      <c r="G607" s="719"/>
      <c r="H607" s="719"/>
      <c r="I607" s="719"/>
      <c r="J607" s="719"/>
      <c r="K607" s="719"/>
      <c r="L607" s="719"/>
      <c r="M607" s="719"/>
      <c r="N607" s="719"/>
      <c r="O607" s="719"/>
      <c r="P607" s="719"/>
      <c r="Q607" s="719"/>
      <c r="R607" s="719"/>
      <c r="S607" s="719"/>
    </row>
    <row r="608" spans="1:19" ht="12.75" x14ac:dyDescent="0.2">
      <c r="A608" s="750"/>
      <c r="B608" s="719"/>
      <c r="C608" s="719"/>
      <c r="D608" s="719"/>
      <c r="E608" s="719"/>
      <c r="F608" s="719"/>
      <c r="G608" s="719"/>
      <c r="H608" s="719"/>
      <c r="I608" s="719"/>
      <c r="J608" s="719"/>
      <c r="K608" s="719"/>
      <c r="L608" s="719"/>
      <c r="M608" s="719"/>
      <c r="N608" s="719"/>
      <c r="O608" s="719"/>
      <c r="P608" s="719"/>
      <c r="Q608" s="719"/>
      <c r="R608" s="719"/>
      <c r="S608" s="719"/>
    </row>
    <row r="609" spans="1:19" ht="12.75" x14ac:dyDescent="0.2">
      <c r="A609" s="750"/>
      <c r="B609" s="719"/>
      <c r="C609" s="719"/>
      <c r="D609" s="719"/>
      <c r="E609" s="719"/>
      <c r="F609" s="719"/>
      <c r="G609" s="719"/>
      <c r="H609" s="719"/>
      <c r="I609" s="719"/>
      <c r="J609" s="719"/>
      <c r="K609" s="719"/>
      <c r="L609" s="719"/>
      <c r="M609" s="719"/>
      <c r="N609" s="719"/>
      <c r="O609" s="719"/>
      <c r="P609" s="719"/>
      <c r="Q609" s="719"/>
      <c r="R609" s="719"/>
      <c r="S609" s="719"/>
    </row>
    <row r="610" spans="1:19" ht="12.75" x14ac:dyDescent="0.2">
      <c r="A610" s="750"/>
      <c r="B610" s="719"/>
      <c r="C610" s="719"/>
      <c r="D610" s="719"/>
      <c r="E610" s="719"/>
      <c r="F610" s="719"/>
      <c r="G610" s="719"/>
      <c r="H610" s="719"/>
      <c r="I610" s="719"/>
      <c r="J610" s="719"/>
      <c r="K610" s="719"/>
      <c r="L610" s="719"/>
      <c r="M610" s="719"/>
      <c r="N610" s="719"/>
      <c r="O610" s="719"/>
      <c r="P610" s="719"/>
      <c r="Q610" s="719"/>
      <c r="R610" s="719"/>
      <c r="S610" s="719"/>
    </row>
    <row r="611" spans="1:19" ht="12.75" x14ac:dyDescent="0.2">
      <c r="A611" s="750"/>
      <c r="B611" s="719"/>
      <c r="C611" s="719"/>
      <c r="D611" s="719"/>
      <c r="E611" s="719"/>
      <c r="F611" s="719"/>
      <c r="G611" s="719"/>
      <c r="H611" s="719"/>
      <c r="I611" s="719"/>
      <c r="J611" s="719"/>
      <c r="K611" s="719"/>
      <c r="L611" s="719"/>
      <c r="M611" s="719"/>
      <c r="N611" s="719"/>
      <c r="O611" s="719"/>
      <c r="P611" s="719"/>
      <c r="Q611" s="719"/>
      <c r="R611" s="719"/>
      <c r="S611" s="719"/>
    </row>
    <row r="612" spans="1:19" ht="12.75" x14ac:dyDescent="0.2">
      <c r="A612" s="750"/>
      <c r="B612" s="719"/>
      <c r="C612" s="719"/>
      <c r="D612" s="719"/>
      <c r="E612" s="719"/>
      <c r="F612" s="719"/>
      <c r="G612" s="719"/>
      <c r="H612" s="719"/>
      <c r="I612" s="719"/>
      <c r="J612" s="719"/>
      <c r="K612" s="719"/>
      <c r="L612" s="719"/>
      <c r="M612" s="719"/>
      <c r="N612" s="719"/>
      <c r="O612" s="719"/>
      <c r="P612" s="719"/>
      <c r="Q612" s="719"/>
      <c r="R612" s="719"/>
      <c r="S612" s="719"/>
    </row>
    <row r="613" spans="1:19" ht="12.75" x14ac:dyDescent="0.2">
      <c r="A613" s="750"/>
      <c r="B613" s="719"/>
      <c r="C613" s="719"/>
      <c r="D613" s="719"/>
      <c r="E613" s="719"/>
      <c r="F613" s="719"/>
      <c r="G613" s="719"/>
      <c r="H613" s="719"/>
      <c r="I613" s="719"/>
      <c r="J613" s="719"/>
      <c r="K613" s="719"/>
      <c r="L613" s="719"/>
      <c r="M613" s="719"/>
      <c r="N613" s="719"/>
      <c r="O613" s="719"/>
      <c r="P613" s="719"/>
      <c r="Q613" s="719"/>
      <c r="R613" s="719"/>
      <c r="S613" s="719"/>
    </row>
    <row r="614" spans="1:19" ht="12.75" x14ac:dyDescent="0.2">
      <c r="A614" s="750"/>
      <c r="B614" s="719"/>
      <c r="C614" s="719"/>
      <c r="D614" s="719"/>
      <c r="E614" s="719"/>
      <c r="F614" s="719"/>
      <c r="G614" s="719"/>
      <c r="H614" s="719"/>
      <c r="I614" s="719"/>
      <c r="J614" s="719"/>
      <c r="K614" s="719"/>
      <c r="L614" s="719"/>
      <c r="M614" s="719"/>
      <c r="N614" s="719"/>
      <c r="O614" s="719"/>
      <c r="P614" s="719"/>
      <c r="Q614" s="719"/>
      <c r="R614" s="719"/>
      <c r="S614" s="719"/>
    </row>
    <row r="615" spans="1:19" ht="12.75" x14ac:dyDescent="0.2">
      <c r="A615" s="750"/>
      <c r="B615" s="719"/>
      <c r="C615" s="719"/>
      <c r="D615" s="719"/>
      <c r="E615" s="719"/>
      <c r="F615" s="719"/>
      <c r="G615" s="719"/>
      <c r="H615" s="719"/>
      <c r="I615" s="719"/>
      <c r="J615" s="719"/>
      <c r="K615" s="719"/>
      <c r="L615" s="719"/>
      <c r="M615" s="719"/>
      <c r="N615" s="719"/>
      <c r="O615" s="719"/>
      <c r="P615" s="719"/>
      <c r="Q615" s="719"/>
      <c r="R615" s="719"/>
      <c r="S615" s="719"/>
    </row>
    <row r="616" spans="1:19" ht="12.75" x14ac:dyDescent="0.2">
      <c r="A616" s="750"/>
      <c r="B616" s="719"/>
      <c r="C616" s="719"/>
      <c r="D616" s="719"/>
      <c r="E616" s="719"/>
      <c r="F616" s="719"/>
      <c r="G616" s="719"/>
      <c r="H616" s="719"/>
      <c r="I616" s="719"/>
      <c r="J616" s="719"/>
      <c r="K616" s="719"/>
      <c r="L616" s="719"/>
      <c r="M616" s="719"/>
      <c r="N616" s="719"/>
      <c r="O616" s="719"/>
      <c r="P616" s="719"/>
      <c r="Q616" s="719"/>
      <c r="R616" s="719"/>
      <c r="S616" s="719"/>
    </row>
    <row r="617" spans="1:19" ht="12.75" x14ac:dyDescent="0.2">
      <c r="A617" s="750"/>
      <c r="B617" s="719"/>
      <c r="C617" s="719"/>
      <c r="D617" s="719"/>
      <c r="E617" s="719"/>
      <c r="F617" s="719"/>
      <c r="G617" s="719"/>
      <c r="H617" s="719"/>
      <c r="I617" s="719"/>
      <c r="J617" s="719"/>
      <c r="K617" s="719"/>
      <c r="L617" s="719"/>
      <c r="M617" s="719"/>
      <c r="N617" s="719"/>
      <c r="O617" s="719"/>
      <c r="P617" s="719"/>
      <c r="Q617" s="719"/>
      <c r="R617" s="719"/>
      <c r="S617" s="719"/>
    </row>
    <row r="618" spans="1:19" ht="12.75" x14ac:dyDescent="0.2">
      <c r="A618" s="750"/>
      <c r="B618" s="719"/>
      <c r="C618" s="719"/>
      <c r="D618" s="719"/>
      <c r="E618" s="719"/>
      <c r="F618" s="719"/>
      <c r="G618" s="719"/>
      <c r="H618" s="719"/>
      <c r="I618" s="719"/>
      <c r="J618" s="719"/>
      <c r="K618" s="719"/>
      <c r="L618" s="719"/>
      <c r="M618" s="719"/>
      <c r="N618" s="719"/>
      <c r="O618" s="719"/>
      <c r="P618" s="719"/>
      <c r="Q618" s="719"/>
      <c r="R618" s="719"/>
      <c r="S618" s="719"/>
    </row>
    <row r="619" spans="1:19" ht="12.75" x14ac:dyDescent="0.2">
      <c r="A619" s="750"/>
      <c r="B619" s="719"/>
      <c r="C619" s="719"/>
      <c r="D619" s="719"/>
      <c r="E619" s="719"/>
      <c r="F619" s="719"/>
      <c r="G619" s="719"/>
      <c r="H619" s="719"/>
      <c r="I619" s="719"/>
      <c r="J619" s="719"/>
      <c r="K619" s="719"/>
      <c r="L619" s="719"/>
      <c r="M619" s="719"/>
      <c r="N619" s="719"/>
      <c r="O619" s="719"/>
      <c r="P619" s="719"/>
      <c r="Q619" s="719"/>
      <c r="R619" s="719"/>
      <c r="S619" s="719"/>
    </row>
    <row r="620" spans="1:19" ht="12.75" x14ac:dyDescent="0.2">
      <c r="A620" s="750"/>
      <c r="B620" s="719"/>
      <c r="C620" s="719"/>
      <c r="D620" s="719"/>
      <c r="E620" s="719"/>
      <c r="F620" s="719"/>
      <c r="G620" s="719"/>
      <c r="H620" s="719"/>
      <c r="I620" s="719"/>
      <c r="J620" s="719"/>
      <c r="K620" s="719"/>
      <c r="L620" s="719"/>
      <c r="M620" s="719"/>
      <c r="N620" s="719"/>
      <c r="O620" s="719"/>
      <c r="P620" s="719"/>
      <c r="Q620" s="719"/>
      <c r="R620" s="719"/>
      <c r="S620" s="719"/>
    </row>
    <row r="621" spans="1:19" ht="12.75" x14ac:dyDescent="0.2">
      <c r="A621" s="750"/>
      <c r="B621" s="719"/>
      <c r="C621" s="719"/>
      <c r="D621" s="719"/>
      <c r="E621" s="719"/>
      <c r="F621" s="719"/>
      <c r="G621" s="719"/>
      <c r="H621" s="719"/>
      <c r="I621" s="719"/>
      <c r="J621" s="719"/>
      <c r="K621" s="719"/>
      <c r="L621" s="719"/>
      <c r="M621" s="719"/>
      <c r="N621" s="719"/>
      <c r="O621" s="719"/>
      <c r="P621" s="719"/>
      <c r="Q621" s="719"/>
      <c r="R621" s="719"/>
      <c r="S621" s="719"/>
    </row>
    <row r="622" spans="1:19" ht="12.75" x14ac:dyDescent="0.2">
      <c r="A622" s="750"/>
      <c r="B622" s="719"/>
      <c r="C622" s="719"/>
      <c r="D622" s="719"/>
      <c r="E622" s="719"/>
      <c r="F622" s="719"/>
      <c r="G622" s="719"/>
      <c r="H622" s="719"/>
      <c r="I622" s="719"/>
      <c r="J622" s="719"/>
      <c r="K622" s="719"/>
      <c r="L622" s="719"/>
      <c r="M622" s="719"/>
      <c r="N622" s="719"/>
      <c r="O622" s="719"/>
      <c r="P622" s="719"/>
      <c r="Q622" s="719"/>
      <c r="R622" s="719"/>
      <c r="S622" s="719"/>
    </row>
    <row r="623" spans="1:19" ht="12.75" x14ac:dyDescent="0.2">
      <c r="A623" s="750"/>
      <c r="B623" s="719"/>
      <c r="C623" s="719"/>
      <c r="D623" s="719"/>
      <c r="E623" s="719"/>
      <c r="F623" s="719"/>
      <c r="G623" s="719"/>
      <c r="H623" s="719"/>
      <c r="I623" s="719"/>
      <c r="J623" s="719"/>
      <c r="K623" s="719"/>
      <c r="L623" s="719"/>
      <c r="M623" s="719"/>
      <c r="N623" s="719"/>
      <c r="O623" s="719"/>
      <c r="P623" s="719"/>
      <c r="Q623" s="719"/>
      <c r="R623" s="719"/>
      <c r="S623" s="719"/>
    </row>
    <row r="624" spans="1:19" ht="12.75" x14ac:dyDescent="0.2">
      <c r="A624" s="750"/>
      <c r="B624" s="719"/>
      <c r="C624" s="719"/>
      <c r="D624" s="719"/>
      <c r="E624" s="719"/>
      <c r="F624" s="719"/>
      <c r="G624" s="719"/>
      <c r="H624" s="719"/>
      <c r="I624" s="719"/>
      <c r="J624" s="719"/>
      <c r="K624" s="719"/>
      <c r="L624" s="719"/>
      <c r="M624" s="719"/>
      <c r="N624" s="719"/>
      <c r="O624" s="719"/>
      <c r="P624" s="719"/>
      <c r="Q624" s="719"/>
      <c r="R624" s="719"/>
      <c r="S624" s="719"/>
    </row>
    <row r="625" spans="1:19" ht="12.75" x14ac:dyDescent="0.2">
      <c r="A625" s="750"/>
      <c r="B625" s="719"/>
      <c r="C625" s="719"/>
      <c r="D625" s="719"/>
      <c r="E625" s="719"/>
      <c r="F625" s="719"/>
      <c r="G625" s="719"/>
      <c r="H625" s="719"/>
      <c r="I625" s="719"/>
      <c r="J625" s="719"/>
      <c r="K625" s="719"/>
      <c r="L625" s="719"/>
      <c r="M625" s="719"/>
      <c r="N625" s="719"/>
      <c r="O625" s="719"/>
      <c r="P625" s="719"/>
      <c r="Q625" s="719"/>
      <c r="R625" s="719"/>
      <c r="S625" s="719"/>
    </row>
    <row r="626" spans="1:19" ht="12.75" x14ac:dyDescent="0.2">
      <c r="A626" s="750"/>
      <c r="B626" s="719"/>
      <c r="C626" s="719"/>
      <c r="D626" s="719"/>
      <c r="E626" s="719"/>
      <c r="F626" s="719"/>
      <c r="G626" s="719"/>
      <c r="H626" s="719"/>
      <c r="I626" s="719"/>
      <c r="J626" s="719"/>
      <c r="K626" s="719"/>
      <c r="L626" s="719"/>
      <c r="M626" s="719"/>
      <c r="N626" s="719"/>
      <c r="O626" s="719"/>
      <c r="P626" s="719"/>
      <c r="Q626" s="719"/>
      <c r="R626" s="719"/>
      <c r="S626" s="719"/>
    </row>
    <row r="627" spans="1:19" ht="12.75" x14ac:dyDescent="0.2">
      <c r="A627" s="750"/>
      <c r="B627" s="719"/>
      <c r="C627" s="719"/>
      <c r="D627" s="719"/>
      <c r="E627" s="719"/>
      <c r="F627" s="719"/>
      <c r="G627" s="719"/>
      <c r="H627" s="719"/>
      <c r="I627" s="719"/>
      <c r="J627" s="719"/>
      <c r="K627" s="719"/>
      <c r="L627" s="719"/>
      <c r="M627" s="719"/>
      <c r="N627" s="719"/>
      <c r="O627" s="719"/>
      <c r="P627" s="719"/>
      <c r="Q627" s="719"/>
      <c r="R627" s="719"/>
      <c r="S627" s="719"/>
    </row>
    <row r="628" spans="1:19" ht="12.75" x14ac:dyDescent="0.2">
      <c r="A628" s="750"/>
      <c r="B628" s="719"/>
      <c r="C628" s="719"/>
      <c r="D628" s="719"/>
      <c r="E628" s="719"/>
      <c r="F628" s="719"/>
      <c r="G628" s="719"/>
      <c r="H628" s="719"/>
      <c r="I628" s="719"/>
      <c r="J628" s="719"/>
      <c r="K628" s="719"/>
      <c r="L628" s="719"/>
      <c r="M628" s="719"/>
      <c r="N628" s="719"/>
      <c r="O628" s="719"/>
      <c r="P628" s="719"/>
      <c r="Q628" s="719"/>
      <c r="R628" s="719"/>
      <c r="S628" s="719"/>
    </row>
    <row r="629" spans="1:19" ht="12.75" x14ac:dyDescent="0.2">
      <c r="A629" s="750"/>
      <c r="B629" s="719"/>
      <c r="C629" s="719"/>
      <c r="D629" s="719"/>
      <c r="E629" s="719"/>
      <c r="F629" s="719"/>
      <c r="G629" s="719"/>
      <c r="H629" s="719"/>
      <c r="I629" s="719"/>
      <c r="J629" s="719"/>
      <c r="K629" s="719"/>
      <c r="L629" s="719"/>
      <c r="M629" s="719"/>
      <c r="N629" s="719"/>
      <c r="O629" s="719"/>
      <c r="P629" s="719"/>
      <c r="Q629" s="719"/>
      <c r="R629" s="719"/>
      <c r="S629" s="719"/>
    </row>
    <row r="630" spans="1:19" ht="12.75" x14ac:dyDescent="0.2">
      <c r="A630" s="750"/>
      <c r="B630" s="719"/>
      <c r="C630" s="719"/>
      <c r="D630" s="719"/>
      <c r="E630" s="719"/>
      <c r="F630" s="719"/>
      <c r="G630" s="719"/>
      <c r="H630" s="719"/>
      <c r="I630" s="719"/>
      <c r="J630" s="719"/>
      <c r="K630" s="719"/>
      <c r="L630" s="719"/>
      <c r="M630" s="719"/>
      <c r="N630" s="719"/>
      <c r="O630" s="719"/>
      <c r="P630" s="719"/>
      <c r="Q630" s="719"/>
      <c r="R630" s="719"/>
      <c r="S630" s="719"/>
    </row>
    <row r="631" spans="1:19" ht="12.75" x14ac:dyDescent="0.2">
      <c r="A631" s="750"/>
      <c r="B631" s="719"/>
      <c r="C631" s="719"/>
      <c r="D631" s="719"/>
      <c r="E631" s="719"/>
      <c r="F631" s="719"/>
      <c r="G631" s="719"/>
      <c r="H631" s="719"/>
      <c r="I631" s="719"/>
      <c r="J631" s="719"/>
      <c r="K631" s="719"/>
      <c r="L631" s="719"/>
      <c r="M631" s="719"/>
      <c r="N631" s="719"/>
      <c r="O631" s="719"/>
      <c r="P631" s="719"/>
      <c r="Q631" s="719"/>
      <c r="R631" s="719"/>
      <c r="S631" s="719"/>
    </row>
    <row r="632" spans="1:19" ht="12.75" x14ac:dyDescent="0.2">
      <c r="A632" s="750"/>
      <c r="B632" s="719"/>
      <c r="C632" s="719"/>
      <c r="D632" s="719"/>
      <c r="E632" s="719"/>
      <c r="F632" s="719"/>
      <c r="G632" s="719"/>
      <c r="H632" s="719"/>
      <c r="I632" s="719"/>
      <c r="J632" s="719"/>
      <c r="K632" s="719"/>
      <c r="L632" s="719"/>
      <c r="M632" s="719"/>
      <c r="N632" s="719"/>
      <c r="O632" s="719"/>
      <c r="P632" s="719"/>
      <c r="Q632" s="719"/>
      <c r="R632" s="719"/>
      <c r="S632" s="719"/>
    </row>
    <row r="633" spans="1:19" ht="12.75" x14ac:dyDescent="0.2">
      <c r="A633" s="750"/>
      <c r="B633" s="719"/>
      <c r="C633" s="719"/>
      <c r="D633" s="719"/>
      <c r="E633" s="719"/>
      <c r="F633" s="719"/>
      <c r="G633" s="719"/>
      <c r="H633" s="719"/>
      <c r="I633" s="719"/>
      <c r="J633" s="719"/>
      <c r="K633" s="719"/>
      <c r="L633" s="719"/>
      <c r="M633" s="719"/>
      <c r="N633" s="719"/>
      <c r="O633" s="719"/>
      <c r="P633" s="719"/>
      <c r="Q633" s="719"/>
      <c r="R633" s="719"/>
      <c r="S633" s="719"/>
    </row>
    <row r="634" spans="1:19" ht="12.75" x14ac:dyDescent="0.2">
      <c r="A634" s="750"/>
      <c r="B634" s="719"/>
      <c r="C634" s="719"/>
      <c r="D634" s="719"/>
      <c r="E634" s="719"/>
      <c r="F634" s="719"/>
      <c r="G634" s="719"/>
      <c r="H634" s="719"/>
      <c r="I634" s="719"/>
      <c r="J634" s="719"/>
      <c r="K634" s="719"/>
      <c r="L634" s="719"/>
      <c r="M634" s="719"/>
      <c r="N634" s="719"/>
      <c r="O634" s="719"/>
      <c r="P634" s="719"/>
      <c r="Q634" s="719"/>
      <c r="R634" s="719"/>
      <c r="S634" s="719"/>
    </row>
    <row r="635" spans="1:19" ht="12.75" x14ac:dyDescent="0.2">
      <c r="A635" s="750"/>
      <c r="B635" s="719"/>
      <c r="C635" s="719"/>
      <c r="D635" s="719"/>
      <c r="E635" s="719"/>
      <c r="F635" s="719"/>
      <c r="G635" s="719"/>
      <c r="H635" s="719"/>
      <c r="I635" s="719"/>
      <c r="J635" s="719"/>
      <c r="K635" s="719"/>
      <c r="L635" s="719"/>
      <c r="M635" s="719"/>
      <c r="N635" s="719"/>
      <c r="O635" s="719"/>
      <c r="P635" s="719"/>
      <c r="Q635" s="719"/>
      <c r="R635" s="719"/>
      <c r="S635" s="719"/>
    </row>
    <row r="636" spans="1:19" ht="12.75" x14ac:dyDescent="0.2">
      <c r="A636" s="750"/>
      <c r="B636" s="719"/>
      <c r="C636" s="719"/>
      <c r="D636" s="719"/>
      <c r="E636" s="719"/>
      <c r="F636" s="719"/>
      <c r="G636" s="719"/>
      <c r="H636" s="719"/>
      <c r="I636" s="719"/>
      <c r="J636" s="719"/>
      <c r="K636" s="719"/>
      <c r="L636" s="719"/>
      <c r="M636" s="719"/>
      <c r="N636" s="719"/>
      <c r="O636" s="719"/>
      <c r="P636" s="719"/>
      <c r="Q636" s="719"/>
      <c r="R636" s="719"/>
      <c r="S636" s="719"/>
    </row>
    <row r="637" spans="1:19" ht="12.75" x14ac:dyDescent="0.2">
      <c r="A637" s="750"/>
      <c r="B637" s="719"/>
      <c r="C637" s="719"/>
      <c r="D637" s="719"/>
      <c r="E637" s="719"/>
      <c r="F637" s="719"/>
      <c r="G637" s="719"/>
      <c r="H637" s="719"/>
      <c r="I637" s="719"/>
      <c r="J637" s="719"/>
      <c r="K637" s="719"/>
      <c r="L637" s="719"/>
      <c r="M637" s="719"/>
      <c r="N637" s="719"/>
      <c r="O637" s="719"/>
      <c r="P637" s="719"/>
      <c r="Q637" s="719"/>
      <c r="R637" s="719"/>
      <c r="S637" s="719"/>
    </row>
    <row r="638" spans="1:19" ht="12.75" x14ac:dyDescent="0.2">
      <c r="A638" s="750"/>
      <c r="B638" s="719"/>
      <c r="C638" s="719"/>
      <c r="D638" s="719"/>
      <c r="E638" s="719"/>
      <c r="F638" s="719"/>
      <c r="G638" s="719"/>
      <c r="H638" s="719"/>
      <c r="I638" s="719"/>
      <c r="J638" s="719"/>
      <c r="K638" s="719"/>
      <c r="L638" s="719"/>
      <c r="M638" s="719"/>
      <c r="N638" s="719"/>
      <c r="O638" s="719"/>
      <c r="P638" s="719"/>
      <c r="Q638" s="719"/>
      <c r="R638" s="719"/>
      <c r="S638" s="719"/>
    </row>
    <row r="639" spans="1:19" ht="12.75" x14ac:dyDescent="0.2">
      <c r="A639" s="750"/>
      <c r="B639" s="719"/>
      <c r="C639" s="719"/>
      <c r="D639" s="719"/>
      <c r="E639" s="719"/>
      <c r="F639" s="719"/>
      <c r="G639" s="719"/>
      <c r="H639" s="719"/>
      <c r="I639" s="719"/>
      <c r="J639" s="719"/>
      <c r="K639" s="719"/>
      <c r="L639" s="719"/>
      <c r="M639" s="719"/>
      <c r="N639" s="719"/>
      <c r="O639" s="719"/>
      <c r="P639" s="719"/>
      <c r="Q639" s="719"/>
      <c r="R639" s="719"/>
      <c r="S639" s="719"/>
    </row>
    <row r="640" spans="1:19" ht="12.75" x14ac:dyDescent="0.2">
      <c r="A640" s="750"/>
      <c r="B640" s="719"/>
      <c r="C640" s="719"/>
      <c r="D640" s="719"/>
      <c r="E640" s="719"/>
      <c r="F640" s="719"/>
      <c r="G640" s="719"/>
      <c r="H640" s="719"/>
      <c r="I640" s="719"/>
      <c r="J640" s="719"/>
      <c r="K640" s="719"/>
      <c r="L640" s="719"/>
      <c r="M640" s="719"/>
      <c r="N640" s="719"/>
      <c r="O640" s="719"/>
      <c r="P640" s="719"/>
      <c r="Q640" s="719"/>
      <c r="R640" s="719"/>
      <c r="S640" s="719"/>
    </row>
    <row r="641" spans="1:19" ht="12.75" x14ac:dyDescent="0.2">
      <c r="A641" s="750"/>
      <c r="B641" s="719"/>
      <c r="C641" s="719"/>
      <c r="D641" s="719"/>
      <c r="E641" s="719"/>
      <c r="F641" s="719"/>
      <c r="G641" s="719"/>
      <c r="H641" s="719"/>
      <c r="I641" s="719"/>
      <c r="J641" s="719"/>
      <c r="K641" s="719"/>
      <c r="L641" s="719"/>
      <c r="M641" s="719"/>
      <c r="N641" s="719"/>
      <c r="O641" s="719"/>
      <c r="P641" s="719"/>
      <c r="Q641" s="719"/>
      <c r="R641" s="719"/>
      <c r="S641" s="719"/>
    </row>
    <row r="642" spans="1:19" ht="12.75" x14ac:dyDescent="0.2">
      <c r="A642" s="750"/>
      <c r="B642" s="719"/>
      <c r="C642" s="719"/>
      <c r="D642" s="719"/>
      <c r="E642" s="719"/>
      <c r="F642" s="719"/>
      <c r="G642" s="719"/>
      <c r="H642" s="719"/>
      <c r="I642" s="719"/>
      <c r="J642" s="719"/>
      <c r="K642" s="719"/>
      <c r="L642" s="719"/>
      <c r="M642" s="719"/>
      <c r="N642" s="719"/>
      <c r="O642" s="719"/>
      <c r="P642" s="719"/>
      <c r="Q642" s="719"/>
      <c r="R642" s="719"/>
      <c r="S642" s="719"/>
    </row>
    <row r="643" spans="1:19" ht="12.75" x14ac:dyDescent="0.2">
      <c r="A643" s="750"/>
      <c r="B643" s="719"/>
      <c r="C643" s="719"/>
      <c r="D643" s="719"/>
      <c r="E643" s="719"/>
      <c r="F643" s="719"/>
      <c r="G643" s="719"/>
      <c r="H643" s="719"/>
      <c r="I643" s="719"/>
      <c r="J643" s="719"/>
      <c r="K643" s="719"/>
      <c r="L643" s="719"/>
      <c r="M643" s="719"/>
      <c r="N643" s="719"/>
      <c r="O643" s="719"/>
      <c r="P643" s="719"/>
      <c r="Q643" s="719"/>
      <c r="R643" s="719"/>
      <c r="S643" s="719"/>
    </row>
    <row r="644" spans="1:19" ht="12.75" x14ac:dyDescent="0.2">
      <c r="A644" s="750"/>
      <c r="B644" s="719"/>
      <c r="C644" s="719"/>
      <c r="D644" s="719"/>
      <c r="E644" s="719"/>
      <c r="F644" s="719"/>
      <c r="G644" s="719"/>
      <c r="H644" s="719"/>
      <c r="I644" s="719"/>
      <c r="J644" s="719"/>
      <c r="K644" s="719"/>
      <c r="L644" s="719"/>
      <c r="M644" s="719"/>
      <c r="N644" s="719"/>
      <c r="O644" s="719"/>
      <c r="P644" s="719"/>
      <c r="Q644" s="719"/>
      <c r="R644" s="719"/>
      <c r="S644" s="719"/>
    </row>
    <row r="645" spans="1:19" ht="12.75" x14ac:dyDescent="0.2">
      <c r="A645" s="750"/>
      <c r="B645" s="719"/>
      <c r="C645" s="719"/>
      <c r="D645" s="719"/>
      <c r="E645" s="719"/>
      <c r="F645" s="719"/>
      <c r="G645" s="719"/>
      <c r="H645" s="719"/>
      <c r="I645" s="719"/>
      <c r="J645" s="719"/>
      <c r="K645" s="719"/>
      <c r="L645" s="719"/>
      <c r="M645" s="719"/>
      <c r="N645" s="719"/>
      <c r="O645" s="719"/>
      <c r="P645" s="719"/>
      <c r="Q645" s="719"/>
      <c r="R645" s="719"/>
      <c r="S645" s="719"/>
    </row>
    <row r="646" spans="1:19" ht="12.75" x14ac:dyDescent="0.2">
      <c r="A646" s="750"/>
      <c r="B646" s="719"/>
      <c r="C646" s="719"/>
      <c r="D646" s="719"/>
      <c r="E646" s="719"/>
      <c r="F646" s="719"/>
      <c r="G646" s="719"/>
      <c r="H646" s="719"/>
      <c r="I646" s="719"/>
      <c r="J646" s="719"/>
      <c r="K646" s="719"/>
      <c r="L646" s="719"/>
      <c r="M646" s="719"/>
      <c r="N646" s="719"/>
      <c r="O646" s="719"/>
      <c r="P646" s="719"/>
      <c r="Q646" s="719"/>
      <c r="R646" s="719"/>
      <c r="S646" s="719"/>
    </row>
    <row r="647" spans="1:19" ht="12.75" x14ac:dyDescent="0.2">
      <c r="A647" s="750"/>
      <c r="B647" s="719"/>
      <c r="C647" s="719"/>
      <c r="D647" s="719"/>
      <c r="E647" s="719"/>
      <c r="F647" s="719"/>
      <c r="G647" s="719"/>
      <c r="H647" s="719"/>
      <c r="I647" s="719"/>
      <c r="J647" s="719"/>
      <c r="K647" s="719"/>
      <c r="L647" s="719"/>
      <c r="M647" s="719"/>
      <c r="N647" s="719"/>
      <c r="O647" s="719"/>
      <c r="P647" s="719"/>
      <c r="Q647" s="719"/>
      <c r="R647" s="719"/>
      <c r="S647" s="719"/>
    </row>
    <row r="648" spans="1:19" ht="12.75" x14ac:dyDescent="0.2">
      <c r="A648" s="750"/>
      <c r="B648" s="719"/>
      <c r="C648" s="719"/>
      <c r="D648" s="719"/>
      <c r="E648" s="719"/>
      <c r="F648" s="719"/>
      <c r="G648" s="719"/>
      <c r="H648" s="719"/>
      <c r="I648" s="719"/>
      <c r="J648" s="719"/>
      <c r="K648" s="719"/>
      <c r="L648" s="719"/>
      <c r="M648" s="719"/>
      <c r="N648" s="719"/>
      <c r="O648" s="719"/>
      <c r="P648" s="719"/>
      <c r="Q648" s="719"/>
      <c r="R648" s="719"/>
      <c r="S648" s="719"/>
    </row>
    <row r="649" spans="1:19" ht="12.75" x14ac:dyDescent="0.2">
      <c r="A649" s="750"/>
      <c r="B649" s="719"/>
      <c r="C649" s="719"/>
      <c r="D649" s="719"/>
      <c r="E649" s="719"/>
      <c r="F649" s="719"/>
      <c r="G649" s="719"/>
      <c r="H649" s="719"/>
      <c r="I649" s="719"/>
      <c r="J649" s="719"/>
      <c r="K649" s="719"/>
      <c r="L649" s="719"/>
      <c r="M649" s="719"/>
      <c r="N649" s="719"/>
      <c r="O649" s="719"/>
      <c r="P649" s="719"/>
      <c r="Q649" s="719"/>
      <c r="R649" s="719"/>
      <c r="S649" s="719"/>
    </row>
    <row r="650" spans="1:19" ht="12.75" x14ac:dyDescent="0.2">
      <c r="A650" s="750"/>
      <c r="B650" s="719"/>
      <c r="C650" s="719"/>
      <c r="D650" s="719"/>
      <c r="E650" s="719"/>
      <c r="F650" s="719"/>
      <c r="G650" s="719"/>
      <c r="H650" s="719"/>
      <c r="I650" s="719"/>
      <c r="J650" s="719"/>
      <c r="K650" s="719"/>
      <c r="L650" s="719"/>
      <c r="M650" s="719"/>
      <c r="N650" s="719"/>
      <c r="O650" s="719"/>
      <c r="P650" s="719"/>
      <c r="Q650" s="719"/>
      <c r="R650" s="719"/>
      <c r="S650" s="719"/>
    </row>
    <row r="651" spans="1:19" ht="12.75" x14ac:dyDescent="0.2">
      <c r="A651" s="750"/>
      <c r="B651" s="719"/>
      <c r="C651" s="719"/>
      <c r="D651" s="719"/>
      <c r="E651" s="719"/>
      <c r="F651" s="719"/>
      <c r="G651" s="719"/>
      <c r="H651" s="719"/>
      <c r="I651" s="719"/>
      <c r="J651" s="719"/>
      <c r="K651" s="719"/>
      <c r="L651" s="719"/>
      <c r="M651" s="719"/>
      <c r="N651" s="719"/>
      <c r="O651" s="719"/>
      <c r="P651" s="719"/>
      <c r="Q651" s="719"/>
      <c r="R651" s="719"/>
      <c r="S651" s="719"/>
    </row>
    <row r="652" spans="1:19" ht="12.75" x14ac:dyDescent="0.2">
      <c r="A652" s="750"/>
      <c r="B652" s="719"/>
      <c r="C652" s="719"/>
      <c r="D652" s="719"/>
      <c r="E652" s="719"/>
      <c r="F652" s="719"/>
      <c r="G652" s="719"/>
      <c r="H652" s="719"/>
      <c r="I652" s="719"/>
      <c r="J652" s="719"/>
      <c r="K652" s="719"/>
      <c r="L652" s="719"/>
      <c r="M652" s="719"/>
      <c r="N652" s="719"/>
      <c r="O652" s="719"/>
      <c r="P652" s="719"/>
      <c r="Q652" s="719"/>
      <c r="R652" s="719"/>
      <c r="S652" s="719"/>
    </row>
    <row r="653" spans="1:19" ht="12.75" x14ac:dyDescent="0.2">
      <c r="A653" s="750"/>
      <c r="B653" s="719"/>
      <c r="C653" s="719"/>
      <c r="D653" s="719"/>
      <c r="E653" s="719"/>
      <c r="F653" s="719"/>
      <c r="G653" s="719"/>
      <c r="H653" s="719"/>
      <c r="I653" s="719"/>
      <c r="J653" s="719"/>
      <c r="K653" s="719"/>
      <c r="L653" s="719"/>
      <c r="M653" s="719"/>
      <c r="N653" s="719"/>
      <c r="O653" s="719"/>
      <c r="P653" s="719"/>
      <c r="Q653" s="719"/>
      <c r="R653" s="719"/>
      <c r="S653" s="719"/>
    </row>
    <row r="654" spans="1:19" ht="12.75" x14ac:dyDescent="0.2">
      <c r="A654" s="750"/>
      <c r="B654" s="719"/>
      <c r="C654" s="719"/>
      <c r="D654" s="719"/>
      <c r="E654" s="719"/>
      <c r="F654" s="719"/>
      <c r="G654" s="719"/>
      <c r="H654" s="719"/>
      <c r="I654" s="719"/>
      <c r="J654" s="719"/>
      <c r="K654" s="719"/>
      <c r="L654" s="719"/>
      <c r="M654" s="719"/>
      <c r="N654" s="719"/>
      <c r="O654" s="719"/>
      <c r="P654" s="719"/>
      <c r="Q654" s="719"/>
      <c r="R654" s="719"/>
      <c r="S654" s="719"/>
    </row>
    <row r="655" spans="1:19" ht="12.75" x14ac:dyDescent="0.2">
      <c r="A655" s="750"/>
      <c r="B655" s="719"/>
      <c r="C655" s="719"/>
      <c r="D655" s="719"/>
      <c r="E655" s="719"/>
      <c r="F655" s="719"/>
      <c r="G655" s="719"/>
      <c r="H655" s="719"/>
      <c r="I655" s="719"/>
      <c r="J655" s="719"/>
      <c r="K655" s="719"/>
      <c r="L655" s="719"/>
      <c r="M655" s="719"/>
      <c r="N655" s="719"/>
      <c r="O655" s="719"/>
      <c r="P655" s="719"/>
      <c r="Q655" s="719"/>
      <c r="R655" s="719"/>
      <c r="S655" s="719"/>
    </row>
    <row r="656" spans="1:19" ht="12.75" x14ac:dyDescent="0.2">
      <c r="A656" s="750"/>
      <c r="B656" s="719"/>
      <c r="C656" s="719"/>
      <c r="D656" s="719"/>
      <c r="E656" s="719"/>
      <c r="F656" s="719"/>
      <c r="G656" s="719"/>
      <c r="H656" s="719"/>
      <c r="I656" s="719"/>
      <c r="J656" s="719"/>
      <c r="K656" s="719"/>
      <c r="L656" s="719"/>
      <c r="M656" s="719"/>
      <c r="N656" s="719"/>
      <c r="O656" s="719"/>
      <c r="P656" s="719"/>
      <c r="Q656" s="719"/>
      <c r="R656" s="719"/>
      <c r="S656" s="719"/>
    </row>
    <row r="657" spans="1:19" ht="12.75" x14ac:dyDescent="0.2">
      <c r="A657" s="750"/>
      <c r="B657" s="719"/>
      <c r="C657" s="719"/>
      <c r="D657" s="719"/>
      <c r="E657" s="719"/>
      <c r="F657" s="719"/>
      <c r="G657" s="719"/>
      <c r="H657" s="719"/>
      <c r="I657" s="719"/>
      <c r="J657" s="719"/>
      <c r="K657" s="719"/>
      <c r="L657" s="719"/>
      <c r="M657" s="719"/>
      <c r="N657" s="719"/>
      <c r="O657" s="719"/>
      <c r="P657" s="719"/>
      <c r="Q657" s="719"/>
      <c r="R657" s="719"/>
      <c r="S657" s="719"/>
    </row>
    <row r="658" spans="1:19" ht="12.75" x14ac:dyDescent="0.2">
      <c r="A658" s="750"/>
      <c r="B658" s="719"/>
      <c r="C658" s="719"/>
      <c r="D658" s="719"/>
      <c r="E658" s="719"/>
      <c r="F658" s="719"/>
      <c r="G658" s="719"/>
      <c r="H658" s="719"/>
      <c r="I658" s="719"/>
      <c r="J658" s="719"/>
      <c r="K658" s="719"/>
      <c r="L658" s="719"/>
      <c r="M658" s="719"/>
      <c r="N658" s="719"/>
      <c r="O658" s="719"/>
      <c r="P658" s="719"/>
      <c r="Q658" s="719"/>
      <c r="R658" s="719"/>
      <c r="S658" s="719"/>
    </row>
    <row r="659" spans="1:19" ht="12.75" x14ac:dyDescent="0.2">
      <c r="A659" s="750"/>
      <c r="B659" s="719"/>
      <c r="C659" s="719"/>
      <c r="D659" s="719"/>
      <c r="E659" s="719"/>
      <c r="F659" s="719"/>
      <c r="G659" s="719"/>
      <c r="H659" s="719"/>
      <c r="I659" s="719"/>
      <c r="J659" s="719"/>
      <c r="K659" s="719"/>
      <c r="L659" s="719"/>
      <c r="M659" s="719"/>
      <c r="N659" s="719"/>
      <c r="O659" s="719"/>
      <c r="P659" s="719"/>
      <c r="Q659" s="719"/>
      <c r="R659" s="719"/>
      <c r="S659" s="719"/>
    </row>
    <row r="660" spans="1:19" ht="12.75" x14ac:dyDescent="0.2">
      <c r="A660" s="750"/>
      <c r="B660" s="719"/>
      <c r="C660" s="719"/>
      <c r="D660" s="719"/>
      <c r="E660" s="719"/>
      <c r="F660" s="719"/>
      <c r="G660" s="719"/>
      <c r="H660" s="719"/>
      <c r="I660" s="719"/>
      <c r="J660" s="719"/>
      <c r="K660" s="719"/>
      <c r="L660" s="719"/>
      <c r="M660" s="719"/>
      <c r="N660" s="719"/>
      <c r="O660" s="719"/>
      <c r="P660" s="719"/>
      <c r="Q660" s="719"/>
      <c r="R660" s="719"/>
      <c r="S660" s="719"/>
    </row>
    <row r="661" spans="1:19" ht="12.75" x14ac:dyDescent="0.2">
      <c r="A661" s="750"/>
      <c r="B661" s="719"/>
      <c r="C661" s="719"/>
      <c r="D661" s="719"/>
      <c r="E661" s="719"/>
      <c r="F661" s="719"/>
      <c r="G661" s="719"/>
      <c r="H661" s="719"/>
      <c r="I661" s="719"/>
      <c r="J661" s="719"/>
      <c r="K661" s="719"/>
      <c r="L661" s="719"/>
      <c r="M661" s="719"/>
      <c r="N661" s="719"/>
      <c r="O661" s="719"/>
      <c r="P661" s="719"/>
      <c r="Q661" s="719"/>
      <c r="R661" s="719"/>
      <c r="S661" s="719"/>
    </row>
    <row r="662" spans="1:19" ht="12.75" x14ac:dyDescent="0.2">
      <c r="A662" s="750"/>
      <c r="B662" s="719"/>
      <c r="C662" s="719"/>
      <c r="D662" s="719"/>
      <c r="E662" s="719"/>
      <c r="F662" s="719"/>
      <c r="G662" s="719"/>
      <c r="H662" s="719"/>
      <c r="I662" s="719"/>
      <c r="J662" s="719"/>
      <c r="K662" s="719"/>
      <c r="L662" s="719"/>
      <c r="M662" s="719"/>
      <c r="N662" s="719"/>
      <c r="O662" s="719"/>
      <c r="P662" s="719"/>
      <c r="Q662" s="719"/>
      <c r="R662" s="719"/>
      <c r="S662" s="719"/>
    </row>
    <row r="663" spans="1:19" ht="12.75" x14ac:dyDescent="0.2">
      <c r="A663" s="750"/>
      <c r="B663" s="719"/>
      <c r="C663" s="719"/>
      <c r="D663" s="719"/>
      <c r="E663" s="719"/>
      <c r="F663" s="719"/>
      <c r="G663" s="719"/>
      <c r="H663" s="719"/>
      <c r="I663" s="719"/>
      <c r="J663" s="719"/>
      <c r="K663" s="719"/>
      <c r="L663" s="719"/>
      <c r="M663" s="719"/>
      <c r="N663" s="719"/>
      <c r="O663" s="719"/>
      <c r="P663" s="719"/>
      <c r="Q663" s="719"/>
      <c r="R663" s="719"/>
      <c r="S663" s="719"/>
    </row>
    <row r="664" spans="1:19" ht="12.75" x14ac:dyDescent="0.2">
      <c r="A664" s="750"/>
      <c r="B664" s="719"/>
      <c r="C664" s="719"/>
      <c r="D664" s="719"/>
      <c r="E664" s="719"/>
      <c r="F664" s="719"/>
      <c r="G664" s="719"/>
      <c r="H664" s="719"/>
      <c r="I664" s="719"/>
      <c r="J664" s="719"/>
      <c r="K664" s="719"/>
      <c r="L664" s="719"/>
      <c r="M664" s="719"/>
      <c r="N664" s="719"/>
      <c r="O664" s="719"/>
      <c r="P664" s="719"/>
      <c r="Q664" s="719"/>
      <c r="R664" s="719"/>
      <c r="S664" s="719"/>
    </row>
    <row r="665" spans="1:19" ht="12.75" x14ac:dyDescent="0.2">
      <c r="A665" s="750"/>
      <c r="B665" s="719"/>
      <c r="C665" s="719"/>
      <c r="D665" s="719"/>
      <c r="E665" s="719"/>
      <c r="F665" s="719"/>
      <c r="G665" s="719"/>
      <c r="H665" s="719"/>
      <c r="I665" s="719"/>
      <c r="J665" s="719"/>
      <c r="K665" s="719"/>
      <c r="L665" s="719"/>
      <c r="M665" s="719"/>
      <c r="N665" s="719"/>
      <c r="O665" s="719"/>
      <c r="P665" s="719"/>
      <c r="Q665" s="719"/>
      <c r="R665" s="719"/>
      <c r="S665" s="719"/>
    </row>
    <row r="666" spans="1:19" ht="12.75" x14ac:dyDescent="0.2">
      <c r="A666" s="750"/>
      <c r="B666" s="719"/>
      <c r="C666" s="719"/>
      <c r="D666" s="719"/>
      <c r="E666" s="719"/>
      <c r="F666" s="719"/>
      <c r="G666" s="719"/>
      <c r="H666" s="719"/>
      <c r="I666" s="719"/>
      <c r="J666" s="719"/>
      <c r="K666" s="719"/>
      <c r="L666" s="719"/>
      <c r="M666" s="719"/>
      <c r="N666" s="719"/>
      <c r="O666" s="719"/>
      <c r="P666" s="719"/>
      <c r="Q666" s="719"/>
      <c r="R666" s="719"/>
      <c r="S666" s="719"/>
    </row>
    <row r="667" spans="1:19" ht="12.75" x14ac:dyDescent="0.2">
      <c r="A667" s="750"/>
      <c r="B667" s="719"/>
      <c r="C667" s="719"/>
      <c r="D667" s="719"/>
      <c r="E667" s="719"/>
      <c r="F667" s="719"/>
      <c r="G667" s="719"/>
      <c r="H667" s="719"/>
      <c r="I667" s="719"/>
      <c r="J667" s="719"/>
      <c r="K667" s="719"/>
      <c r="L667" s="719"/>
      <c r="M667" s="719"/>
      <c r="N667" s="719"/>
      <c r="O667" s="719"/>
      <c r="P667" s="719"/>
      <c r="Q667" s="719"/>
      <c r="R667" s="719"/>
      <c r="S667" s="719"/>
    </row>
    <row r="668" spans="1:19" ht="12.75" x14ac:dyDescent="0.2">
      <c r="A668" s="750"/>
      <c r="B668" s="719"/>
      <c r="C668" s="719"/>
      <c r="D668" s="719"/>
      <c r="E668" s="719"/>
      <c r="F668" s="719"/>
      <c r="G668" s="719"/>
      <c r="H668" s="719"/>
      <c r="I668" s="719"/>
      <c r="J668" s="719"/>
      <c r="K668" s="719"/>
      <c r="L668" s="719"/>
      <c r="M668" s="719"/>
      <c r="N668" s="719"/>
      <c r="O668" s="719"/>
      <c r="P668" s="719"/>
      <c r="Q668" s="719"/>
      <c r="R668" s="719"/>
      <c r="S668" s="719"/>
    </row>
    <row r="669" spans="1:19" ht="12.75" x14ac:dyDescent="0.2">
      <c r="A669" s="750"/>
      <c r="B669" s="719"/>
      <c r="C669" s="719"/>
      <c r="D669" s="719"/>
      <c r="E669" s="719"/>
      <c r="F669" s="719"/>
      <c r="G669" s="719"/>
      <c r="H669" s="719"/>
      <c r="I669" s="719"/>
      <c r="J669" s="719"/>
      <c r="K669" s="719"/>
      <c r="L669" s="719"/>
      <c r="M669" s="719"/>
      <c r="N669" s="719"/>
      <c r="O669" s="719"/>
      <c r="P669" s="719"/>
      <c r="Q669" s="719"/>
      <c r="R669" s="719"/>
      <c r="S669" s="719"/>
    </row>
    <row r="670" spans="1:19" ht="12.75" x14ac:dyDescent="0.2">
      <c r="A670" s="750"/>
      <c r="B670" s="719"/>
      <c r="C670" s="719"/>
      <c r="D670" s="719"/>
      <c r="E670" s="719"/>
      <c r="F670" s="719"/>
      <c r="G670" s="719"/>
      <c r="H670" s="719"/>
      <c r="I670" s="719"/>
      <c r="J670" s="719"/>
      <c r="K670" s="719"/>
      <c r="L670" s="719"/>
      <c r="M670" s="719"/>
      <c r="N670" s="719"/>
      <c r="O670" s="719"/>
      <c r="P670" s="719"/>
      <c r="Q670" s="719"/>
      <c r="R670" s="719"/>
      <c r="S670" s="719"/>
    </row>
    <row r="671" spans="1:19" ht="12.75" x14ac:dyDescent="0.2">
      <c r="A671" s="750"/>
      <c r="B671" s="719"/>
      <c r="C671" s="719"/>
      <c r="D671" s="719"/>
      <c r="E671" s="719"/>
      <c r="F671" s="719"/>
      <c r="G671" s="719"/>
      <c r="H671" s="719"/>
      <c r="I671" s="719"/>
      <c r="J671" s="719"/>
      <c r="K671" s="719"/>
      <c r="L671" s="719"/>
      <c r="M671" s="719"/>
      <c r="N671" s="719"/>
      <c r="O671" s="719"/>
      <c r="P671" s="719"/>
      <c r="Q671" s="719"/>
      <c r="R671" s="719"/>
      <c r="S671" s="719"/>
    </row>
    <row r="672" spans="1:19" ht="12.75" x14ac:dyDescent="0.2">
      <c r="A672" s="750"/>
      <c r="B672" s="719"/>
      <c r="C672" s="719"/>
      <c r="D672" s="719"/>
      <c r="E672" s="719"/>
      <c r="F672" s="719"/>
      <c r="G672" s="719"/>
      <c r="H672" s="719"/>
      <c r="I672" s="719"/>
      <c r="J672" s="719"/>
      <c r="K672" s="719"/>
      <c r="L672" s="719"/>
      <c r="M672" s="719"/>
      <c r="N672" s="719"/>
      <c r="O672" s="719"/>
      <c r="P672" s="719"/>
      <c r="Q672" s="719"/>
      <c r="R672" s="719"/>
      <c r="S672" s="719"/>
    </row>
    <row r="673" spans="1:19" ht="12.75" x14ac:dyDescent="0.2">
      <c r="A673" s="750"/>
      <c r="B673" s="719"/>
      <c r="C673" s="719"/>
      <c r="D673" s="719"/>
      <c r="E673" s="719"/>
      <c r="F673" s="719"/>
      <c r="G673" s="719"/>
      <c r="H673" s="719"/>
      <c r="I673" s="719"/>
      <c r="J673" s="719"/>
      <c r="K673" s="719"/>
      <c r="L673" s="719"/>
      <c r="M673" s="719"/>
      <c r="N673" s="719"/>
      <c r="O673" s="719"/>
      <c r="P673" s="719"/>
      <c r="Q673" s="719"/>
      <c r="R673" s="719"/>
      <c r="S673" s="719"/>
    </row>
    <row r="674" spans="1:19" ht="12.75" x14ac:dyDescent="0.2">
      <c r="A674" s="750"/>
      <c r="B674" s="719"/>
      <c r="C674" s="719"/>
      <c r="D674" s="719"/>
      <c r="E674" s="719"/>
      <c r="F674" s="719"/>
      <c r="G674" s="719"/>
      <c r="H674" s="719"/>
      <c r="I674" s="719"/>
      <c r="J674" s="719"/>
      <c r="K674" s="719"/>
      <c r="L674" s="719"/>
      <c r="M674" s="719"/>
      <c r="N674" s="719"/>
      <c r="O674" s="719"/>
      <c r="P674" s="719"/>
      <c r="Q674" s="719"/>
      <c r="R674" s="719"/>
      <c r="S674" s="719"/>
    </row>
    <row r="675" spans="1:19" ht="12.75" x14ac:dyDescent="0.2">
      <c r="A675" s="750"/>
      <c r="B675" s="719"/>
      <c r="C675" s="719"/>
      <c r="D675" s="719"/>
      <c r="E675" s="719"/>
      <c r="F675" s="719"/>
      <c r="G675" s="719"/>
      <c r="H675" s="719"/>
      <c r="I675" s="719"/>
      <c r="J675" s="719"/>
      <c r="K675" s="719"/>
      <c r="L675" s="719"/>
      <c r="M675" s="719"/>
      <c r="N675" s="719"/>
      <c r="O675" s="719"/>
      <c r="P675" s="719"/>
      <c r="Q675" s="719"/>
      <c r="R675" s="719"/>
      <c r="S675" s="719"/>
    </row>
    <row r="676" spans="1:19" ht="12.75" x14ac:dyDescent="0.2">
      <c r="A676" s="750"/>
      <c r="B676" s="719"/>
      <c r="C676" s="719"/>
      <c r="D676" s="719"/>
      <c r="E676" s="719"/>
      <c r="F676" s="719"/>
      <c r="G676" s="719"/>
      <c r="H676" s="719"/>
      <c r="I676" s="719"/>
      <c r="J676" s="719"/>
      <c r="K676" s="719"/>
      <c r="L676" s="719"/>
      <c r="M676" s="719"/>
      <c r="N676" s="719"/>
      <c r="O676" s="719"/>
      <c r="P676" s="719"/>
      <c r="Q676" s="719"/>
      <c r="R676" s="719"/>
      <c r="S676" s="719"/>
    </row>
    <row r="677" spans="1:19" ht="12.75" x14ac:dyDescent="0.2">
      <c r="A677" s="750"/>
      <c r="B677" s="719"/>
      <c r="C677" s="719"/>
      <c r="D677" s="719"/>
      <c r="E677" s="719"/>
      <c r="F677" s="719"/>
      <c r="G677" s="719"/>
      <c r="H677" s="719"/>
      <c r="I677" s="719"/>
      <c r="J677" s="719"/>
      <c r="K677" s="719"/>
      <c r="L677" s="719"/>
      <c r="M677" s="719"/>
      <c r="N677" s="719"/>
      <c r="O677" s="719"/>
      <c r="P677" s="719"/>
      <c r="Q677" s="719"/>
      <c r="R677" s="719"/>
      <c r="S677" s="719"/>
    </row>
    <row r="678" spans="1:19" ht="12.75" x14ac:dyDescent="0.2">
      <c r="A678" s="750"/>
      <c r="B678" s="719"/>
      <c r="C678" s="719"/>
      <c r="D678" s="719"/>
      <c r="E678" s="719"/>
      <c r="F678" s="719"/>
      <c r="G678" s="719"/>
      <c r="H678" s="719"/>
      <c r="I678" s="719"/>
      <c r="J678" s="719"/>
      <c r="K678" s="719"/>
      <c r="L678" s="719"/>
      <c r="M678" s="719"/>
      <c r="N678" s="719"/>
      <c r="O678" s="719"/>
      <c r="P678" s="719"/>
      <c r="Q678" s="719"/>
      <c r="R678" s="719"/>
      <c r="S678" s="719"/>
    </row>
    <row r="679" spans="1:19" ht="12.75" x14ac:dyDescent="0.2">
      <c r="A679" s="750"/>
      <c r="B679" s="719"/>
      <c r="C679" s="719"/>
      <c r="D679" s="719"/>
      <c r="E679" s="719"/>
      <c r="F679" s="719"/>
      <c r="G679" s="719"/>
      <c r="H679" s="719"/>
      <c r="I679" s="719"/>
      <c r="J679" s="719"/>
      <c r="K679" s="719"/>
      <c r="L679" s="719"/>
      <c r="M679" s="719"/>
      <c r="N679" s="719"/>
      <c r="O679" s="719"/>
      <c r="P679" s="719"/>
      <c r="Q679" s="719"/>
      <c r="R679" s="719"/>
      <c r="S679" s="719"/>
    </row>
    <row r="680" spans="1:19" ht="12.75" x14ac:dyDescent="0.2">
      <c r="A680" s="750"/>
      <c r="B680" s="719"/>
      <c r="C680" s="719"/>
      <c r="D680" s="719"/>
      <c r="E680" s="719"/>
      <c r="F680" s="719"/>
      <c r="G680" s="719"/>
      <c r="H680" s="719"/>
      <c r="I680" s="719"/>
      <c r="J680" s="719"/>
      <c r="K680" s="719"/>
      <c r="L680" s="719"/>
      <c r="M680" s="719"/>
      <c r="N680" s="719"/>
      <c r="O680" s="719"/>
      <c r="P680" s="719"/>
      <c r="Q680" s="719"/>
      <c r="R680" s="719"/>
      <c r="S680" s="719"/>
    </row>
    <row r="681" spans="1:19" ht="12.75" x14ac:dyDescent="0.2">
      <c r="A681" s="750"/>
      <c r="B681" s="719"/>
      <c r="C681" s="719"/>
      <c r="D681" s="719"/>
      <c r="E681" s="719"/>
      <c r="F681" s="719"/>
      <c r="G681" s="719"/>
      <c r="H681" s="719"/>
      <c r="I681" s="719"/>
      <c r="J681" s="719"/>
      <c r="K681" s="719"/>
      <c r="L681" s="719"/>
      <c r="M681" s="719"/>
      <c r="N681" s="719"/>
      <c r="O681" s="719"/>
      <c r="P681" s="719"/>
      <c r="Q681" s="719"/>
      <c r="R681" s="719"/>
      <c r="S681" s="719"/>
    </row>
    <row r="682" spans="1:19" ht="12.75" x14ac:dyDescent="0.2">
      <c r="A682" s="750"/>
      <c r="B682" s="719"/>
      <c r="C682" s="719"/>
      <c r="D682" s="719"/>
      <c r="E682" s="719"/>
      <c r="F682" s="719"/>
      <c r="G682" s="719"/>
      <c r="H682" s="719"/>
      <c r="I682" s="719"/>
      <c r="J682" s="719"/>
      <c r="K682" s="719"/>
      <c r="L682" s="719"/>
      <c r="M682" s="719"/>
      <c r="N682" s="719"/>
      <c r="O682" s="719"/>
      <c r="P682" s="719"/>
      <c r="Q682" s="719"/>
      <c r="R682" s="719"/>
      <c r="S682" s="719"/>
    </row>
    <row r="683" spans="1:19" ht="12.75" x14ac:dyDescent="0.2">
      <c r="A683" s="750"/>
      <c r="B683" s="719"/>
      <c r="C683" s="719"/>
      <c r="D683" s="719"/>
      <c r="E683" s="719"/>
      <c r="F683" s="719"/>
      <c r="G683" s="719"/>
      <c r="H683" s="719"/>
      <c r="I683" s="719"/>
      <c r="J683" s="719"/>
      <c r="K683" s="719"/>
      <c r="L683" s="719"/>
      <c r="M683" s="719"/>
      <c r="N683" s="719"/>
      <c r="O683" s="719"/>
      <c r="P683" s="719"/>
      <c r="Q683" s="719"/>
      <c r="R683" s="719"/>
      <c r="S683" s="719"/>
    </row>
    <row r="684" spans="1:19" ht="12.75" x14ac:dyDescent="0.2">
      <c r="A684" s="750"/>
      <c r="B684" s="719"/>
      <c r="C684" s="719"/>
      <c r="D684" s="719"/>
      <c r="E684" s="719"/>
      <c r="F684" s="719"/>
      <c r="G684" s="719"/>
      <c r="H684" s="719"/>
      <c r="I684" s="719"/>
      <c r="J684" s="719"/>
      <c r="K684" s="719"/>
      <c r="L684" s="719"/>
      <c r="M684" s="719"/>
      <c r="N684" s="719"/>
      <c r="O684" s="719"/>
      <c r="P684" s="719"/>
      <c r="Q684" s="719"/>
      <c r="R684" s="719"/>
      <c r="S684" s="719"/>
    </row>
    <row r="685" spans="1:19" ht="12.75" x14ac:dyDescent="0.2">
      <c r="A685" s="750"/>
      <c r="B685" s="719"/>
      <c r="C685" s="719"/>
      <c r="D685" s="719"/>
      <c r="E685" s="719"/>
      <c r="F685" s="719"/>
      <c r="G685" s="719"/>
      <c r="H685" s="719"/>
      <c r="I685" s="719"/>
      <c r="J685" s="719"/>
      <c r="K685" s="719"/>
      <c r="L685" s="719"/>
      <c r="M685" s="719"/>
      <c r="N685" s="719"/>
      <c r="O685" s="719"/>
      <c r="P685" s="719"/>
      <c r="Q685" s="719"/>
      <c r="R685" s="719"/>
      <c r="S685" s="719"/>
    </row>
    <row r="686" spans="1:19" ht="12.75" x14ac:dyDescent="0.2">
      <c r="A686" s="750"/>
      <c r="B686" s="719"/>
      <c r="C686" s="719"/>
      <c r="D686" s="719"/>
      <c r="E686" s="719"/>
      <c r="F686" s="719"/>
      <c r="G686" s="719"/>
      <c r="H686" s="719"/>
      <c r="I686" s="719"/>
      <c r="J686" s="719"/>
      <c r="K686" s="719"/>
      <c r="L686" s="719"/>
      <c r="M686" s="719"/>
      <c r="N686" s="719"/>
      <c r="O686" s="719"/>
      <c r="P686" s="719"/>
      <c r="Q686" s="719"/>
      <c r="R686" s="719"/>
      <c r="S686" s="719"/>
    </row>
    <row r="687" spans="1:19" ht="12.75" x14ac:dyDescent="0.2">
      <c r="A687" s="750"/>
      <c r="B687" s="719"/>
      <c r="C687" s="719"/>
      <c r="D687" s="719"/>
      <c r="E687" s="719"/>
      <c r="F687" s="719"/>
      <c r="G687" s="719"/>
      <c r="H687" s="719"/>
      <c r="I687" s="719"/>
      <c r="J687" s="719"/>
      <c r="K687" s="719"/>
      <c r="L687" s="719"/>
      <c r="M687" s="719"/>
      <c r="N687" s="719"/>
      <c r="O687" s="719"/>
      <c r="P687" s="719"/>
      <c r="Q687" s="719"/>
      <c r="R687" s="719"/>
      <c r="S687" s="719"/>
    </row>
    <row r="688" spans="1:19" ht="12.75" x14ac:dyDescent="0.2">
      <c r="A688" s="750"/>
      <c r="B688" s="719"/>
      <c r="C688" s="719"/>
      <c r="D688" s="719"/>
      <c r="E688" s="719"/>
      <c r="F688" s="719"/>
      <c r="G688" s="719"/>
      <c r="H688" s="719"/>
      <c r="I688" s="719"/>
      <c r="J688" s="719"/>
      <c r="K688" s="719"/>
      <c r="L688" s="719"/>
      <c r="M688" s="719"/>
      <c r="N688" s="719"/>
      <c r="O688" s="719"/>
      <c r="P688" s="719"/>
      <c r="Q688" s="719"/>
      <c r="R688" s="719"/>
      <c r="S688" s="719"/>
    </row>
    <row r="689" spans="1:19" ht="12.75" x14ac:dyDescent="0.2">
      <c r="A689" s="750"/>
      <c r="B689" s="719"/>
      <c r="C689" s="719"/>
      <c r="D689" s="719"/>
      <c r="E689" s="719"/>
      <c r="F689" s="719"/>
      <c r="G689" s="719"/>
      <c r="H689" s="719"/>
      <c r="I689" s="719"/>
      <c r="J689" s="719"/>
      <c r="K689" s="719"/>
      <c r="L689" s="719"/>
      <c r="M689" s="719"/>
      <c r="N689" s="719"/>
      <c r="O689" s="719"/>
      <c r="P689" s="719"/>
      <c r="Q689" s="719"/>
      <c r="R689" s="719"/>
      <c r="S689" s="719"/>
    </row>
    <row r="690" spans="1:19" ht="12.75" x14ac:dyDescent="0.2">
      <c r="A690" s="750"/>
      <c r="B690" s="719"/>
      <c r="C690" s="719"/>
      <c r="D690" s="719"/>
      <c r="E690" s="719"/>
      <c r="F690" s="719"/>
      <c r="G690" s="719"/>
      <c r="H690" s="719"/>
      <c r="I690" s="719"/>
      <c r="J690" s="719"/>
      <c r="K690" s="719"/>
      <c r="L690" s="719"/>
      <c r="M690" s="719"/>
      <c r="N690" s="719"/>
      <c r="O690" s="719"/>
      <c r="P690" s="719"/>
      <c r="Q690" s="719"/>
      <c r="R690" s="719"/>
      <c r="S690" s="719"/>
    </row>
    <row r="691" spans="1:19" ht="12.75" x14ac:dyDescent="0.2">
      <c r="A691" s="750"/>
      <c r="B691" s="719"/>
      <c r="C691" s="719"/>
      <c r="D691" s="719"/>
      <c r="E691" s="719"/>
      <c r="F691" s="719"/>
      <c r="G691" s="719"/>
      <c r="H691" s="719"/>
      <c r="I691" s="719"/>
      <c r="J691" s="719"/>
      <c r="K691" s="719"/>
      <c r="L691" s="719"/>
      <c r="M691" s="719"/>
      <c r="N691" s="719"/>
      <c r="O691" s="719"/>
      <c r="P691" s="719"/>
      <c r="Q691" s="719"/>
      <c r="R691" s="719"/>
      <c r="S691" s="719"/>
    </row>
    <row r="692" spans="1:19" ht="12.75" x14ac:dyDescent="0.2">
      <c r="A692" s="750"/>
      <c r="B692" s="719"/>
      <c r="C692" s="719"/>
      <c r="D692" s="719"/>
      <c r="E692" s="719"/>
      <c r="F692" s="719"/>
      <c r="G692" s="719"/>
      <c r="H692" s="719"/>
      <c r="I692" s="719"/>
      <c r="J692" s="719"/>
      <c r="K692" s="719"/>
      <c r="L692" s="719"/>
      <c r="M692" s="719"/>
      <c r="N692" s="719"/>
      <c r="O692" s="719"/>
      <c r="P692" s="719"/>
      <c r="Q692" s="719"/>
      <c r="R692" s="719"/>
      <c r="S692" s="719"/>
    </row>
    <row r="693" spans="1:19" ht="12.75" x14ac:dyDescent="0.2">
      <c r="A693" s="750"/>
      <c r="B693" s="719"/>
      <c r="C693" s="719"/>
      <c r="D693" s="719"/>
      <c r="E693" s="719"/>
      <c r="F693" s="719"/>
      <c r="G693" s="719"/>
      <c r="H693" s="719"/>
      <c r="I693" s="719"/>
      <c r="J693" s="719"/>
      <c r="K693" s="719"/>
      <c r="L693" s="719"/>
      <c r="M693" s="719"/>
      <c r="N693" s="719"/>
      <c r="O693" s="719"/>
      <c r="P693" s="719"/>
      <c r="Q693" s="719"/>
      <c r="R693" s="719"/>
      <c r="S693" s="719"/>
    </row>
    <row r="694" spans="1:19" ht="12.75" x14ac:dyDescent="0.2">
      <c r="A694" s="750"/>
      <c r="B694" s="719"/>
      <c r="C694" s="719"/>
      <c r="D694" s="719"/>
      <c r="E694" s="719"/>
      <c r="F694" s="719"/>
      <c r="G694" s="719"/>
      <c r="H694" s="719"/>
      <c r="I694" s="719"/>
      <c r="J694" s="719"/>
      <c r="K694" s="719"/>
      <c r="L694" s="719"/>
      <c r="M694" s="719"/>
      <c r="N694" s="719"/>
      <c r="O694" s="719"/>
      <c r="P694" s="719"/>
      <c r="Q694" s="719"/>
      <c r="R694" s="719"/>
      <c r="S694" s="719"/>
    </row>
    <row r="695" spans="1:19" ht="12.75" x14ac:dyDescent="0.2">
      <c r="A695" s="750"/>
      <c r="B695" s="719"/>
      <c r="C695" s="719"/>
      <c r="D695" s="719"/>
      <c r="E695" s="719"/>
      <c r="F695" s="719"/>
      <c r="G695" s="719"/>
      <c r="H695" s="719"/>
      <c r="I695" s="719"/>
      <c r="J695" s="719"/>
      <c r="K695" s="719"/>
      <c r="L695" s="719"/>
      <c r="M695" s="719"/>
      <c r="N695" s="719"/>
      <c r="O695" s="719"/>
      <c r="P695" s="719"/>
      <c r="Q695" s="719"/>
      <c r="R695" s="719"/>
      <c r="S695" s="719"/>
    </row>
    <row r="696" spans="1:19" ht="12.75" x14ac:dyDescent="0.2">
      <c r="A696" s="750"/>
      <c r="B696" s="719"/>
      <c r="C696" s="719"/>
      <c r="D696" s="719"/>
      <c r="E696" s="719"/>
      <c r="F696" s="719"/>
      <c r="G696" s="719"/>
      <c r="H696" s="719"/>
      <c r="I696" s="719"/>
      <c r="J696" s="719"/>
      <c r="K696" s="719"/>
      <c r="L696" s="719"/>
      <c r="M696" s="719"/>
      <c r="N696" s="719"/>
      <c r="O696" s="719"/>
      <c r="P696" s="719"/>
      <c r="Q696" s="719"/>
      <c r="R696" s="719"/>
      <c r="S696" s="719"/>
    </row>
    <row r="697" spans="1:19" ht="12.75" x14ac:dyDescent="0.2">
      <c r="A697" s="750"/>
      <c r="B697" s="719"/>
      <c r="C697" s="719"/>
      <c r="D697" s="719"/>
      <c r="E697" s="719"/>
      <c r="F697" s="719"/>
      <c r="G697" s="719"/>
      <c r="H697" s="719"/>
      <c r="I697" s="719"/>
      <c r="J697" s="719"/>
      <c r="K697" s="719"/>
      <c r="L697" s="719"/>
      <c r="M697" s="719"/>
      <c r="N697" s="719"/>
      <c r="O697" s="719"/>
      <c r="P697" s="719"/>
      <c r="Q697" s="719"/>
      <c r="R697" s="719"/>
      <c r="S697" s="719"/>
    </row>
    <row r="698" spans="1:19" ht="12.75" x14ac:dyDescent="0.2">
      <c r="A698" s="750"/>
      <c r="B698" s="719"/>
      <c r="C698" s="719"/>
      <c r="D698" s="719"/>
      <c r="E698" s="719"/>
      <c r="F698" s="719"/>
      <c r="G698" s="719"/>
      <c r="H698" s="719"/>
      <c r="I698" s="719"/>
      <c r="J698" s="719"/>
      <c r="K698" s="719"/>
      <c r="L698" s="719"/>
      <c r="M698" s="719"/>
      <c r="N698" s="719"/>
      <c r="O698" s="719"/>
      <c r="P698" s="719"/>
      <c r="Q698" s="719"/>
      <c r="R698" s="719"/>
      <c r="S698" s="719"/>
    </row>
    <row r="699" spans="1:19" ht="12.75" x14ac:dyDescent="0.2">
      <c r="A699" s="750"/>
      <c r="B699" s="719"/>
      <c r="C699" s="719"/>
      <c r="D699" s="719"/>
      <c r="E699" s="719"/>
      <c r="F699" s="719"/>
      <c r="G699" s="719"/>
      <c r="H699" s="719"/>
      <c r="I699" s="719"/>
      <c r="J699" s="719"/>
      <c r="K699" s="719"/>
      <c r="L699" s="719"/>
      <c r="M699" s="719"/>
      <c r="N699" s="719"/>
      <c r="O699" s="719"/>
      <c r="P699" s="719"/>
      <c r="Q699" s="719"/>
      <c r="R699" s="719"/>
      <c r="S699" s="719"/>
    </row>
    <row r="700" spans="1:19" ht="12.75" x14ac:dyDescent="0.2">
      <c r="A700" s="750"/>
      <c r="B700" s="719"/>
      <c r="C700" s="719"/>
      <c r="D700" s="719"/>
      <c r="E700" s="719"/>
      <c r="F700" s="719"/>
      <c r="G700" s="719"/>
      <c r="H700" s="719"/>
      <c r="I700" s="719"/>
      <c r="J700" s="719"/>
      <c r="K700" s="719"/>
      <c r="L700" s="719"/>
      <c r="M700" s="719"/>
      <c r="N700" s="719"/>
      <c r="O700" s="719"/>
      <c r="P700" s="719"/>
      <c r="Q700" s="719"/>
      <c r="R700" s="719"/>
      <c r="S700" s="719"/>
    </row>
    <row r="701" spans="1:19" ht="12.75" x14ac:dyDescent="0.2">
      <c r="A701" s="750"/>
      <c r="B701" s="719"/>
      <c r="C701" s="719"/>
      <c r="D701" s="719"/>
      <c r="E701" s="719"/>
      <c r="F701" s="719"/>
      <c r="G701" s="719"/>
      <c r="H701" s="719"/>
      <c r="I701" s="719"/>
      <c r="J701" s="719"/>
      <c r="K701" s="719"/>
      <c r="L701" s="719"/>
      <c r="M701" s="719"/>
      <c r="N701" s="719"/>
      <c r="O701" s="719"/>
      <c r="P701" s="719"/>
      <c r="Q701" s="719"/>
      <c r="R701" s="719"/>
      <c r="S701" s="719"/>
    </row>
    <row r="702" spans="1:19" ht="12.75" x14ac:dyDescent="0.2">
      <c r="A702" s="750"/>
      <c r="B702" s="719"/>
      <c r="C702" s="719"/>
      <c r="D702" s="719"/>
      <c r="E702" s="719"/>
      <c r="F702" s="719"/>
      <c r="G702" s="719"/>
      <c r="H702" s="719"/>
      <c r="I702" s="719"/>
      <c r="J702" s="719"/>
      <c r="K702" s="719"/>
      <c r="L702" s="719"/>
      <c r="M702" s="719"/>
      <c r="N702" s="719"/>
      <c r="O702" s="719"/>
      <c r="P702" s="719"/>
      <c r="Q702" s="719"/>
      <c r="R702" s="719"/>
      <c r="S702" s="719"/>
    </row>
    <row r="703" spans="1:19" ht="12.75" x14ac:dyDescent="0.2">
      <c r="A703" s="750"/>
      <c r="B703" s="719"/>
      <c r="C703" s="719"/>
      <c r="D703" s="719"/>
      <c r="E703" s="719"/>
      <c r="F703" s="719"/>
      <c r="G703" s="719"/>
      <c r="H703" s="719"/>
      <c r="I703" s="719"/>
      <c r="J703" s="719"/>
      <c r="K703" s="719"/>
      <c r="L703" s="719"/>
      <c r="M703" s="719"/>
      <c r="N703" s="719"/>
      <c r="O703" s="719"/>
      <c r="P703" s="719"/>
      <c r="Q703" s="719"/>
      <c r="R703" s="719"/>
      <c r="S703" s="719"/>
    </row>
    <row r="704" spans="1:19" ht="12.75" x14ac:dyDescent="0.2">
      <c r="A704" s="750"/>
      <c r="B704" s="719"/>
      <c r="C704" s="719"/>
      <c r="D704" s="719"/>
      <c r="E704" s="719"/>
      <c r="F704" s="719"/>
      <c r="G704" s="719"/>
      <c r="H704" s="719"/>
      <c r="I704" s="719"/>
      <c r="J704" s="719"/>
      <c r="K704" s="719"/>
      <c r="L704" s="719"/>
      <c r="M704" s="719"/>
      <c r="N704" s="719"/>
      <c r="O704" s="719"/>
      <c r="P704" s="719"/>
      <c r="Q704" s="719"/>
      <c r="R704" s="719"/>
      <c r="S704" s="719"/>
    </row>
    <row r="705" spans="1:19" ht="12.75" x14ac:dyDescent="0.2">
      <c r="A705" s="750"/>
      <c r="B705" s="719"/>
      <c r="C705" s="719"/>
      <c r="D705" s="719"/>
      <c r="E705" s="719"/>
      <c r="F705" s="719"/>
      <c r="G705" s="719"/>
      <c r="H705" s="719"/>
      <c r="I705" s="719"/>
      <c r="J705" s="719"/>
      <c r="K705" s="719"/>
      <c r="L705" s="719"/>
      <c r="M705" s="719"/>
      <c r="N705" s="719"/>
      <c r="O705" s="719"/>
      <c r="P705" s="719"/>
      <c r="Q705" s="719"/>
      <c r="R705" s="719"/>
      <c r="S705" s="719"/>
    </row>
    <row r="706" spans="1:19" ht="12.75" x14ac:dyDescent="0.2">
      <c r="A706" s="750"/>
      <c r="B706" s="719"/>
      <c r="C706" s="719"/>
      <c r="D706" s="719"/>
      <c r="E706" s="719"/>
      <c r="F706" s="719"/>
      <c r="G706" s="719"/>
      <c r="H706" s="719"/>
      <c r="I706" s="719"/>
      <c r="J706" s="719"/>
      <c r="K706" s="719"/>
      <c r="L706" s="719"/>
      <c r="M706" s="719"/>
      <c r="N706" s="719"/>
      <c r="O706" s="719"/>
      <c r="P706" s="719"/>
      <c r="Q706" s="719"/>
      <c r="R706" s="719"/>
      <c r="S706" s="719"/>
    </row>
    <row r="707" spans="1:19" ht="12.75" x14ac:dyDescent="0.2">
      <c r="A707" s="750"/>
      <c r="B707" s="719"/>
      <c r="C707" s="719"/>
      <c r="D707" s="719"/>
      <c r="E707" s="719"/>
      <c r="F707" s="719"/>
      <c r="G707" s="719"/>
      <c r="H707" s="719"/>
      <c r="I707" s="719"/>
      <c r="J707" s="719"/>
      <c r="K707" s="719"/>
      <c r="L707" s="719"/>
      <c r="M707" s="719"/>
      <c r="N707" s="719"/>
      <c r="O707" s="719"/>
      <c r="P707" s="719"/>
      <c r="Q707" s="719"/>
      <c r="R707" s="719"/>
      <c r="S707" s="719"/>
    </row>
    <row r="708" spans="1:19" ht="12.75" x14ac:dyDescent="0.2">
      <c r="A708" s="750"/>
      <c r="B708" s="719"/>
      <c r="C708" s="719"/>
      <c r="D708" s="719"/>
      <c r="E708" s="719"/>
      <c r="F708" s="719"/>
      <c r="G708" s="719"/>
      <c r="H708" s="719"/>
      <c r="I708" s="719"/>
      <c r="J708" s="719"/>
      <c r="K708" s="719"/>
      <c r="L708" s="719"/>
      <c r="M708" s="719"/>
      <c r="N708" s="719"/>
      <c r="O708" s="719"/>
      <c r="P708" s="719"/>
      <c r="Q708" s="719"/>
      <c r="R708" s="719"/>
      <c r="S708" s="719"/>
    </row>
    <row r="709" spans="1:19" ht="12.75" x14ac:dyDescent="0.2">
      <c r="A709" s="750"/>
      <c r="B709" s="719"/>
      <c r="C709" s="719"/>
      <c r="D709" s="719"/>
      <c r="E709" s="719"/>
      <c r="F709" s="719"/>
      <c r="G709" s="719"/>
      <c r="H709" s="719"/>
      <c r="I709" s="719"/>
      <c r="J709" s="719"/>
      <c r="K709" s="719"/>
      <c r="L709" s="719"/>
      <c r="M709" s="719"/>
      <c r="N709" s="719"/>
      <c r="O709" s="719"/>
      <c r="P709" s="719"/>
      <c r="Q709" s="719"/>
      <c r="R709" s="719"/>
      <c r="S709" s="719"/>
    </row>
    <row r="710" spans="1:19" ht="12.75" x14ac:dyDescent="0.2">
      <c r="A710" s="750"/>
      <c r="B710" s="719"/>
      <c r="C710" s="719"/>
      <c r="D710" s="719"/>
      <c r="E710" s="719"/>
      <c r="F710" s="719"/>
      <c r="G710" s="719"/>
      <c r="H710" s="719"/>
      <c r="I710" s="719"/>
      <c r="J710" s="719"/>
      <c r="K710" s="719"/>
      <c r="L710" s="719"/>
      <c r="M710" s="719"/>
      <c r="N710" s="719"/>
      <c r="O710" s="719"/>
      <c r="P710" s="719"/>
      <c r="Q710" s="719"/>
      <c r="R710" s="719"/>
      <c r="S710" s="719"/>
    </row>
    <row r="711" spans="1:19" ht="12.75" x14ac:dyDescent="0.2">
      <c r="A711" s="750"/>
      <c r="B711" s="719"/>
      <c r="C711" s="719"/>
      <c r="D711" s="719"/>
      <c r="E711" s="719"/>
      <c r="F711" s="719"/>
      <c r="G711" s="719"/>
      <c r="H711" s="719"/>
      <c r="I711" s="719"/>
      <c r="J711" s="719"/>
      <c r="K711" s="719"/>
      <c r="L711" s="719"/>
      <c r="M711" s="719"/>
      <c r="N711" s="719"/>
      <c r="O711" s="719"/>
      <c r="P711" s="719"/>
      <c r="Q711" s="719"/>
      <c r="R711" s="719"/>
      <c r="S711" s="719"/>
    </row>
    <row r="712" spans="1:19" ht="12.75" x14ac:dyDescent="0.2">
      <c r="A712" s="750"/>
      <c r="B712" s="719"/>
      <c r="C712" s="719"/>
      <c r="D712" s="719"/>
      <c r="E712" s="719"/>
      <c r="F712" s="719"/>
      <c r="G712" s="719"/>
      <c r="H712" s="719"/>
      <c r="I712" s="719"/>
      <c r="J712" s="719"/>
      <c r="K712" s="719"/>
      <c r="L712" s="719"/>
      <c r="M712" s="719"/>
      <c r="N712" s="719"/>
      <c r="O712" s="719"/>
      <c r="P712" s="719"/>
      <c r="Q712" s="719"/>
      <c r="R712" s="719"/>
      <c r="S712" s="719"/>
    </row>
    <row r="713" spans="1:19" ht="12.75" x14ac:dyDescent="0.2">
      <c r="A713" s="750"/>
      <c r="B713" s="719"/>
      <c r="C713" s="719"/>
      <c r="D713" s="719"/>
      <c r="E713" s="719"/>
      <c r="F713" s="719"/>
      <c r="G713" s="719"/>
      <c r="H713" s="719"/>
      <c r="I713" s="719"/>
      <c r="J713" s="719"/>
      <c r="K713" s="719"/>
      <c r="L713" s="719"/>
      <c r="M713" s="719"/>
      <c r="N713" s="719"/>
      <c r="O713" s="719"/>
      <c r="P713" s="719"/>
      <c r="Q713" s="719"/>
      <c r="R713" s="719"/>
      <c r="S713" s="719"/>
    </row>
    <row r="714" spans="1:19" ht="12.75" x14ac:dyDescent="0.2">
      <c r="A714" s="750"/>
      <c r="B714" s="719"/>
      <c r="C714" s="719"/>
      <c r="D714" s="719"/>
      <c r="E714" s="719"/>
      <c r="F714" s="719"/>
      <c r="G714" s="719"/>
      <c r="H714" s="719"/>
      <c r="I714" s="719"/>
      <c r="J714" s="719"/>
      <c r="K714" s="719"/>
      <c r="L714" s="719"/>
      <c r="M714" s="719"/>
      <c r="N714" s="719"/>
      <c r="O714" s="719"/>
      <c r="P714" s="719"/>
      <c r="Q714" s="719"/>
      <c r="R714" s="719"/>
      <c r="S714" s="719"/>
    </row>
    <row r="715" spans="1:19" ht="12.75" x14ac:dyDescent="0.2">
      <c r="A715" s="750"/>
      <c r="B715" s="719"/>
      <c r="C715" s="719"/>
      <c r="D715" s="719"/>
      <c r="E715" s="719"/>
      <c r="F715" s="719"/>
      <c r="G715" s="719"/>
      <c r="H715" s="719"/>
      <c r="I715" s="719"/>
      <c r="J715" s="719"/>
      <c r="K715" s="719"/>
      <c r="L715" s="719"/>
      <c r="M715" s="719"/>
      <c r="N715" s="719"/>
      <c r="O715" s="719"/>
      <c r="P715" s="719"/>
      <c r="Q715" s="719"/>
      <c r="R715" s="719"/>
      <c r="S715" s="719"/>
    </row>
    <row r="716" spans="1:19" ht="12.75" x14ac:dyDescent="0.2">
      <c r="A716" s="750"/>
      <c r="B716" s="719"/>
      <c r="C716" s="719"/>
      <c r="D716" s="719"/>
      <c r="E716" s="719"/>
      <c r="F716" s="719"/>
      <c r="G716" s="719"/>
      <c r="H716" s="719"/>
      <c r="I716" s="719"/>
      <c r="J716" s="719"/>
      <c r="K716" s="719"/>
      <c r="L716" s="719"/>
      <c r="M716" s="719"/>
      <c r="N716" s="719"/>
      <c r="O716" s="719"/>
      <c r="P716" s="719"/>
      <c r="Q716" s="719"/>
      <c r="R716" s="719"/>
      <c r="S716" s="719"/>
    </row>
    <row r="717" spans="1:19" ht="12.75" x14ac:dyDescent="0.2">
      <c r="A717" s="750"/>
      <c r="B717" s="719"/>
      <c r="C717" s="719"/>
      <c r="D717" s="719"/>
      <c r="E717" s="719"/>
      <c r="F717" s="719"/>
      <c r="G717" s="719"/>
      <c r="H717" s="719"/>
      <c r="I717" s="719"/>
      <c r="J717" s="719"/>
      <c r="K717" s="719"/>
      <c r="L717" s="719"/>
      <c r="M717" s="719"/>
      <c r="N717" s="719"/>
      <c r="O717" s="719"/>
      <c r="P717" s="719"/>
      <c r="Q717" s="719"/>
      <c r="R717" s="719"/>
      <c r="S717" s="719"/>
    </row>
    <row r="718" spans="1:19" ht="12.75" x14ac:dyDescent="0.2">
      <c r="A718" s="750"/>
      <c r="B718" s="719"/>
      <c r="C718" s="719"/>
      <c r="D718" s="719"/>
      <c r="E718" s="719"/>
      <c r="F718" s="719"/>
      <c r="G718" s="719"/>
      <c r="H718" s="719"/>
      <c r="I718" s="719"/>
      <c r="J718" s="719"/>
      <c r="K718" s="719"/>
      <c r="L718" s="719"/>
      <c r="M718" s="719"/>
      <c r="N718" s="719"/>
      <c r="O718" s="719"/>
      <c r="P718" s="719"/>
      <c r="Q718" s="719"/>
      <c r="R718" s="719"/>
      <c r="S718" s="719"/>
    </row>
    <row r="719" spans="1:19" ht="12.75" x14ac:dyDescent="0.2">
      <c r="A719" s="750"/>
      <c r="B719" s="719"/>
      <c r="C719" s="719"/>
      <c r="D719" s="719"/>
      <c r="E719" s="719"/>
      <c r="F719" s="719"/>
      <c r="G719" s="719"/>
      <c r="H719" s="719"/>
      <c r="I719" s="719"/>
      <c r="J719" s="719"/>
      <c r="K719" s="719"/>
      <c r="L719" s="719"/>
      <c r="M719" s="719"/>
      <c r="N719" s="719"/>
      <c r="O719" s="719"/>
      <c r="P719" s="719"/>
      <c r="Q719" s="719"/>
      <c r="R719" s="719"/>
      <c r="S719" s="719"/>
    </row>
    <row r="720" spans="1:19" ht="12.75" x14ac:dyDescent="0.2">
      <c r="A720" s="750"/>
      <c r="B720" s="719"/>
      <c r="C720" s="719"/>
      <c r="D720" s="719"/>
      <c r="E720" s="719"/>
      <c r="F720" s="719"/>
      <c r="G720" s="719"/>
      <c r="H720" s="719"/>
      <c r="I720" s="719"/>
      <c r="J720" s="719"/>
      <c r="K720" s="719"/>
      <c r="L720" s="719"/>
      <c r="M720" s="719"/>
      <c r="N720" s="719"/>
      <c r="O720" s="719"/>
      <c r="P720" s="719"/>
      <c r="Q720" s="719"/>
      <c r="R720" s="719"/>
      <c r="S720" s="719"/>
    </row>
    <row r="721" spans="1:19" ht="12.75" x14ac:dyDescent="0.2">
      <c r="A721" s="750"/>
      <c r="B721" s="719"/>
      <c r="C721" s="719"/>
      <c r="D721" s="719"/>
      <c r="E721" s="719"/>
      <c r="F721" s="719"/>
      <c r="G721" s="719"/>
      <c r="H721" s="719"/>
      <c r="I721" s="719"/>
      <c r="J721" s="719"/>
      <c r="K721" s="719"/>
      <c r="L721" s="719"/>
      <c r="M721" s="719"/>
      <c r="N721" s="719"/>
      <c r="O721" s="719"/>
      <c r="P721" s="719"/>
      <c r="Q721" s="719"/>
      <c r="R721" s="719"/>
      <c r="S721" s="719"/>
    </row>
    <row r="722" spans="1:19" ht="12.75" x14ac:dyDescent="0.2">
      <c r="A722" s="750"/>
      <c r="B722" s="719"/>
      <c r="C722" s="719"/>
      <c r="D722" s="719"/>
      <c r="E722" s="719"/>
      <c r="F722" s="719"/>
      <c r="G722" s="719"/>
      <c r="H722" s="719"/>
      <c r="I722" s="719"/>
      <c r="J722" s="719"/>
      <c r="K722" s="719"/>
      <c r="L722" s="719"/>
      <c r="M722" s="719"/>
      <c r="N722" s="719"/>
      <c r="O722" s="719"/>
      <c r="P722" s="719"/>
      <c r="Q722" s="719"/>
      <c r="R722" s="719"/>
      <c r="S722" s="719"/>
    </row>
    <row r="723" spans="1:19" ht="12.75" x14ac:dyDescent="0.2">
      <c r="A723" s="750"/>
      <c r="B723" s="719"/>
      <c r="C723" s="719"/>
      <c r="D723" s="719"/>
      <c r="E723" s="719"/>
      <c r="F723" s="719"/>
      <c r="G723" s="719"/>
      <c r="H723" s="719"/>
      <c r="I723" s="719"/>
      <c r="J723" s="719"/>
      <c r="K723" s="719"/>
      <c r="L723" s="719"/>
      <c r="M723" s="719"/>
      <c r="N723" s="719"/>
      <c r="O723" s="719"/>
      <c r="P723" s="719"/>
      <c r="Q723" s="719"/>
      <c r="R723" s="719"/>
      <c r="S723" s="719"/>
    </row>
    <row r="724" spans="1:19" ht="12.75" x14ac:dyDescent="0.2">
      <c r="A724" s="750"/>
      <c r="B724" s="719"/>
      <c r="C724" s="719"/>
      <c r="D724" s="719"/>
      <c r="E724" s="719"/>
      <c r="F724" s="719"/>
      <c r="G724" s="719"/>
      <c r="H724" s="719"/>
      <c r="I724" s="719"/>
      <c r="J724" s="719"/>
      <c r="K724" s="719"/>
      <c r="L724" s="719"/>
      <c r="M724" s="719"/>
      <c r="N724" s="719"/>
      <c r="O724" s="719"/>
      <c r="P724" s="719"/>
      <c r="Q724" s="719"/>
      <c r="R724" s="719"/>
      <c r="S724" s="719"/>
    </row>
    <row r="725" spans="1:19" ht="12.75" x14ac:dyDescent="0.2">
      <c r="A725" s="750"/>
      <c r="B725" s="719"/>
      <c r="C725" s="719"/>
      <c r="D725" s="719"/>
      <c r="E725" s="719"/>
      <c r="F725" s="719"/>
      <c r="G725" s="719"/>
      <c r="H725" s="719"/>
      <c r="I725" s="719"/>
      <c r="J725" s="719"/>
      <c r="K725" s="719"/>
      <c r="L725" s="719"/>
      <c r="M725" s="719"/>
      <c r="N725" s="719"/>
      <c r="O725" s="719"/>
      <c r="P725" s="719"/>
      <c r="Q725" s="719"/>
      <c r="R725" s="719"/>
      <c r="S725" s="719"/>
    </row>
    <row r="726" spans="1:19" ht="12.75" x14ac:dyDescent="0.2">
      <c r="A726" s="750"/>
      <c r="B726" s="719"/>
      <c r="C726" s="719"/>
      <c r="D726" s="719"/>
      <c r="E726" s="719"/>
      <c r="F726" s="719"/>
      <c r="G726" s="719"/>
      <c r="H726" s="719"/>
      <c r="I726" s="719"/>
      <c r="J726" s="719"/>
      <c r="K726" s="719"/>
      <c r="L726" s="719"/>
      <c r="M726" s="719"/>
      <c r="N726" s="719"/>
      <c r="O726" s="719"/>
      <c r="P726" s="719"/>
      <c r="Q726" s="719"/>
      <c r="R726" s="719"/>
      <c r="S726" s="719"/>
    </row>
    <row r="727" spans="1:19" ht="12.75" x14ac:dyDescent="0.2">
      <c r="A727" s="750"/>
      <c r="B727" s="719"/>
      <c r="C727" s="719"/>
      <c r="D727" s="719"/>
      <c r="E727" s="719"/>
      <c r="F727" s="719"/>
      <c r="G727" s="719"/>
      <c r="H727" s="719"/>
      <c r="I727" s="719"/>
      <c r="J727" s="719"/>
      <c r="K727" s="719"/>
      <c r="L727" s="719"/>
      <c r="M727" s="719"/>
      <c r="N727" s="719"/>
      <c r="O727" s="719"/>
      <c r="P727" s="719"/>
      <c r="Q727" s="719"/>
      <c r="R727" s="719"/>
      <c r="S727" s="719"/>
    </row>
    <row r="728" spans="1:19" ht="12.75" x14ac:dyDescent="0.2">
      <c r="A728" s="750"/>
      <c r="B728" s="719"/>
      <c r="C728" s="719"/>
      <c r="D728" s="719"/>
      <c r="E728" s="719"/>
      <c r="F728" s="719"/>
      <c r="G728" s="719"/>
      <c r="H728" s="719"/>
      <c r="I728" s="719"/>
      <c r="J728" s="719"/>
      <c r="K728" s="719"/>
      <c r="L728" s="719"/>
      <c r="M728" s="719"/>
      <c r="N728" s="719"/>
      <c r="O728" s="719"/>
      <c r="P728" s="719"/>
      <c r="Q728" s="719"/>
      <c r="R728" s="719"/>
      <c r="S728" s="719"/>
    </row>
    <row r="729" spans="1:19" ht="12.75" x14ac:dyDescent="0.2">
      <c r="A729" s="750"/>
      <c r="B729" s="719"/>
      <c r="C729" s="719"/>
      <c r="D729" s="719"/>
      <c r="E729" s="719"/>
      <c r="F729" s="719"/>
      <c r="G729" s="719"/>
      <c r="H729" s="719"/>
      <c r="I729" s="719"/>
      <c r="J729" s="719"/>
      <c r="K729" s="719"/>
      <c r="L729" s="719"/>
      <c r="M729" s="719"/>
      <c r="N729" s="719"/>
      <c r="O729" s="719"/>
      <c r="P729" s="719"/>
      <c r="Q729" s="719"/>
      <c r="R729" s="719"/>
      <c r="S729" s="719"/>
    </row>
    <row r="730" spans="1:19" ht="12.75" x14ac:dyDescent="0.2">
      <c r="A730" s="750"/>
      <c r="B730" s="719"/>
      <c r="C730" s="719"/>
      <c r="D730" s="719"/>
      <c r="E730" s="719"/>
      <c r="F730" s="719"/>
      <c r="G730" s="719"/>
      <c r="H730" s="719"/>
      <c r="I730" s="719"/>
      <c r="J730" s="719"/>
      <c r="K730" s="719"/>
      <c r="L730" s="719"/>
      <c r="M730" s="719"/>
      <c r="N730" s="719"/>
      <c r="O730" s="719"/>
      <c r="P730" s="719"/>
      <c r="Q730" s="719"/>
      <c r="R730" s="719"/>
      <c r="S730" s="719"/>
    </row>
    <row r="731" spans="1:19" ht="12.75" x14ac:dyDescent="0.2">
      <c r="A731" s="750"/>
      <c r="B731" s="719"/>
      <c r="C731" s="719"/>
      <c r="D731" s="719"/>
      <c r="E731" s="719"/>
      <c r="F731" s="719"/>
      <c r="G731" s="719"/>
      <c r="H731" s="719"/>
      <c r="I731" s="719"/>
      <c r="J731" s="719"/>
      <c r="K731" s="719"/>
      <c r="L731" s="719"/>
      <c r="M731" s="719"/>
      <c r="N731" s="719"/>
      <c r="O731" s="719"/>
      <c r="P731" s="719"/>
      <c r="Q731" s="719"/>
      <c r="R731" s="719"/>
      <c r="S731" s="719"/>
    </row>
    <row r="732" spans="1:19" ht="12.75" x14ac:dyDescent="0.2">
      <c r="A732" s="750"/>
      <c r="B732" s="719"/>
      <c r="C732" s="719"/>
      <c r="D732" s="719"/>
      <c r="E732" s="719"/>
      <c r="F732" s="719"/>
      <c r="G732" s="719"/>
      <c r="H732" s="719"/>
      <c r="I732" s="719"/>
      <c r="J732" s="719"/>
      <c r="K732" s="719"/>
      <c r="L732" s="719"/>
      <c r="M732" s="719"/>
      <c r="N732" s="719"/>
      <c r="O732" s="719"/>
      <c r="P732" s="719"/>
      <c r="Q732" s="719"/>
      <c r="R732" s="719"/>
      <c r="S732" s="719"/>
    </row>
    <row r="733" spans="1:19" ht="12.75" x14ac:dyDescent="0.2">
      <c r="A733" s="750"/>
      <c r="B733" s="719"/>
      <c r="C733" s="719"/>
      <c r="D733" s="719"/>
      <c r="E733" s="719"/>
      <c r="F733" s="719"/>
      <c r="G733" s="719"/>
      <c r="H733" s="719"/>
      <c r="I733" s="719"/>
      <c r="J733" s="719"/>
      <c r="K733" s="719"/>
      <c r="L733" s="719"/>
      <c r="M733" s="719"/>
      <c r="N733" s="719"/>
      <c r="O733" s="719"/>
      <c r="P733" s="719"/>
      <c r="Q733" s="719"/>
      <c r="R733" s="719"/>
      <c r="S733" s="719"/>
    </row>
    <row r="734" spans="1:19" ht="12.75" x14ac:dyDescent="0.2">
      <c r="A734" s="750"/>
      <c r="B734" s="719"/>
      <c r="C734" s="719"/>
      <c r="D734" s="719"/>
      <c r="E734" s="719"/>
      <c r="F734" s="719"/>
      <c r="G734" s="719"/>
      <c r="H734" s="719"/>
      <c r="I734" s="719"/>
      <c r="J734" s="719"/>
      <c r="K734" s="719"/>
      <c r="L734" s="719"/>
      <c r="M734" s="719"/>
      <c r="N734" s="719"/>
      <c r="O734" s="719"/>
      <c r="P734" s="719"/>
      <c r="Q734" s="719"/>
      <c r="R734" s="719"/>
      <c r="S734" s="719"/>
    </row>
    <row r="735" spans="1:19" ht="12.75" x14ac:dyDescent="0.2">
      <c r="A735" s="750"/>
      <c r="B735" s="719"/>
      <c r="C735" s="719"/>
      <c r="D735" s="719"/>
      <c r="E735" s="719"/>
      <c r="F735" s="719"/>
      <c r="G735" s="719"/>
      <c r="H735" s="719"/>
      <c r="I735" s="719"/>
      <c r="J735" s="719"/>
      <c r="K735" s="719"/>
      <c r="L735" s="719"/>
      <c r="M735" s="719"/>
      <c r="N735" s="719"/>
      <c r="O735" s="719"/>
      <c r="P735" s="719"/>
      <c r="Q735" s="719"/>
      <c r="R735" s="719"/>
      <c r="S735" s="719"/>
    </row>
    <row r="736" spans="1:19" ht="12.75" x14ac:dyDescent="0.2">
      <c r="A736" s="750"/>
      <c r="B736" s="719"/>
      <c r="C736" s="719"/>
      <c r="D736" s="719"/>
      <c r="E736" s="719"/>
      <c r="F736" s="719"/>
      <c r="G736" s="719"/>
      <c r="H736" s="719"/>
      <c r="I736" s="719"/>
      <c r="J736" s="719"/>
      <c r="K736" s="719"/>
      <c r="L736" s="719"/>
      <c r="M736" s="719"/>
      <c r="N736" s="719"/>
      <c r="O736" s="719"/>
      <c r="P736" s="719"/>
      <c r="Q736" s="719"/>
      <c r="R736" s="719"/>
      <c r="S736" s="719"/>
    </row>
    <row r="737" spans="1:19" ht="12.75" x14ac:dyDescent="0.2">
      <c r="A737" s="750"/>
      <c r="B737" s="719"/>
      <c r="C737" s="719"/>
      <c r="D737" s="719"/>
      <c r="E737" s="719"/>
      <c r="F737" s="719"/>
      <c r="G737" s="719"/>
      <c r="H737" s="719"/>
      <c r="I737" s="719"/>
      <c r="J737" s="719"/>
      <c r="K737" s="719"/>
      <c r="L737" s="719"/>
      <c r="M737" s="719"/>
      <c r="N737" s="719"/>
      <c r="O737" s="719"/>
      <c r="P737" s="719"/>
      <c r="Q737" s="719"/>
      <c r="R737" s="719"/>
      <c r="S737" s="719"/>
    </row>
    <row r="738" spans="1:19" ht="12.75" x14ac:dyDescent="0.2">
      <c r="A738" s="750"/>
      <c r="B738" s="719"/>
      <c r="C738" s="719"/>
      <c r="D738" s="719"/>
      <c r="E738" s="719"/>
      <c r="F738" s="719"/>
      <c r="G738" s="719"/>
      <c r="H738" s="719"/>
      <c r="I738" s="719"/>
      <c r="J738" s="719"/>
      <c r="K738" s="719"/>
      <c r="L738" s="719"/>
      <c r="M738" s="719"/>
      <c r="N738" s="719"/>
      <c r="O738" s="719"/>
      <c r="P738" s="719"/>
      <c r="Q738" s="719"/>
      <c r="R738" s="719"/>
      <c r="S738" s="719"/>
    </row>
    <row r="739" spans="1:19" ht="12.75" x14ac:dyDescent="0.2">
      <c r="A739" s="750"/>
      <c r="B739" s="719"/>
      <c r="C739" s="719"/>
      <c r="D739" s="719"/>
      <c r="E739" s="719"/>
      <c r="F739" s="719"/>
      <c r="G739" s="719"/>
      <c r="H739" s="719"/>
      <c r="I739" s="719"/>
      <c r="J739" s="719"/>
      <c r="K739" s="719"/>
      <c r="L739" s="719"/>
      <c r="M739" s="719"/>
      <c r="N739" s="719"/>
      <c r="O739" s="719"/>
      <c r="P739" s="719"/>
      <c r="Q739" s="719"/>
      <c r="R739" s="719"/>
      <c r="S739" s="719"/>
    </row>
    <row r="740" spans="1:19" ht="12.75" x14ac:dyDescent="0.2">
      <c r="A740" s="750"/>
      <c r="B740" s="719"/>
      <c r="C740" s="719"/>
      <c r="D740" s="719"/>
      <c r="E740" s="719"/>
      <c r="F740" s="719"/>
      <c r="G740" s="719"/>
      <c r="H740" s="719"/>
      <c r="I740" s="719"/>
      <c r="J740" s="719"/>
      <c r="K740" s="719"/>
      <c r="L740" s="719"/>
      <c r="M740" s="719"/>
      <c r="N740" s="719"/>
      <c r="O740" s="719"/>
      <c r="P740" s="719"/>
      <c r="Q740" s="719"/>
      <c r="R740" s="719"/>
      <c r="S740" s="719"/>
    </row>
    <row r="741" spans="1:19" ht="12.75" x14ac:dyDescent="0.2">
      <c r="A741" s="750"/>
      <c r="B741" s="719"/>
      <c r="C741" s="719"/>
      <c r="D741" s="719"/>
      <c r="E741" s="719"/>
      <c r="F741" s="719"/>
      <c r="G741" s="719"/>
      <c r="H741" s="719"/>
      <c r="I741" s="719"/>
      <c r="J741" s="719"/>
      <c r="K741" s="719"/>
      <c r="L741" s="719"/>
      <c r="M741" s="719"/>
      <c r="N741" s="719"/>
      <c r="O741" s="719"/>
      <c r="P741" s="719"/>
      <c r="Q741" s="719"/>
      <c r="R741" s="719"/>
      <c r="S741" s="719"/>
    </row>
    <row r="742" spans="1:19" ht="12.75" x14ac:dyDescent="0.2">
      <c r="A742" s="750"/>
      <c r="B742" s="719"/>
      <c r="C742" s="719"/>
      <c r="D742" s="719"/>
      <c r="E742" s="719"/>
      <c r="F742" s="719"/>
      <c r="G742" s="719"/>
      <c r="H742" s="719"/>
      <c r="I742" s="719"/>
      <c r="J742" s="719"/>
      <c r="K742" s="719"/>
      <c r="L742" s="719"/>
      <c r="M742" s="719"/>
      <c r="N742" s="719"/>
      <c r="O742" s="719"/>
      <c r="P742" s="719"/>
      <c r="Q742" s="719"/>
      <c r="R742" s="719"/>
      <c r="S742" s="719"/>
    </row>
    <row r="743" spans="1:19" ht="12.75" x14ac:dyDescent="0.2">
      <c r="A743" s="750"/>
      <c r="B743" s="719"/>
      <c r="C743" s="719"/>
      <c r="D743" s="719"/>
      <c r="E743" s="719"/>
      <c r="F743" s="719"/>
      <c r="G743" s="719"/>
      <c r="H743" s="719"/>
      <c r="I743" s="719"/>
      <c r="J743" s="719"/>
      <c r="K743" s="719"/>
      <c r="L743" s="719"/>
      <c r="M743" s="719"/>
      <c r="N743" s="719"/>
      <c r="O743" s="719"/>
      <c r="P743" s="719"/>
      <c r="Q743" s="719"/>
      <c r="R743" s="719"/>
      <c r="S743" s="719"/>
    </row>
    <row r="744" spans="1:19" ht="12.75" x14ac:dyDescent="0.2">
      <c r="A744" s="750"/>
      <c r="B744" s="719"/>
      <c r="C744" s="719"/>
      <c r="D744" s="719"/>
      <c r="E744" s="719"/>
      <c r="F744" s="719"/>
      <c r="G744" s="719"/>
      <c r="H744" s="719"/>
      <c r="I744" s="719"/>
      <c r="J744" s="719"/>
      <c r="K744" s="719"/>
      <c r="L744" s="719"/>
      <c r="M744" s="719"/>
      <c r="N744" s="719"/>
      <c r="O744" s="719"/>
      <c r="P744" s="719"/>
      <c r="Q744" s="719"/>
      <c r="R744" s="719"/>
      <c r="S744" s="719"/>
    </row>
    <row r="745" spans="1:19" ht="12.75" x14ac:dyDescent="0.2">
      <c r="A745" s="750"/>
      <c r="B745" s="719"/>
      <c r="C745" s="719"/>
      <c r="D745" s="719"/>
      <c r="E745" s="719"/>
      <c r="F745" s="719"/>
      <c r="G745" s="719"/>
      <c r="H745" s="719"/>
      <c r="I745" s="719"/>
      <c r="J745" s="719"/>
      <c r="K745" s="719"/>
      <c r="L745" s="719"/>
      <c r="M745" s="719"/>
      <c r="N745" s="719"/>
      <c r="O745" s="719"/>
      <c r="P745" s="719"/>
      <c r="Q745" s="719"/>
      <c r="R745" s="719"/>
      <c r="S745" s="719"/>
    </row>
    <row r="746" spans="1:19" ht="12.75" x14ac:dyDescent="0.2">
      <c r="A746" s="750"/>
      <c r="B746" s="719"/>
      <c r="C746" s="719"/>
      <c r="D746" s="719"/>
      <c r="E746" s="719"/>
      <c r="F746" s="719"/>
      <c r="G746" s="719"/>
      <c r="H746" s="719"/>
      <c r="I746" s="719"/>
      <c r="J746" s="719"/>
      <c r="K746" s="719"/>
      <c r="L746" s="719"/>
      <c r="M746" s="719"/>
      <c r="N746" s="719"/>
      <c r="O746" s="719"/>
      <c r="P746" s="719"/>
      <c r="Q746" s="719"/>
      <c r="R746" s="719"/>
      <c r="S746" s="719"/>
    </row>
    <row r="747" spans="1:19" ht="12.75" x14ac:dyDescent="0.2">
      <c r="A747" s="750"/>
      <c r="B747" s="719"/>
      <c r="C747" s="719"/>
      <c r="D747" s="719"/>
      <c r="E747" s="719"/>
      <c r="F747" s="719"/>
      <c r="G747" s="719"/>
      <c r="H747" s="719"/>
      <c r="I747" s="719"/>
      <c r="J747" s="719"/>
      <c r="K747" s="719"/>
      <c r="L747" s="719"/>
      <c r="M747" s="719"/>
      <c r="N747" s="719"/>
      <c r="O747" s="719"/>
      <c r="P747" s="719"/>
      <c r="Q747" s="719"/>
      <c r="R747" s="719"/>
      <c r="S747" s="719"/>
    </row>
    <row r="748" spans="1:19" ht="12.75" x14ac:dyDescent="0.2">
      <c r="A748" s="750"/>
      <c r="B748" s="719"/>
      <c r="C748" s="719"/>
      <c r="D748" s="719"/>
      <c r="E748" s="719"/>
      <c r="F748" s="719"/>
      <c r="G748" s="719"/>
      <c r="H748" s="719"/>
      <c r="I748" s="719"/>
      <c r="J748" s="719"/>
      <c r="K748" s="719"/>
      <c r="L748" s="719"/>
      <c r="M748" s="719"/>
      <c r="N748" s="719"/>
      <c r="O748" s="719"/>
      <c r="P748" s="719"/>
      <c r="Q748" s="719"/>
      <c r="R748" s="719"/>
      <c r="S748" s="719"/>
    </row>
    <row r="749" spans="1:19" ht="12.75" x14ac:dyDescent="0.2">
      <c r="A749" s="750"/>
      <c r="B749" s="719"/>
      <c r="C749" s="719"/>
      <c r="D749" s="719"/>
      <c r="E749" s="719"/>
      <c r="F749" s="719"/>
      <c r="G749" s="719"/>
      <c r="H749" s="719"/>
      <c r="I749" s="719"/>
      <c r="J749" s="719"/>
      <c r="K749" s="719"/>
      <c r="L749" s="719"/>
      <c r="M749" s="719"/>
      <c r="N749" s="719"/>
      <c r="O749" s="719"/>
      <c r="P749" s="719"/>
      <c r="Q749" s="719"/>
      <c r="R749" s="719"/>
      <c r="S749" s="719"/>
    </row>
    <row r="750" spans="1:19" ht="12.75" x14ac:dyDescent="0.2">
      <c r="A750" s="750"/>
      <c r="B750" s="719"/>
      <c r="C750" s="719"/>
      <c r="D750" s="719"/>
      <c r="E750" s="719"/>
      <c r="F750" s="719"/>
      <c r="G750" s="719"/>
      <c r="H750" s="719"/>
      <c r="I750" s="719"/>
      <c r="J750" s="719"/>
      <c r="K750" s="719"/>
      <c r="L750" s="719"/>
      <c r="M750" s="719"/>
      <c r="N750" s="719"/>
      <c r="O750" s="719"/>
      <c r="P750" s="719"/>
      <c r="Q750" s="719"/>
      <c r="R750" s="719"/>
      <c r="S750" s="719"/>
    </row>
    <row r="751" spans="1:19" ht="12.75" x14ac:dyDescent="0.2">
      <c r="A751" s="750"/>
      <c r="B751" s="719"/>
      <c r="C751" s="719"/>
      <c r="D751" s="719"/>
      <c r="E751" s="719"/>
      <c r="F751" s="719"/>
      <c r="G751" s="719"/>
      <c r="H751" s="719"/>
      <c r="I751" s="719"/>
      <c r="J751" s="719"/>
      <c r="K751" s="719"/>
      <c r="L751" s="719"/>
      <c r="M751" s="719"/>
      <c r="N751" s="719"/>
      <c r="O751" s="719"/>
      <c r="P751" s="719"/>
      <c r="Q751" s="719"/>
      <c r="R751" s="719"/>
      <c r="S751" s="719"/>
    </row>
    <row r="752" spans="1:19" ht="12.75" x14ac:dyDescent="0.2">
      <c r="A752" s="750"/>
      <c r="B752" s="719"/>
      <c r="C752" s="719"/>
      <c r="D752" s="719"/>
      <c r="E752" s="719"/>
      <c r="F752" s="719"/>
      <c r="G752" s="719"/>
      <c r="H752" s="719"/>
      <c r="I752" s="719"/>
      <c r="J752" s="719"/>
      <c r="K752" s="719"/>
      <c r="L752" s="719"/>
      <c r="M752" s="719"/>
      <c r="N752" s="719"/>
      <c r="O752" s="719"/>
      <c r="P752" s="719"/>
      <c r="Q752" s="719"/>
      <c r="R752" s="719"/>
      <c r="S752" s="719"/>
    </row>
    <row r="753" spans="1:19" ht="12.75" x14ac:dyDescent="0.2">
      <c r="A753" s="750"/>
      <c r="B753" s="719"/>
      <c r="C753" s="719"/>
      <c r="D753" s="719"/>
      <c r="E753" s="719"/>
      <c r="F753" s="719"/>
      <c r="G753" s="719"/>
      <c r="H753" s="719"/>
      <c r="I753" s="719"/>
      <c r="J753" s="719"/>
      <c r="K753" s="719"/>
      <c r="L753" s="719"/>
      <c r="M753" s="719"/>
      <c r="N753" s="719"/>
      <c r="O753" s="719"/>
      <c r="P753" s="719"/>
      <c r="Q753" s="719"/>
      <c r="R753" s="719"/>
      <c r="S753" s="719"/>
    </row>
    <row r="754" spans="1:19" ht="12.75" x14ac:dyDescent="0.2">
      <c r="A754" s="750"/>
      <c r="B754" s="719"/>
      <c r="C754" s="719"/>
      <c r="D754" s="719"/>
      <c r="E754" s="719"/>
      <c r="F754" s="719"/>
      <c r="G754" s="719"/>
      <c r="H754" s="719"/>
      <c r="I754" s="719"/>
      <c r="J754" s="719"/>
      <c r="K754" s="719"/>
      <c r="L754" s="719"/>
      <c r="M754" s="719"/>
      <c r="N754" s="719"/>
      <c r="O754" s="719"/>
      <c r="P754" s="719"/>
      <c r="Q754" s="719"/>
      <c r="R754" s="719"/>
      <c r="S754" s="719"/>
    </row>
    <row r="755" spans="1:19" ht="12.75" x14ac:dyDescent="0.2">
      <c r="A755" s="750"/>
      <c r="B755" s="719"/>
      <c r="C755" s="719"/>
      <c r="D755" s="719"/>
      <c r="E755" s="719"/>
      <c r="F755" s="719"/>
      <c r="G755" s="719"/>
      <c r="H755" s="719"/>
      <c r="I755" s="719"/>
      <c r="J755" s="719"/>
      <c r="K755" s="719"/>
      <c r="L755" s="719"/>
      <c r="M755" s="719"/>
      <c r="N755" s="719"/>
      <c r="O755" s="719"/>
      <c r="P755" s="719"/>
      <c r="Q755" s="719"/>
      <c r="R755" s="719"/>
      <c r="S755" s="719"/>
    </row>
    <row r="756" spans="1:19" ht="12.75" x14ac:dyDescent="0.2">
      <c r="A756" s="750"/>
      <c r="B756" s="719"/>
      <c r="C756" s="719"/>
      <c r="D756" s="719"/>
      <c r="E756" s="719"/>
      <c r="F756" s="719"/>
      <c r="G756" s="719"/>
      <c r="H756" s="719"/>
      <c r="I756" s="719"/>
      <c r="J756" s="719"/>
      <c r="K756" s="719"/>
      <c r="L756" s="719"/>
      <c r="M756" s="719"/>
      <c r="N756" s="719"/>
      <c r="O756" s="719"/>
      <c r="P756" s="719"/>
      <c r="Q756" s="719"/>
      <c r="R756" s="719"/>
      <c r="S756" s="719"/>
    </row>
    <row r="757" spans="1:19" ht="12.75" x14ac:dyDescent="0.2">
      <c r="A757" s="750"/>
      <c r="B757" s="719"/>
      <c r="C757" s="719"/>
      <c r="D757" s="719"/>
      <c r="E757" s="719"/>
      <c r="F757" s="719"/>
      <c r="G757" s="719"/>
      <c r="H757" s="719"/>
      <c r="I757" s="719"/>
      <c r="J757" s="719"/>
      <c r="K757" s="719"/>
      <c r="L757" s="719"/>
      <c r="M757" s="719"/>
      <c r="N757" s="719"/>
      <c r="O757" s="719"/>
      <c r="P757" s="719"/>
      <c r="Q757" s="719"/>
      <c r="R757" s="719"/>
      <c r="S757" s="719"/>
    </row>
    <row r="758" spans="1:19" ht="12.75" x14ac:dyDescent="0.2">
      <c r="A758" s="750"/>
      <c r="B758" s="719"/>
      <c r="C758" s="719"/>
      <c r="D758" s="719"/>
      <c r="E758" s="719"/>
      <c r="F758" s="719"/>
      <c r="G758" s="719"/>
      <c r="H758" s="719"/>
      <c r="I758" s="719"/>
      <c r="J758" s="719"/>
      <c r="K758" s="719"/>
      <c r="L758" s="719"/>
      <c r="M758" s="719"/>
      <c r="N758" s="719"/>
      <c r="O758" s="719"/>
      <c r="P758" s="719"/>
      <c r="Q758" s="719"/>
      <c r="R758" s="719"/>
      <c r="S758" s="719"/>
    </row>
    <row r="759" spans="1:19" ht="12.75" x14ac:dyDescent="0.2">
      <c r="A759" s="750"/>
      <c r="B759" s="719"/>
      <c r="C759" s="719"/>
      <c r="D759" s="719"/>
      <c r="E759" s="719"/>
      <c r="F759" s="719"/>
      <c r="G759" s="719"/>
      <c r="H759" s="719"/>
      <c r="I759" s="719"/>
      <c r="J759" s="719"/>
      <c r="K759" s="719"/>
      <c r="L759" s="719"/>
      <c r="M759" s="719"/>
      <c r="N759" s="719"/>
      <c r="O759" s="719"/>
      <c r="P759" s="719"/>
      <c r="Q759" s="719"/>
      <c r="R759" s="719"/>
      <c r="S759" s="719"/>
    </row>
    <row r="760" spans="1:19" ht="12.75" x14ac:dyDescent="0.2">
      <c r="A760" s="750"/>
      <c r="B760" s="719"/>
      <c r="C760" s="719"/>
      <c r="D760" s="719"/>
      <c r="E760" s="719"/>
      <c r="F760" s="719"/>
      <c r="G760" s="719"/>
      <c r="H760" s="719"/>
      <c r="I760" s="719"/>
      <c r="J760" s="719"/>
      <c r="K760" s="719"/>
      <c r="L760" s="719"/>
      <c r="M760" s="719"/>
      <c r="N760" s="719"/>
      <c r="O760" s="719"/>
      <c r="P760" s="719"/>
      <c r="Q760" s="719"/>
      <c r="R760" s="719"/>
      <c r="S760" s="719"/>
    </row>
    <row r="761" spans="1:19" ht="12.75" x14ac:dyDescent="0.2">
      <c r="A761" s="750"/>
      <c r="B761" s="719"/>
      <c r="C761" s="719"/>
      <c r="D761" s="719"/>
      <c r="E761" s="719"/>
      <c r="F761" s="719"/>
      <c r="G761" s="719"/>
      <c r="H761" s="719"/>
      <c r="I761" s="719"/>
      <c r="J761" s="719"/>
      <c r="K761" s="719"/>
      <c r="L761" s="719"/>
      <c r="M761" s="719"/>
      <c r="N761" s="719"/>
      <c r="O761" s="719"/>
      <c r="P761" s="719"/>
      <c r="Q761" s="719"/>
      <c r="R761" s="719"/>
      <c r="S761" s="719"/>
    </row>
    <row r="762" spans="1:19" ht="12.75" x14ac:dyDescent="0.2">
      <c r="A762" s="750"/>
      <c r="B762" s="719"/>
      <c r="C762" s="719"/>
      <c r="D762" s="719"/>
      <c r="E762" s="719"/>
      <c r="F762" s="719"/>
      <c r="G762" s="719"/>
      <c r="H762" s="719"/>
      <c r="I762" s="719"/>
      <c r="J762" s="719"/>
      <c r="K762" s="719"/>
      <c r="L762" s="719"/>
      <c r="M762" s="719"/>
      <c r="N762" s="719"/>
      <c r="O762" s="719"/>
      <c r="P762" s="719"/>
      <c r="Q762" s="719"/>
      <c r="R762" s="719"/>
      <c r="S762" s="719"/>
    </row>
    <row r="763" spans="1:19" ht="12.75" x14ac:dyDescent="0.2">
      <c r="A763" s="750"/>
      <c r="B763" s="719"/>
      <c r="C763" s="719"/>
      <c r="D763" s="719"/>
      <c r="E763" s="719"/>
      <c r="F763" s="719"/>
      <c r="G763" s="719"/>
      <c r="H763" s="719"/>
      <c r="I763" s="719"/>
      <c r="J763" s="719"/>
      <c r="K763" s="719"/>
      <c r="L763" s="719"/>
      <c r="M763" s="719"/>
      <c r="N763" s="719"/>
      <c r="O763" s="719"/>
      <c r="P763" s="719"/>
      <c r="Q763" s="719"/>
      <c r="R763" s="719"/>
      <c r="S763" s="719"/>
    </row>
    <row r="764" spans="1:19" ht="12.75" x14ac:dyDescent="0.2">
      <c r="A764" s="750"/>
      <c r="B764" s="719"/>
      <c r="C764" s="719"/>
      <c r="D764" s="719"/>
      <c r="E764" s="719"/>
      <c r="F764" s="719"/>
      <c r="G764" s="719"/>
      <c r="H764" s="719"/>
      <c r="I764" s="719"/>
      <c r="J764" s="719"/>
      <c r="K764" s="719"/>
      <c r="L764" s="719"/>
      <c r="M764" s="719"/>
      <c r="N764" s="719"/>
      <c r="O764" s="719"/>
      <c r="P764" s="719"/>
      <c r="Q764" s="719"/>
      <c r="R764" s="719"/>
      <c r="S764" s="719"/>
    </row>
    <row r="765" spans="1:19" ht="12.75" x14ac:dyDescent="0.2">
      <c r="A765" s="750"/>
      <c r="B765" s="719"/>
      <c r="C765" s="719"/>
      <c r="D765" s="719"/>
      <c r="E765" s="719"/>
      <c r="F765" s="719"/>
      <c r="G765" s="719"/>
      <c r="H765" s="719"/>
      <c r="I765" s="719"/>
      <c r="J765" s="719"/>
      <c r="K765" s="719"/>
      <c r="L765" s="719"/>
      <c r="M765" s="719"/>
      <c r="N765" s="719"/>
      <c r="O765" s="719"/>
      <c r="P765" s="719"/>
      <c r="Q765" s="719"/>
      <c r="R765" s="719"/>
      <c r="S765" s="719"/>
    </row>
    <row r="766" spans="1:19" ht="12.75" x14ac:dyDescent="0.2">
      <c r="A766" s="750"/>
      <c r="B766" s="719"/>
      <c r="C766" s="719"/>
      <c r="D766" s="719"/>
      <c r="E766" s="719"/>
      <c r="F766" s="719"/>
      <c r="G766" s="719"/>
      <c r="H766" s="719"/>
      <c r="I766" s="719"/>
      <c r="J766" s="719"/>
      <c r="K766" s="719"/>
      <c r="L766" s="719"/>
      <c r="M766" s="719"/>
      <c r="N766" s="719"/>
      <c r="O766" s="719"/>
      <c r="P766" s="719"/>
      <c r="Q766" s="719"/>
      <c r="R766" s="719"/>
      <c r="S766" s="719"/>
    </row>
    <row r="767" spans="1:19" ht="12.75" x14ac:dyDescent="0.2">
      <c r="A767" s="750"/>
      <c r="B767" s="719"/>
      <c r="C767" s="719"/>
      <c r="D767" s="719"/>
      <c r="E767" s="719"/>
      <c r="F767" s="719"/>
      <c r="G767" s="719"/>
      <c r="H767" s="719"/>
      <c r="I767" s="719"/>
      <c r="J767" s="719"/>
      <c r="K767" s="719"/>
      <c r="L767" s="719"/>
      <c r="M767" s="719"/>
      <c r="N767" s="719"/>
      <c r="O767" s="719"/>
      <c r="P767" s="719"/>
      <c r="Q767" s="719"/>
      <c r="R767" s="719"/>
      <c r="S767" s="719"/>
    </row>
    <row r="768" spans="1:19" ht="12.75" x14ac:dyDescent="0.2">
      <c r="A768" s="750"/>
      <c r="B768" s="719"/>
      <c r="C768" s="719"/>
      <c r="D768" s="719"/>
      <c r="E768" s="719"/>
      <c r="F768" s="719"/>
      <c r="G768" s="719"/>
      <c r="H768" s="719"/>
      <c r="I768" s="719"/>
      <c r="J768" s="719"/>
      <c r="K768" s="719"/>
      <c r="L768" s="719"/>
      <c r="M768" s="719"/>
      <c r="N768" s="719"/>
      <c r="O768" s="719"/>
      <c r="P768" s="719"/>
      <c r="Q768" s="719"/>
      <c r="R768" s="719"/>
      <c r="S768" s="719"/>
    </row>
    <row r="769" spans="1:19" ht="12.75" x14ac:dyDescent="0.2">
      <c r="A769" s="750"/>
      <c r="B769" s="719"/>
      <c r="C769" s="719"/>
      <c r="D769" s="719"/>
      <c r="E769" s="719"/>
      <c r="F769" s="719"/>
      <c r="G769" s="719"/>
      <c r="H769" s="719"/>
      <c r="I769" s="719"/>
      <c r="J769" s="719"/>
      <c r="K769" s="719"/>
      <c r="L769" s="719"/>
      <c r="M769" s="719"/>
      <c r="N769" s="719"/>
      <c r="O769" s="719"/>
      <c r="P769" s="719"/>
      <c r="Q769" s="719"/>
      <c r="R769" s="719"/>
      <c r="S769" s="719"/>
    </row>
    <row r="770" spans="1:19" ht="12.75" x14ac:dyDescent="0.2">
      <c r="A770" s="750"/>
      <c r="B770" s="719"/>
      <c r="C770" s="719"/>
      <c r="D770" s="719"/>
      <c r="E770" s="719"/>
      <c r="F770" s="719"/>
      <c r="G770" s="719"/>
      <c r="H770" s="719"/>
      <c r="I770" s="719"/>
      <c r="J770" s="719"/>
      <c r="K770" s="719"/>
      <c r="L770" s="719"/>
      <c r="M770" s="719"/>
      <c r="N770" s="719"/>
      <c r="O770" s="719"/>
      <c r="P770" s="719"/>
      <c r="Q770" s="719"/>
      <c r="R770" s="719"/>
      <c r="S770" s="719"/>
    </row>
    <row r="771" spans="1:19" ht="12.75" x14ac:dyDescent="0.2">
      <c r="A771" s="750"/>
      <c r="B771" s="719"/>
      <c r="C771" s="719"/>
      <c r="D771" s="719"/>
      <c r="E771" s="719"/>
      <c r="F771" s="719"/>
      <c r="G771" s="719"/>
      <c r="H771" s="719"/>
      <c r="I771" s="719"/>
      <c r="J771" s="719"/>
      <c r="K771" s="719"/>
      <c r="L771" s="719"/>
      <c r="M771" s="719"/>
      <c r="N771" s="719"/>
      <c r="O771" s="719"/>
      <c r="P771" s="719"/>
      <c r="Q771" s="719"/>
      <c r="R771" s="719"/>
      <c r="S771" s="719"/>
    </row>
    <row r="772" spans="1:19" ht="12.75" x14ac:dyDescent="0.2">
      <c r="A772" s="750"/>
      <c r="B772" s="719"/>
      <c r="C772" s="719"/>
      <c r="D772" s="719"/>
      <c r="E772" s="719"/>
      <c r="F772" s="719"/>
      <c r="G772" s="719"/>
      <c r="H772" s="719"/>
      <c r="I772" s="719"/>
      <c r="J772" s="719"/>
      <c r="K772" s="719"/>
      <c r="L772" s="719"/>
      <c r="M772" s="719"/>
      <c r="N772" s="719"/>
      <c r="O772" s="719"/>
      <c r="P772" s="719"/>
      <c r="Q772" s="719"/>
      <c r="R772" s="719"/>
      <c r="S772" s="719"/>
    </row>
    <row r="773" spans="1:19" ht="12.75" x14ac:dyDescent="0.2">
      <c r="A773" s="750"/>
      <c r="B773" s="719"/>
      <c r="C773" s="719"/>
      <c r="D773" s="719"/>
      <c r="E773" s="719"/>
      <c r="F773" s="719"/>
      <c r="G773" s="719"/>
      <c r="H773" s="719"/>
      <c r="I773" s="719"/>
      <c r="J773" s="719"/>
      <c r="K773" s="719"/>
      <c r="L773" s="719"/>
      <c r="M773" s="719"/>
      <c r="N773" s="719"/>
      <c r="O773" s="719"/>
      <c r="P773" s="719"/>
      <c r="Q773" s="719"/>
      <c r="R773" s="719"/>
      <c r="S773" s="719"/>
    </row>
    <row r="774" spans="1:19" ht="12.75" x14ac:dyDescent="0.2">
      <c r="A774" s="750"/>
      <c r="B774" s="719"/>
      <c r="C774" s="719"/>
      <c r="D774" s="719"/>
      <c r="E774" s="719"/>
      <c r="F774" s="719"/>
      <c r="G774" s="719"/>
      <c r="H774" s="719"/>
      <c r="I774" s="719"/>
      <c r="J774" s="719"/>
      <c r="K774" s="719"/>
      <c r="L774" s="719"/>
      <c r="M774" s="719"/>
      <c r="N774" s="719"/>
      <c r="O774" s="719"/>
      <c r="P774" s="719"/>
      <c r="Q774" s="719"/>
      <c r="R774" s="719"/>
      <c r="S774" s="719"/>
    </row>
    <row r="775" spans="1:19" ht="12.75" x14ac:dyDescent="0.2">
      <c r="A775" s="750"/>
      <c r="B775" s="719"/>
      <c r="C775" s="719"/>
      <c r="D775" s="719"/>
      <c r="E775" s="719"/>
      <c r="F775" s="719"/>
      <c r="G775" s="719"/>
      <c r="H775" s="719"/>
      <c r="I775" s="719"/>
      <c r="J775" s="719"/>
      <c r="K775" s="719"/>
      <c r="L775" s="719"/>
      <c r="M775" s="719"/>
      <c r="N775" s="719"/>
      <c r="O775" s="719"/>
      <c r="P775" s="719"/>
      <c r="Q775" s="719"/>
      <c r="R775" s="719"/>
      <c r="S775" s="719"/>
    </row>
    <row r="776" spans="1:19" ht="12.75" x14ac:dyDescent="0.2">
      <c r="A776" s="750"/>
      <c r="B776" s="719"/>
      <c r="C776" s="719"/>
      <c r="D776" s="719"/>
      <c r="E776" s="719"/>
      <c r="F776" s="719"/>
      <c r="G776" s="719"/>
      <c r="H776" s="719"/>
      <c r="I776" s="719"/>
      <c r="J776" s="719"/>
      <c r="K776" s="719"/>
      <c r="L776" s="719"/>
      <c r="M776" s="719"/>
      <c r="N776" s="719"/>
      <c r="O776" s="719"/>
      <c r="P776" s="719"/>
      <c r="Q776" s="719"/>
      <c r="R776" s="719"/>
      <c r="S776" s="719"/>
    </row>
    <row r="777" spans="1:19" ht="12.75" x14ac:dyDescent="0.2">
      <c r="A777" s="750"/>
      <c r="B777" s="719"/>
      <c r="C777" s="719"/>
      <c r="D777" s="719"/>
      <c r="E777" s="719"/>
      <c r="F777" s="719"/>
      <c r="G777" s="719"/>
      <c r="H777" s="719"/>
      <c r="I777" s="719"/>
      <c r="J777" s="719"/>
      <c r="K777" s="719"/>
      <c r="L777" s="719"/>
      <c r="M777" s="719"/>
      <c r="N777" s="719"/>
      <c r="O777" s="719"/>
      <c r="P777" s="719"/>
      <c r="Q777" s="719"/>
      <c r="R777" s="719"/>
      <c r="S777" s="719"/>
    </row>
    <row r="778" spans="1:19" ht="12.75" x14ac:dyDescent="0.2">
      <c r="A778" s="750"/>
      <c r="B778" s="719"/>
      <c r="C778" s="719"/>
      <c r="D778" s="719"/>
      <c r="E778" s="719"/>
      <c r="F778" s="719"/>
      <c r="G778" s="719"/>
      <c r="H778" s="719"/>
      <c r="I778" s="719"/>
      <c r="J778" s="719"/>
      <c r="K778" s="719"/>
      <c r="L778" s="719"/>
      <c r="M778" s="719"/>
      <c r="N778" s="719"/>
      <c r="O778" s="719"/>
      <c r="P778" s="719"/>
      <c r="Q778" s="719"/>
      <c r="R778" s="719"/>
      <c r="S778" s="719"/>
    </row>
    <row r="779" spans="1:19" ht="12.75" x14ac:dyDescent="0.2">
      <c r="A779" s="750"/>
      <c r="B779" s="719"/>
      <c r="C779" s="719"/>
      <c r="D779" s="719"/>
      <c r="E779" s="719"/>
      <c r="F779" s="719"/>
      <c r="G779" s="719"/>
      <c r="H779" s="719"/>
      <c r="I779" s="719"/>
      <c r="J779" s="719"/>
      <c r="K779" s="719"/>
      <c r="L779" s="719"/>
      <c r="M779" s="719"/>
      <c r="N779" s="719"/>
      <c r="O779" s="719"/>
      <c r="P779" s="719"/>
      <c r="Q779" s="719"/>
      <c r="R779" s="719"/>
      <c r="S779" s="719"/>
    </row>
    <row r="780" spans="1:19" ht="12.75" x14ac:dyDescent="0.2">
      <c r="A780" s="750"/>
      <c r="B780" s="719"/>
      <c r="C780" s="719"/>
      <c r="D780" s="719"/>
      <c r="E780" s="719"/>
      <c r="F780" s="719"/>
      <c r="G780" s="719"/>
      <c r="H780" s="719"/>
      <c r="I780" s="719"/>
      <c r="J780" s="719"/>
      <c r="K780" s="719"/>
      <c r="L780" s="719"/>
      <c r="M780" s="719"/>
      <c r="N780" s="719"/>
      <c r="O780" s="719"/>
      <c r="P780" s="719"/>
      <c r="Q780" s="719"/>
      <c r="R780" s="719"/>
      <c r="S780" s="719"/>
    </row>
    <row r="781" spans="1:19" ht="12.75" x14ac:dyDescent="0.2">
      <c r="A781" s="750"/>
      <c r="B781" s="719"/>
      <c r="C781" s="719"/>
      <c r="D781" s="719"/>
      <c r="E781" s="719"/>
      <c r="F781" s="719"/>
      <c r="G781" s="719"/>
      <c r="H781" s="719"/>
      <c r="I781" s="719"/>
      <c r="J781" s="719"/>
      <c r="K781" s="719"/>
      <c r="L781" s="719"/>
      <c r="M781" s="719"/>
      <c r="N781" s="719"/>
      <c r="O781" s="719"/>
      <c r="P781" s="719"/>
      <c r="Q781" s="719"/>
      <c r="R781" s="719"/>
      <c r="S781" s="719"/>
    </row>
    <row r="782" spans="1:19" ht="12.75" x14ac:dyDescent="0.2">
      <c r="A782" s="750"/>
      <c r="B782" s="719"/>
      <c r="C782" s="719"/>
      <c r="D782" s="719"/>
      <c r="E782" s="719"/>
      <c r="F782" s="719"/>
      <c r="G782" s="719"/>
      <c r="H782" s="719"/>
      <c r="I782" s="719"/>
      <c r="J782" s="719"/>
      <c r="K782" s="719"/>
      <c r="L782" s="719"/>
      <c r="M782" s="719"/>
      <c r="N782" s="719"/>
      <c r="O782" s="719"/>
      <c r="P782" s="719"/>
      <c r="Q782" s="719"/>
      <c r="R782" s="719"/>
      <c r="S782" s="719"/>
    </row>
    <row r="783" spans="1:19" ht="12.75" x14ac:dyDescent="0.2">
      <c r="A783" s="750"/>
      <c r="B783" s="719"/>
      <c r="C783" s="719"/>
      <c r="D783" s="719"/>
      <c r="E783" s="719"/>
      <c r="F783" s="719"/>
      <c r="G783" s="719"/>
      <c r="H783" s="719"/>
      <c r="I783" s="719"/>
      <c r="J783" s="719"/>
      <c r="K783" s="719"/>
      <c r="L783" s="719"/>
      <c r="M783" s="719"/>
      <c r="N783" s="719"/>
      <c r="O783" s="719"/>
      <c r="P783" s="719"/>
      <c r="Q783" s="719"/>
      <c r="R783" s="719"/>
      <c r="S783" s="719"/>
    </row>
    <row r="784" spans="1:19" ht="12.75" x14ac:dyDescent="0.2">
      <c r="A784" s="750"/>
      <c r="B784" s="719"/>
      <c r="C784" s="719"/>
      <c r="D784" s="719"/>
      <c r="E784" s="719"/>
      <c r="F784" s="719"/>
      <c r="G784" s="719"/>
      <c r="H784" s="719"/>
      <c r="I784" s="719"/>
      <c r="J784" s="719"/>
      <c r="K784" s="719"/>
      <c r="L784" s="719"/>
      <c r="M784" s="719"/>
      <c r="N784" s="719"/>
      <c r="O784" s="719"/>
      <c r="P784" s="719"/>
      <c r="Q784" s="719"/>
      <c r="R784" s="719"/>
      <c r="S784" s="719"/>
    </row>
    <row r="785" spans="1:19" ht="12.75" x14ac:dyDescent="0.2">
      <c r="A785" s="750"/>
      <c r="B785" s="719"/>
      <c r="C785" s="719"/>
      <c r="D785" s="719"/>
      <c r="E785" s="719"/>
      <c r="F785" s="719"/>
      <c r="G785" s="719"/>
      <c r="H785" s="719"/>
      <c r="I785" s="719"/>
      <c r="J785" s="719"/>
      <c r="K785" s="719"/>
      <c r="L785" s="719"/>
      <c r="M785" s="719"/>
      <c r="N785" s="719"/>
      <c r="O785" s="719"/>
      <c r="P785" s="719"/>
      <c r="Q785" s="719"/>
      <c r="R785" s="719"/>
      <c r="S785" s="719"/>
    </row>
    <row r="786" spans="1:19" ht="12.75" x14ac:dyDescent="0.2">
      <c r="A786" s="750"/>
      <c r="B786" s="719"/>
      <c r="C786" s="719"/>
      <c r="D786" s="719"/>
      <c r="E786" s="719"/>
      <c r="F786" s="719"/>
      <c r="G786" s="719"/>
      <c r="H786" s="719"/>
      <c r="I786" s="719"/>
      <c r="J786" s="719"/>
      <c r="K786" s="719"/>
      <c r="L786" s="719"/>
      <c r="M786" s="719"/>
      <c r="N786" s="719"/>
      <c r="O786" s="719"/>
      <c r="P786" s="719"/>
      <c r="Q786" s="719"/>
      <c r="R786" s="719"/>
      <c r="S786" s="719"/>
    </row>
    <row r="787" spans="1:19" ht="12.75" x14ac:dyDescent="0.2">
      <c r="A787" s="750"/>
      <c r="B787" s="719"/>
      <c r="C787" s="719"/>
      <c r="D787" s="719"/>
      <c r="E787" s="719"/>
      <c r="F787" s="719"/>
      <c r="G787" s="719"/>
      <c r="H787" s="719"/>
      <c r="I787" s="719"/>
      <c r="J787" s="719"/>
      <c r="K787" s="719"/>
      <c r="L787" s="719"/>
      <c r="M787" s="719"/>
      <c r="N787" s="719"/>
      <c r="O787" s="719"/>
      <c r="P787" s="719"/>
      <c r="Q787" s="719"/>
      <c r="R787" s="719"/>
      <c r="S787" s="719"/>
    </row>
    <row r="788" spans="1:19" ht="12.75" x14ac:dyDescent="0.2">
      <c r="A788" s="750"/>
      <c r="B788" s="719"/>
      <c r="C788" s="719"/>
      <c r="D788" s="719"/>
      <c r="E788" s="719"/>
      <c r="F788" s="719"/>
      <c r="G788" s="719"/>
      <c r="H788" s="719"/>
      <c r="I788" s="719"/>
      <c r="J788" s="719"/>
      <c r="K788" s="719"/>
      <c r="L788" s="719"/>
      <c r="M788" s="719"/>
      <c r="N788" s="719"/>
      <c r="O788" s="719"/>
      <c r="P788" s="719"/>
      <c r="Q788" s="719"/>
      <c r="R788" s="719"/>
      <c r="S788" s="719"/>
    </row>
    <row r="789" spans="1:19" ht="12.75" x14ac:dyDescent="0.2">
      <c r="A789" s="750"/>
      <c r="B789" s="719"/>
      <c r="C789" s="719"/>
      <c r="D789" s="719"/>
      <c r="E789" s="719"/>
      <c r="F789" s="719"/>
      <c r="G789" s="719"/>
      <c r="H789" s="719"/>
      <c r="I789" s="719"/>
      <c r="J789" s="719"/>
      <c r="K789" s="719"/>
      <c r="L789" s="719"/>
      <c r="M789" s="719"/>
      <c r="N789" s="719"/>
      <c r="O789" s="719"/>
      <c r="P789" s="719"/>
      <c r="Q789" s="719"/>
      <c r="R789" s="719"/>
      <c r="S789" s="719"/>
    </row>
    <row r="790" spans="1:19" ht="12.75" x14ac:dyDescent="0.2">
      <c r="A790" s="750"/>
      <c r="B790" s="719"/>
      <c r="C790" s="719"/>
      <c r="D790" s="719"/>
      <c r="E790" s="719"/>
      <c r="F790" s="719"/>
      <c r="G790" s="719"/>
      <c r="H790" s="719"/>
      <c r="I790" s="719"/>
      <c r="J790" s="719"/>
      <c r="K790" s="719"/>
      <c r="L790" s="719"/>
      <c r="M790" s="719"/>
      <c r="N790" s="719"/>
      <c r="O790" s="719"/>
      <c r="P790" s="719"/>
      <c r="Q790" s="719"/>
      <c r="R790" s="719"/>
      <c r="S790" s="719"/>
    </row>
    <row r="791" spans="1:19" ht="12.75" x14ac:dyDescent="0.2">
      <c r="A791" s="750"/>
      <c r="B791" s="719"/>
      <c r="C791" s="719"/>
      <c r="D791" s="719"/>
      <c r="E791" s="719"/>
      <c r="F791" s="719"/>
      <c r="G791" s="719"/>
      <c r="H791" s="719"/>
      <c r="I791" s="719"/>
      <c r="J791" s="719"/>
      <c r="K791" s="719"/>
      <c r="L791" s="719"/>
      <c r="M791" s="719"/>
      <c r="N791" s="719"/>
      <c r="O791" s="719"/>
      <c r="P791" s="719"/>
      <c r="Q791" s="719"/>
      <c r="R791" s="719"/>
      <c r="S791" s="719"/>
    </row>
    <row r="792" spans="1:19" ht="12.75" x14ac:dyDescent="0.2">
      <c r="A792" s="750"/>
      <c r="B792" s="719"/>
      <c r="C792" s="719"/>
      <c r="D792" s="719"/>
      <c r="E792" s="719"/>
      <c r="F792" s="719"/>
      <c r="G792" s="719"/>
      <c r="H792" s="719"/>
      <c r="I792" s="719"/>
      <c r="J792" s="719"/>
      <c r="K792" s="719"/>
      <c r="L792" s="719"/>
      <c r="M792" s="719"/>
      <c r="N792" s="719"/>
      <c r="O792" s="719"/>
      <c r="P792" s="719"/>
      <c r="Q792" s="719"/>
      <c r="R792" s="719"/>
      <c r="S792" s="719"/>
    </row>
    <row r="793" spans="1:19" ht="12.75" x14ac:dyDescent="0.2">
      <c r="A793" s="750"/>
      <c r="B793" s="719"/>
      <c r="C793" s="719"/>
      <c r="D793" s="719"/>
      <c r="E793" s="719"/>
      <c r="F793" s="719"/>
      <c r="G793" s="719"/>
      <c r="H793" s="719"/>
      <c r="I793" s="719"/>
      <c r="J793" s="719"/>
      <c r="K793" s="719"/>
      <c r="L793" s="719"/>
      <c r="M793" s="719"/>
      <c r="N793" s="719"/>
      <c r="O793" s="719"/>
      <c r="P793" s="719"/>
      <c r="Q793" s="719"/>
      <c r="R793" s="719"/>
      <c r="S793" s="719"/>
    </row>
    <row r="794" spans="1:19" ht="12.75" x14ac:dyDescent="0.2">
      <c r="A794" s="750"/>
      <c r="B794" s="719"/>
      <c r="C794" s="719"/>
      <c r="D794" s="719"/>
      <c r="E794" s="719"/>
      <c r="F794" s="719"/>
      <c r="G794" s="719"/>
      <c r="H794" s="719"/>
      <c r="I794" s="719"/>
      <c r="J794" s="719"/>
      <c r="K794" s="719"/>
      <c r="L794" s="719"/>
      <c r="M794" s="719"/>
      <c r="N794" s="719"/>
      <c r="O794" s="719"/>
      <c r="P794" s="719"/>
      <c r="Q794" s="719"/>
      <c r="R794" s="719"/>
      <c r="S794" s="719"/>
    </row>
    <row r="795" spans="1:19" ht="12.75" x14ac:dyDescent="0.2">
      <c r="A795" s="750"/>
      <c r="B795" s="719"/>
      <c r="C795" s="719"/>
      <c r="D795" s="719"/>
      <c r="E795" s="719"/>
      <c r="F795" s="719"/>
      <c r="G795" s="719"/>
      <c r="H795" s="719"/>
      <c r="I795" s="719"/>
      <c r="J795" s="719"/>
      <c r="K795" s="719"/>
      <c r="L795" s="719"/>
      <c r="M795" s="719"/>
      <c r="N795" s="719"/>
      <c r="O795" s="719"/>
      <c r="P795" s="719"/>
      <c r="Q795" s="719"/>
      <c r="R795" s="719"/>
      <c r="S795" s="719"/>
    </row>
    <row r="796" spans="1:19" ht="12.75" x14ac:dyDescent="0.2">
      <c r="A796" s="750"/>
      <c r="B796" s="719"/>
      <c r="C796" s="719"/>
      <c r="D796" s="719"/>
      <c r="E796" s="719"/>
      <c r="F796" s="719"/>
      <c r="G796" s="719"/>
      <c r="H796" s="719"/>
      <c r="I796" s="719"/>
      <c r="J796" s="719"/>
      <c r="K796" s="719"/>
      <c r="L796" s="719"/>
      <c r="M796" s="719"/>
      <c r="N796" s="719"/>
      <c r="O796" s="719"/>
      <c r="P796" s="719"/>
      <c r="Q796" s="719"/>
      <c r="R796" s="719"/>
      <c r="S796" s="719"/>
    </row>
    <row r="797" spans="1:19" ht="12.75" x14ac:dyDescent="0.2">
      <c r="A797" s="750"/>
      <c r="B797" s="719"/>
      <c r="C797" s="719"/>
      <c r="D797" s="719"/>
      <c r="E797" s="719"/>
      <c r="F797" s="719"/>
      <c r="G797" s="719"/>
      <c r="H797" s="719"/>
      <c r="I797" s="719"/>
      <c r="J797" s="719"/>
      <c r="K797" s="719"/>
      <c r="L797" s="719"/>
      <c r="M797" s="719"/>
      <c r="N797" s="719"/>
      <c r="O797" s="719"/>
      <c r="P797" s="719"/>
      <c r="Q797" s="719"/>
      <c r="R797" s="719"/>
      <c r="S797" s="719"/>
    </row>
    <row r="798" spans="1:19" ht="12.75" x14ac:dyDescent="0.2">
      <c r="A798" s="750"/>
      <c r="B798" s="719"/>
      <c r="C798" s="719"/>
      <c r="D798" s="719"/>
      <c r="E798" s="719"/>
      <c r="F798" s="719"/>
      <c r="G798" s="719"/>
      <c r="H798" s="719"/>
      <c r="I798" s="719"/>
      <c r="J798" s="719"/>
      <c r="K798" s="719"/>
      <c r="L798" s="719"/>
      <c r="M798" s="719"/>
      <c r="N798" s="719"/>
      <c r="O798" s="719"/>
      <c r="P798" s="719"/>
      <c r="Q798" s="719"/>
      <c r="R798" s="719"/>
      <c r="S798" s="719"/>
    </row>
    <row r="799" spans="1:19" ht="12.75" x14ac:dyDescent="0.2">
      <c r="A799" s="750"/>
      <c r="B799" s="719"/>
      <c r="C799" s="719"/>
      <c r="D799" s="719"/>
      <c r="E799" s="719"/>
      <c r="F799" s="719"/>
      <c r="G799" s="719"/>
      <c r="H799" s="719"/>
      <c r="I799" s="719"/>
      <c r="J799" s="719"/>
      <c r="K799" s="719"/>
      <c r="L799" s="719"/>
      <c r="M799" s="719"/>
      <c r="N799" s="719"/>
      <c r="O799" s="719"/>
      <c r="P799" s="719"/>
      <c r="Q799" s="719"/>
      <c r="R799" s="719"/>
      <c r="S799" s="719"/>
    </row>
    <row r="800" spans="1:19" ht="12.75" x14ac:dyDescent="0.2">
      <c r="A800" s="750"/>
      <c r="B800" s="719"/>
      <c r="C800" s="719"/>
      <c r="D800" s="719"/>
      <c r="E800" s="719"/>
      <c r="F800" s="719"/>
      <c r="G800" s="719"/>
      <c r="H800" s="719"/>
      <c r="I800" s="719"/>
      <c r="J800" s="719"/>
      <c r="K800" s="719"/>
      <c r="L800" s="719"/>
      <c r="M800" s="719"/>
      <c r="N800" s="719"/>
      <c r="O800" s="719"/>
      <c r="P800" s="719"/>
      <c r="Q800" s="719"/>
      <c r="R800" s="719"/>
      <c r="S800" s="719"/>
    </row>
    <row r="801" spans="1:19" ht="12.75" x14ac:dyDescent="0.2">
      <c r="A801" s="750"/>
      <c r="B801" s="719"/>
      <c r="C801" s="719"/>
      <c r="D801" s="719"/>
      <c r="E801" s="719"/>
      <c r="F801" s="719"/>
      <c r="G801" s="719"/>
      <c r="H801" s="719"/>
      <c r="I801" s="719"/>
      <c r="J801" s="719"/>
      <c r="K801" s="719"/>
      <c r="L801" s="719"/>
      <c r="M801" s="719"/>
      <c r="N801" s="719"/>
      <c r="O801" s="719"/>
      <c r="P801" s="719"/>
      <c r="Q801" s="719"/>
      <c r="R801" s="719"/>
      <c r="S801" s="719"/>
    </row>
    <row r="802" spans="1:19" ht="12.75" x14ac:dyDescent="0.2">
      <c r="A802" s="750"/>
      <c r="B802" s="719"/>
      <c r="C802" s="719"/>
      <c r="D802" s="719"/>
      <c r="E802" s="719"/>
      <c r="F802" s="719"/>
      <c r="G802" s="719"/>
      <c r="H802" s="719"/>
      <c r="I802" s="719"/>
      <c r="J802" s="719"/>
      <c r="K802" s="719"/>
      <c r="L802" s="719"/>
      <c r="M802" s="719"/>
      <c r="N802" s="719"/>
      <c r="O802" s="719"/>
      <c r="P802" s="719"/>
      <c r="Q802" s="719"/>
      <c r="R802" s="719"/>
      <c r="S802" s="719"/>
    </row>
    <row r="803" spans="1:19" ht="12.75" x14ac:dyDescent="0.2">
      <c r="A803" s="750"/>
      <c r="B803" s="719"/>
      <c r="C803" s="719"/>
      <c r="D803" s="719"/>
      <c r="E803" s="719"/>
      <c r="F803" s="719"/>
      <c r="G803" s="719"/>
      <c r="H803" s="719"/>
      <c r="I803" s="719"/>
      <c r="J803" s="719"/>
      <c r="K803" s="719"/>
      <c r="L803" s="719"/>
      <c r="M803" s="719"/>
      <c r="N803" s="719"/>
      <c r="O803" s="719"/>
      <c r="P803" s="719"/>
      <c r="Q803" s="719"/>
      <c r="R803" s="719"/>
      <c r="S803" s="719"/>
    </row>
    <row r="804" spans="1:19" ht="12.75" x14ac:dyDescent="0.2">
      <c r="A804" s="750"/>
      <c r="B804" s="719"/>
      <c r="C804" s="719"/>
      <c r="D804" s="719"/>
      <c r="E804" s="719"/>
      <c r="F804" s="719"/>
      <c r="G804" s="719"/>
      <c r="H804" s="719"/>
      <c r="I804" s="719"/>
      <c r="J804" s="719"/>
      <c r="K804" s="719"/>
      <c r="L804" s="719"/>
      <c r="M804" s="719"/>
      <c r="N804" s="719"/>
      <c r="O804" s="719"/>
      <c r="P804" s="719"/>
      <c r="Q804" s="719"/>
      <c r="R804" s="719"/>
      <c r="S804" s="719"/>
    </row>
    <row r="805" spans="1:19" ht="12.75" x14ac:dyDescent="0.2">
      <c r="A805" s="750"/>
      <c r="B805" s="719"/>
      <c r="C805" s="719"/>
      <c r="D805" s="719"/>
      <c r="E805" s="719"/>
      <c r="F805" s="719"/>
      <c r="G805" s="719"/>
      <c r="H805" s="719"/>
      <c r="I805" s="719"/>
      <c r="J805" s="719"/>
      <c r="K805" s="719"/>
      <c r="L805" s="719"/>
      <c r="M805" s="719"/>
      <c r="N805" s="719"/>
      <c r="O805" s="719"/>
      <c r="P805" s="719"/>
      <c r="Q805" s="719"/>
      <c r="R805" s="719"/>
      <c r="S805" s="719"/>
    </row>
    <row r="806" spans="1:19" ht="12.75" x14ac:dyDescent="0.2">
      <c r="A806" s="750"/>
      <c r="B806" s="719"/>
      <c r="C806" s="719"/>
      <c r="D806" s="719"/>
      <c r="E806" s="719"/>
      <c r="F806" s="719"/>
      <c r="G806" s="719"/>
      <c r="H806" s="719"/>
      <c r="I806" s="719"/>
      <c r="J806" s="719"/>
      <c r="K806" s="719"/>
      <c r="L806" s="719"/>
      <c r="M806" s="719"/>
      <c r="N806" s="719"/>
      <c r="O806" s="719"/>
      <c r="P806" s="719"/>
      <c r="Q806" s="719"/>
      <c r="R806" s="719"/>
      <c r="S806" s="719"/>
    </row>
    <row r="807" spans="1:19" ht="12.75" x14ac:dyDescent="0.2">
      <c r="A807" s="750"/>
      <c r="B807" s="719"/>
      <c r="C807" s="719"/>
      <c r="D807" s="719"/>
      <c r="E807" s="719"/>
      <c r="F807" s="719"/>
      <c r="G807" s="719"/>
      <c r="H807" s="719"/>
      <c r="I807" s="719"/>
      <c r="J807" s="719"/>
      <c r="K807" s="719"/>
      <c r="L807" s="719"/>
      <c r="M807" s="719"/>
      <c r="N807" s="719"/>
      <c r="O807" s="719"/>
      <c r="P807" s="719"/>
      <c r="Q807" s="719"/>
      <c r="R807" s="719"/>
      <c r="S807" s="719"/>
    </row>
    <row r="808" spans="1:19" ht="12.75" x14ac:dyDescent="0.2">
      <c r="A808" s="750"/>
      <c r="B808" s="719"/>
      <c r="C808" s="719"/>
      <c r="D808" s="719"/>
      <c r="E808" s="719"/>
      <c r="F808" s="719"/>
      <c r="G808" s="719"/>
      <c r="H808" s="719"/>
      <c r="I808" s="719"/>
      <c r="J808" s="719"/>
      <c r="K808" s="719"/>
      <c r="L808" s="719"/>
      <c r="M808" s="719"/>
      <c r="N808" s="719"/>
      <c r="O808" s="719"/>
      <c r="P808" s="719"/>
      <c r="Q808" s="719"/>
      <c r="R808" s="719"/>
      <c r="S808" s="719"/>
    </row>
    <row r="809" spans="1:19" ht="12.75" x14ac:dyDescent="0.2">
      <c r="A809" s="750"/>
      <c r="B809" s="719"/>
      <c r="C809" s="719"/>
      <c r="D809" s="719"/>
      <c r="E809" s="719"/>
      <c r="F809" s="719"/>
      <c r="G809" s="719"/>
      <c r="H809" s="719"/>
      <c r="I809" s="719"/>
      <c r="J809" s="719"/>
      <c r="K809" s="719"/>
      <c r="L809" s="719"/>
      <c r="M809" s="719"/>
      <c r="N809" s="719"/>
      <c r="O809" s="719"/>
      <c r="P809" s="719"/>
      <c r="Q809" s="719"/>
      <c r="R809" s="719"/>
      <c r="S809" s="719"/>
    </row>
    <row r="810" spans="1:19" ht="12.75" x14ac:dyDescent="0.2">
      <c r="A810" s="750"/>
      <c r="B810" s="719"/>
      <c r="C810" s="719"/>
      <c r="D810" s="719"/>
      <c r="E810" s="719"/>
      <c r="F810" s="719"/>
      <c r="G810" s="719"/>
      <c r="H810" s="719"/>
      <c r="I810" s="719"/>
      <c r="J810" s="719"/>
      <c r="K810" s="719"/>
      <c r="L810" s="719"/>
      <c r="M810" s="719"/>
      <c r="N810" s="719"/>
      <c r="O810" s="719"/>
      <c r="P810" s="719"/>
      <c r="Q810" s="719"/>
      <c r="R810" s="719"/>
      <c r="S810" s="719"/>
    </row>
    <row r="811" spans="1:19" ht="12.75" x14ac:dyDescent="0.2">
      <c r="A811" s="750"/>
      <c r="B811" s="719"/>
      <c r="C811" s="719"/>
      <c r="D811" s="719"/>
      <c r="E811" s="719"/>
      <c r="F811" s="719"/>
      <c r="G811" s="719"/>
      <c r="H811" s="719"/>
      <c r="I811" s="719"/>
      <c r="J811" s="719"/>
      <c r="K811" s="719"/>
      <c r="L811" s="719"/>
      <c r="M811" s="719"/>
      <c r="N811" s="719"/>
      <c r="O811" s="719"/>
      <c r="P811" s="719"/>
      <c r="Q811" s="719"/>
      <c r="R811" s="719"/>
      <c r="S811" s="719"/>
    </row>
    <row r="812" spans="1:19" ht="12.75" x14ac:dyDescent="0.2">
      <c r="A812" s="750"/>
      <c r="B812" s="719"/>
      <c r="C812" s="719"/>
      <c r="D812" s="719"/>
      <c r="E812" s="719"/>
      <c r="F812" s="719"/>
      <c r="G812" s="719"/>
      <c r="H812" s="719"/>
      <c r="I812" s="719"/>
      <c r="J812" s="719"/>
      <c r="K812" s="719"/>
      <c r="L812" s="719"/>
      <c r="M812" s="719"/>
      <c r="N812" s="719"/>
      <c r="O812" s="719"/>
      <c r="P812" s="719"/>
      <c r="Q812" s="719"/>
      <c r="R812" s="719"/>
      <c r="S812" s="719"/>
    </row>
    <row r="813" spans="1:19" ht="12.75" x14ac:dyDescent="0.2">
      <c r="A813" s="750"/>
      <c r="B813" s="719"/>
      <c r="C813" s="719"/>
      <c r="D813" s="719"/>
      <c r="E813" s="719"/>
      <c r="F813" s="719"/>
      <c r="G813" s="719"/>
      <c r="H813" s="719"/>
      <c r="I813" s="719"/>
      <c r="J813" s="719"/>
      <c r="K813" s="719"/>
      <c r="L813" s="719"/>
      <c r="M813" s="719"/>
      <c r="N813" s="719"/>
      <c r="O813" s="719"/>
      <c r="P813" s="719"/>
      <c r="Q813" s="719"/>
      <c r="R813" s="719"/>
      <c r="S813" s="719"/>
    </row>
    <row r="814" spans="1:19" ht="12.75" x14ac:dyDescent="0.2">
      <c r="A814" s="750"/>
      <c r="B814" s="719"/>
      <c r="C814" s="719"/>
      <c r="D814" s="719"/>
      <c r="E814" s="719"/>
      <c r="F814" s="719"/>
      <c r="G814" s="719"/>
      <c r="H814" s="719"/>
      <c r="I814" s="719"/>
      <c r="J814" s="719"/>
      <c r="K814" s="719"/>
      <c r="L814" s="719"/>
      <c r="M814" s="719"/>
      <c r="N814" s="719"/>
      <c r="O814" s="719"/>
      <c r="P814" s="719"/>
      <c r="Q814" s="719"/>
      <c r="R814" s="719"/>
      <c r="S814" s="719"/>
    </row>
    <row r="815" spans="1:19" ht="12.75" x14ac:dyDescent="0.2">
      <c r="A815" s="750"/>
      <c r="B815" s="719"/>
      <c r="C815" s="719"/>
      <c r="D815" s="719"/>
      <c r="E815" s="719"/>
      <c r="F815" s="719"/>
      <c r="G815" s="719"/>
      <c r="H815" s="719"/>
      <c r="I815" s="719"/>
      <c r="J815" s="719"/>
      <c r="K815" s="719"/>
      <c r="L815" s="719"/>
      <c r="M815" s="719"/>
      <c r="N815" s="719"/>
      <c r="O815" s="719"/>
      <c r="P815" s="719"/>
      <c r="Q815" s="719"/>
      <c r="R815" s="719"/>
      <c r="S815" s="719"/>
    </row>
    <row r="816" spans="1:19" ht="12.75" x14ac:dyDescent="0.2">
      <c r="A816" s="750"/>
      <c r="B816" s="719"/>
      <c r="C816" s="719"/>
      <c r="D816" s="719"/>
      <c r="E816" s="719"/>
      <c r="F816" s="719"/>
      <c r="G816" s="719"/>
      <c r="H816" s="719"/>
      <c r="I816" s="719"/>
      <c r="J816" s="719"/>
      <c r="K816" s="719"/>
      <c r="L816" s="719"/>
      <c r="M816" s="719"/>
      <c r="N816" s="719"/>
      <c r="O816" s="719"/>
      <c r="P816" s="719"/>
      <c r="Q816" s="719"/>
      <c r="R816" s="719"/>
      <c r="S816" s="719"/>
    </row>
    <row r="817" spans="1:19" ht="12.75" x14ac:dyDescent="0.2">
      <c r="A817" s="750"/>
      <c r="B817" s="719"/>
      <c r="C817" s="719"/>
      <c r="D817" s="719"/>
      <c r="E817" s="719"/>
      <c r="F817" s="719"/>
      <c r="G817" s="719"/>
      <c r="H817" s="719"/>
      <c r="I817" s="719"/>
      <c r="J817" s="719"/>
      <c r="K817" s="719"/>
      <c r="L817" s="719"/>
      <c r="M817" s="719"/>
      <c r="N817" s="719"/>
      <c r="O817" s="719"/>
      <c r="P817" s="719"/>
      <c r="Q817" s="719"/>
      <c r="R817" s="719"/>
      <c r="S817" s="719"/>
    </row>
    <row r="818" spans="1:19" ht="12.75" x14ac:dyDescent="0.2">
      <c r="A818" s="750"/>
      <c r="B818" s="719"/>
      <c r="C818" s="719"/>
      <c r="D818" s="719"/>
      <c r="E818" s="719"/>
      <c r="F818" s="719"/>
      <c r="G818" s="719"/>
      <c r="H818" s="719"/>
      <c r="I818" s="719"/>
      <c r="J818" s="719"/>
      <c r="K818" s="719"/>
      <c r="L818" s="719"/>
      <c r="M818" s="719"/>
      <c r="N818" s="719"/>
      <c r="O818" s="719"/>
      <c r="P818" s="719"/>
      <c r="Q818" s="719"/>
      <c r="R818" s="719"/>
      <c r="S818" s="719"/>
    </row>
    <row r="819" spans="1:19" ht="12.75" x14ac:dyDescent="0.2">
      <c r="A819" s="750"/>
      <c r="B819" s="719"/>
      <c r="C819" s="719"/>
      <c r="D819" s="719"/>
      <c r="E819" s="719"/>
      <c r="F819" s="719"/>
      <c r="G819" s="719"/>
      <c r="H819" s="719"/>
      <c r="I819" s="719"/>
      <c r="J819" s="719"/>
      <c r="K819" s="719"/>
      <c r="L819" s="719"/>
      <c r="M819" s="719"/>
      <c r="N819" s="719"/>
      <c r="O819" s="719"/>
      <c r="P819" s="719"/>
      <c r="Q819" s="719"/>
      <c r="R819" s="719"/>
      <c r="S819" s="719"/>
    </row>
    <row r="820" spans="1:19" ht="12.75" x14ac:dyDescent="0.2">
      <c r="A820" s="750"/>
      <c r="B820" s="719"/>
      <c r="C820" s="719"/>
      <c r="D820" s="719"/>
      <c r="E820" s="719"/>
      <c r="F820" s="719"/>
      <c r="G820" s="719"/>
      <c r="H820" s="719"/>
      <c r="I820" s="719"/>
      <c r="J820" s="719"/>
      <c r="K820" s="719"/>
      <c r="L820" s="719"/>
      <c r="M820" s="719"/>
      <c r="N820" s="719"/>
      <c r="O820" s="719"/>
      <c r="P820" s="719"/>
      <c r="Q820" s="719"/>
      <c r="R820" s="719"/>
      <c r="S820" s="719"/>
    </row>
    <row r="821" spans="1:19" ht="12.75" x14ac:dyDescent="0.2">
      <c r="A821" s="750"/>
      <c r="B821" s="719"/>
      <c r="C821" s="719"/>
      <c r="D821" s="719"/>
      <c r="E821" s="719"/>
      <c r="F821" s="719"/>
      <c r="G821" s="719"/>
      <c r="H821" s="719"/>
      <c r="I821" s="719"/>
      <c r="J821" s="719"/>
      <c r="K821" s="719"/>
      <c r="L821" s="719"/>
      <c r="M821" s="719"/>
      <c r="N821" s="719"/>
      <c r="O821" s="719"/>
      <c r="P821" s="719"/>
      <c r="Q821" s="719"/>
      <c r="R821" s="719"/>
      <c r="S821" s="719"/>
    </row>
    <row r="822" spans="1:19" ht="12.75" x14ac:dyDescent="0.2">
      <c r="A822" s="750"/>
      <c r="B822" s="719"/>
      <c r="C822" s="719"/>
      <c r="D822" s="719"/>
      <c r="E822" s="719"/>
      <c r="F822" s="719"/>
      <c r="G822" s="719"/>
      <c r="H822" s="719"/>
      <c r="I822" s="719"/>
      <c r="J822" s="719"/>
      <c r="K822" s="719"/>
      <c r="L822" s="719"/>
      <c r="M822" s="719"/>
      <c r="N822" s="719"/>
      <c r="O822" s="719"/>
      <c r="P822" s="719"/>
      <c r="Q822" s="719"/>
      <c r="R822" s="719"/>
      <c r="S822" s="719"/>
    </row>
    <row r="823" spans="1:19" ht="12.75" x14ac:dyDescent="0.2">
      <c r="A823" s="750"/>
      <c r="B823" s="719"/>
      <c r="C823" s="719"/>
      <c r="D823" s="719"/>
      <c r="E823" s="719"/>
      <c r="F823" s="719"/>
      <c r="G823" s="719"/>
      <c r="H823" s="719"/>
      <c r="I823" s="719"/>
      <c r="J823" s="719"/>
      <c r="K823" s="719"/>
      <c r="L823" s="719"/>
      <c r="M823" s="719"/>
      <c r="N823" s="719"/>
      <c r="O823" s="719"/>
      <c r="P823" s="719"/>
      <c r="Q823" s="719"/>
      <c r="R823" s="719"/>
      <c r="S823" s="719"/>
    </row>
    <row r="824" spans="1:19" ht="12.75" x14ac:dyDescent="0.2">
      <c r="A824" s="750"/>
      <c r="B824" s="719"/>
      <c r="C824" s="719"/>
      <c r="D824" s="719"/>
      <c r="E824" s="719"/>
      <c r="F824" s="719"/>
      <c r="G824" s="719"/>
      <c r="H824" s="719"/>
      <c r="I824" s="719"/>
      <c r="J824" s="719"/>
      <c r="K824" s="719"/>
      <c r="L824" s="719"/>
      <c r="M824" s="719"/>
      <c r="N824" s="719"/>
      <c r="O824" s="719"/>
      <c r="P824" s="719"/>
      <c r="Q824" s="719"/>
      <c r="R824" s="719"/>
      <c r="S824" s="719"/>
    </row>
    <row r="825" spans="1:19" ht="12.75" x14ac:dyDescent="0.2">
      <c r="A825" s="750"/>
      <c r="B825" s="719"/>
      <c r="C825" s="719"/>
      <c r="D825" s="719"/>
      <c r="E825" s="719"/>
      <c r="F825" s="719"/>
      <c r="G825" s="719"/>
      <c r="H825" s="719"/>
      <c r="I825" s="719"/>
      <c r="J825" s="719"/>
      <c r="K825" s="719"/>
      <c r="L825" s="719"/>
      <c r="M825" s="719"/>
      <c r="N825" s="719"/>
      <c r="O825" s="719"/>
      <c r="P825" s="719"/>
      <c r="Q825" s="719"/>
      <c r="R825" s="719"/>
      <c r="S825" s="719"/>
    </row>
    <row r="826" spans="1:19" ht="12.75" x14ac:dyDescent="0.2">
      <c r="A826" s="750"/>
      <c r="B826" s="719"/>
      <c r="C826" s="719"/>
      <c r="D826" s="719"/>
      <c r="E826" s="719"/>
      <c r="F826" s="719"/>
      <c r="G826" s="719"/>
      <c r="H826" s="719"/>
      <c r="I826" s="719"/>
      <c r="J826" s="719"/>
      <c r="K826" s="719"/>
      <c r="L826" s="719"/>
      <c r="M826" s="719"/>
      <c r="N826" s="719"/>
      <c r="O826" s="719"/>
      <c r="P826" s="719"/>
      <c r="Q826" s="719"/>
      <c r="R826" s="719"/>
      <c r="S826" s="719"/>
    </row>
    <row r="827" spans="1:19" ht="12.75" x14ac:dyDescent="0.2">
      <c r="A827" s="750"/>
      <c r="B827" s="719"/>
      <c r="C827" s="719"/>
      <c r="D827" s="719"/>
      <c r="E827" s="719"/>
      <c r="F827" s="719"/>
      <c r="G827" s="719"/>
      <c r="H827" s="719"/>
      <c r="I827" s="719"/>
      <c r="J827" s="719"/>
      <c r="K827" s="719"/>
      <c r="L827" s="719"/>
      <c r="M827" s="719"/>
      <c r="N827" s="719"/>
      <c r="O827" s="719"/>
      <c r="P827" s="719"/>
      <c r="Q827" s="719"/>
      <c r="R827" s="719"/>
      <c r="S827" s="719"/>
    </row>
    <row r="828" spans="1:19" ht="12.75" x14ac:dyDescent="0.2">
      <c r="A828" s="750"/>
      <c r="B828" s="719"/>
      <c r="C828" s="719"/>
      <c r="D828" s="719"/>
      <c r="E828" s="719"/>
      <c r="F828" s="719"/>
      <c r="G828" s="719"/>
      <c r="H828" s="719"/>
      <c r="I828" s="719"/>
      <c r="J828" s="719"/>
      <c r="K828" s="719"/>
      <c r="L828" s="719"/>
      <c r="M828" s="719"/>
      <c r="N828" s="719"/>
      <c r="O828" s="719"/>
      <c r="P828" s="719"/>
      <c r="Q828" s="719"/>
      <c r="R828" s="719"/>
      <c r="S828" s="719"/>
    </row>
    <row r="829" spans="1:19" ht="12.75" x14ac:dyDescent="0.2">
      <c r="A829" s="750"/>
      <c r="B829" s="719"/>
      <c r="C829" s="719"/>
      <c r="D829" s="719"/>
      <c r="E829" s="719"/>
      <c r="F829" s="719"/>
      <c r="G829" s="719"/>
      <c r="H829" s="719"/>
      <c r="I829" s="719"/>
      <c r="J829" s="719"/>
      <c r="K829" s="719"/>
      <c r="L829" s="719"/>
      <c r="M829" s="719"/>
      <c r="N829" s="719"/>
      <c r="O829" s="719"/>
      <c r="P829" s="719"/>
      <c r="Q829" s="719"/>
      <c r="R829" s="719"/>
      <c r="S829" s="719"/>
    </row>
    <row r="830" spans="1:19" ht="12.75" x14ac:dyDescent="0.2">
      <c r="A830" s="750"/>
      <c r="B830" s="719"/>
      <c r="C830" s="719"/>
      <c r="D830" s="719"/>
      <c r="E830" s="719"/>
      <c r="F830" s="719"/>
      <c r="G830" s="719"/>
      <c r="H830" s="719"/>
      <c r="I830" s="719"/>
      <c r="J830" s="719"/>
      <c r="K830" s="719"/>
      <c r="L830" s="719"/>
      <c r="M830" s="719"/>
      <c r="N830" s="719"/>
      <c r="O830" s="719"/>
      <c r="P830" s="719"/>
      <c r="Q830" s="719"/>
      <c r="R830" s="719"/>
      <c r="S830" s="719"/>
    </row>
    <row r="831" spans="1:19" ht="12.75" x14ac:dyDescent="0.2">
      <c r="A831" s="750"/>
      <c r="B831" s="719"/>
      <c r="C831" s="719"/>
      <c r="D831" s="719"/>
      <c r="E831" s="719"/>
      <c r="F831" s="719"/>
      <c r="G831" s="719"/>
      <c r="H831" s="719"/>
      <c r="I831" s="719"/>
      <c r="J831" s="719"/>
      <c r="K831" s="719"/>
      <c r="L831" s="719"/>
      <c r="M831" s="719"/>
      <c r="N831" s="719"/>
      <c r="O831" s="719"/>
      <c r="P831" s="719"/>
      <c r="Q831" s="719"/>
      <c r="R831" s="719"/>
      <c r="S831" s="719"/>
    </row>
    <row r="832" spans="1:19" ht="12.75" x14ac:dyDescent="0.2">
      <c r="A832" s="750"/>
      <c r="B832" s="719"/>
      <c r="C832" s="719"/>
      <c r="D832" s="719"/>
      <c r="E832" s="719"/>
      <c r="F832" s="719"/>
      <c r="G832" s="719"/>
      <c r="H832" s="719"/>
      <c r="I832" s="719"/>
      <c r="J832" s="719"/>
      <c r="K832" s="719"/>
      <c r="L832" s="719"/>
      <c r="M832" s="719"/>
      <c r="N832" s="719"/>
      <c r="O832" s="719"/>
      <c r="P832" s="719"/>
      <c r="Q832" s="719"/>
      <c r="R832" s="719"/>
      <c r="S832" s="719"/>
    </row>
    <row r="833" spans="1:19" ht="12.75" x14ac:dyDescent="0.2">
      <c r="A833" s="750"/>
      <c r="B833" s="719"/>
      <c r="C833" s="719"/>
      <c r="D833" s="719"/>
      <c r="E833" s="719"/>
      <c r="F833" s="719"/>
      <c r="G833" s="719"/>
      <c r="H833" s="719"/>
      <c r="I833" s="719"/>
      <c r="J833" s="719"/>
      <c r="K833" s="719"/>
      <c r="L833" s="719"/>
      <c r="M833" s="719"/>
      <c r="N833" s="719"/>
      <c r="O833" s="719"/>
      <c r="P833" s="719"/>
      <c r="Q833" s="719"/>
      <c r="R833" s="719"/>
      <c r="S833" s="719"/>
    </row>
    <row r="834" spans="1:19" ht="12.75" x14ac:dyDescent="0.2">
      <c r="A834" s="750"/>
      <c r="B834" s="719"/>
      <c r="C834" s="719"/>
      <c r="D834" s="719"/>
      <c r="E834" s="719"/>
      <c r="F834" s="719"/>
      <c r="G834" s="719"/>
      <c r="H834" s="719"/>
      <c r="I834" s="719"/>
      <c r="J834" s="719"/>
      <c r="K834" s="719"/>
      <c r="L834" s="719"/>
      <c r="M834" s="719"/>
      <c r="N834" s="719"/>
      <c r="O834" s="719"/>
      <c r="P834" s="719"/>
      <c r="Q834" s="719"/>
      <c r="R834" s="719"/>
      <c r="S834" s="719"/>
    </row>
    <row r="835" spans="1:19" ht="12.75" x14ac:dyDescent="0.2">
      <c r="A835" s="750"/>
      <c r="B835" s="719"/>
      <c r="C835" s="719"/>
      <c r="D835" s="719"/>
      <c r="E835" s="719"/>
      <c r="F835" s="719"/>
      <c r="G835" s="719"/>
      <c r="H835" s="719"/>
      <c r="I835" s="719"/>
      <c r="J835" s="719"/>
      <c r="K835" s="719"/>
      <c r="L835" s="719"/>
      <c r="M835" s="719"/>
      <c r="N835" s="719"/>
      <c r="O835" s="719"/>
      <c r="P835" s="719"/>
      <c r="Q835" s="719"/>
      <c r="R835" s="719"/>
      <c r="S835" s="719"/>
    </row>
    <row r="836" spans="1:19" ht="12.75" x14ac:dyDescent="0.2">
      <c r="A836" s="750"/>
      <c r="B836" s="719"/>
      <c r="C836" s="719"/>
      <c r="D836" s="719"/>
      <c r="E836" s="719"/>
      <c r="F836" s="719"/>
      <c r="G836" s="719"/>
      <c r="H836" s="719"/>
      <c r="I836" s="719"/>
      <c r="J836" s="719"/>
      <c r="K836" s="719"/>
      <c r="L836" s="719"/>
      <c r="M836" s="719"/>
      <c r="N836" s="719"/>
      <c r="O836" s="719"/>
      <c r="P836" s="719"/>
      <c r="Q836" s="719"/>
      <c r="R836" s="719"/>
      <c r="S836" s="719"/>
    </row>
    <row r="837" spans="1:19" ht="12.75" x14ac:dyDescent="0.2">
      <c r="A837" s="750"/>
      <c r="B837" s="719"/>
      <c r="C837" s="719"/>
      <c r="D837" s="719"/>
      <c r="E837" s="719"/>
      <c r="F837" s="719"/>
      <c r="G837" s="719"/>
      <c r="H837" s="719"/>
      <c r="I837" s="719"/>
      <c r="J837" s="719"/>
      <c r="K837" s="719"/>
      <c r="L837" s="719"/>
      <c r="M837" s="719"/>
      <c r="N837" s="719"/>
      <c r="O837" s="719"/>
      <c r="P837" s="719"/>
      <c r="Q837" s="719"/>
      <c r="R837" s="719"/>
      <c r="S837" s="719"/>
    </row>
    <row r="838" spans="1:19" ht="12.75" x14ac:dyDescent="0.2">
      <c r="A838" s="750"/>
      <c r="B838" s="719"/>
      <c r="C838" s="719"/>
      <c r="D838" s="719"/>
      <c r="E838" s="719"/>
      <c r="F838" s="719"/>
      <c r="G838" s="719"/>
      <c r="H838" s="719"/>
      <c r="I838" s="719"/>
      <c r="J838" s="719"/>
      <c r="K838" s="719"/>
      <c r="L838" s="719"/>
      <c r="M838" s="719"/>
      <c r="N838" s="719"/>
      <c r="O838" s="719"/>
      <c r="P838" s="719"/>
      <c r="Q838" s="719"/>
      <c r="R838" s="719"/>
      <c r="S838" s="719"/>
    </row>
    <row r="839" spans="1:19" ht="12.75" x14ac:dyDescent="0.2">
      <c r="A839" s="750"/>
      <c r="B839" s="719"/>
      <c r="C839" s="719"/>
      <c r="D839" s="719"/>
      <c r="E839" s="719"/>
      <c r="F839" s="719"/>
      <c r="G839" s="719"/>
      <c r="H839" s="719"/>
      <c r="I839" s="719"/>
      <c r="J839" s="719"/>
      <c r="K839" s="719"/>
      <c r="L839" s="719"/>
      <c r="M839" s="719"/>
      <c r="N839" s="719"/>
      <c r="O839" s="719"/>
      <c r="P839" s="719"/>
      <c r="Q839" s="719"/>
      <c r="R839" s="719"/>
      <c r="S839" s="719"/>
    </row>
    <row r="840" spans="1:19" ht="12.75" x14ac:dyDescent="0.2">
      <c r="A840" s="750"/>
      <c r="B840" s="719"/>
      <c r="C840" s="719"/>
      <c r="D840" s="719"/>
      <c r="E840" s="719"/>
      <c r="F840" s="719"/>
      <c r="G840" s="719"/>
      <c r="H840" s="719"/>
      <c r="I840" s="719"/>
      <c r="J840" s="719"/>
      <c r="K840" s="719"/>
      <c r="L840" s="719"/>
      <c r="M840" s="719"/>
      <c r="N840" s="719"/>
      <c r="O840" s="719"/>
      <c r="P840" s="719"/>
      <c r="Q840" s="719"/>
      <c r="R840" s="719"/>
      <c r="S840" s="719"/>
    </row>
    <row r="841" spans="1:19" ht="12.75" x14ac:dyDescent="0.2">
      <c r="A841" s="750"/>
      <c r="B841" s="719"/>
      <c r="C841" s="719"/>
      <c r="D841" s="719"/>
      <c r="E841" s="719"/>
      <c r="F841" s="719"/>
      <c r="G841" s="719"/>
      <c r="H841" s="719"/>
      <c r="I841" s="719"/>
      <c r="J841" s="719"/>
      <c r="K841" s="719"/>
      <c r="L841" s="719"/>
      <c r="M841" s="719"/>
      <c r="N841" s="719"/>
      <c r="O841" s="719"/>
      <c r="P841" s="719"/>
      <c r="Q841" s="719"/>
      <c r="R841" s="719"/>
      <c r="S841" s="719"/>
    </row>
    <row r="842" spans="1:19" ht="12.75" x14ac:dyDescent="0.2">
      <c r="A842" s="750"/>
      <c r="B842" s="719"/>
      <c r="C842" s="719"/>
      <c r="D842" s="719"/>
      <c r="E842" s="719"/>
      <c r="F842" s="719"/>
      <c r="G842" s="719"/>
      <c r="H842" s="719"/>
      <c r="I842" s="719"/>
      <c r="J842" s="719"/>
      <c r="K842" s="719"/>
      <c r="L842" s="719"/>
      <c r="M842" s="719"/>
      <c r="N842" s="719"/>
      <c r="O842" s="719"/>
      <c r="P842" s="719"/>
      <c r="Q842" s="719"/>
      <c r="R842" s="719"/>
      <c r="S842" s="719"/>
    </row>
    <row r="843" spans="1:19" ht="12.75" x14ac:dyDescent="0.2">
      <c r="A843" s="750"/>
      <c r="B843" s="719"/>
      <c r="C843" s="719"/>
      <c r="D843" s="719"/>
      <c r="E843" s="719"/>
      <c r="F843" s="719"/>
      <c r="G843" s="719"/>
      <c r="H843" s="719"/>
      <c r="I843" s="719"/>
      <c r="J843" s="719"/>
      <c r="K843" s="719"/>
      <c r="L843" s="719"/>
      <c r="M843" s="719"/>
      <c r="N843" s="719"/>
      <c r="O843" s="719"/>
      <c r="P843" s="719"/>
      <c r="Q843" s="719"/>
      <c r="R843" s="719"/>
      <c r="S843" s="719"/>
    </row>
    <row r="844" spans="1:19" ht="12.75" x14ac:dyDescent="0.2">
      <c r="A844" s="750"/>
      <c r="B844" s="719"/>
      <c r="C844" s="719"/>
      <c r="D844" s="719"/>
      <c r="E844" s="719"/>
      <c r="F844" s="719"/>
      <c r="G844" s="719"/>
      <c r="H844" s="719"/>
      <c r="I844" s="719"/>
      <c r="J844" s="719"/>
      <c r="K844" s="719"/>
      <c r="L844" s="719"/>
      <c r="M844" s="719"/>
      <c r="N844" s="719"/>
      <c r="O844" s="719"/>
      <c r="P844" s="719"/>
      <c r="Q844" s="719"/>
      <c r="R844" s="719"/>
      <c r="S844" s="719"/>
    </row>
    <row r="845" spans="1:19" ht="12.75" x14ac:dyDescent="0.2">
      <c r="A845" s="750"/>
      <c r="B845" s="719"/>
      <c r="C845" s="719"/>
      <c r="D845" s="719"/>
      <c r="E845" s="719"/>
      <c r="F845" s="719"/>
      <c r="G845" s="719"/>
      <c r="H845" s="719"/>
      <c r="I845" s="719"/>
      <c r="J845" s="719"/>
      <c r="K845" s="719"/>
      <c r="L845" s="719"/>
      <c r="M845" s="719"/>
      <c r="N845" s="719"/>
      <c r="O845" s="719"/>
      <c r="P845" s="719"/>
      <c r="Q845" s="719"/>
      <c r="R845" s="719"/>
      <c r="S845" s="719"/>
    </row>
    <row r="846" spans="1:19" ht="12.75" x14ac:dyDescent="0.2">
      <c r="A846" s="750"/>
      <c r="B846" s="719"/>
      <c r="C846" s="719"/>
      <c r="D846" s="719"/>
      <c r="E846" s="719"/>
      <c r="F846" s="719"/>
      <c r="G846" s="719"/>
      <c r="H846" s="719"/>
      <c r="I846" s="719"/>
      <c r="J846" s="719"/>
      <c r="K846" s="719"/>
      <c r="L846" s="719"/>
      <c r="M846" s="719"/>
      <c r="N846" s="719"/>
      <c r="O846" s="719"/>
      <c r="P846" s="719"/>
      <c r="Q846" s="719"/>
      <c r="R846" s="719"/>
      <c r="S846" s="719"/>
    </row>
    <row r="847" spans="1:19" ht="12.75" x14ac:dyDescent="0.2">
      <c r="A847" s="750"/>
      <c r="B847" s="719"/>
      <c r="C847" s="719"/>
      <c r="D847" s="719"/>
      <c r="E847" s="719"/>
      <c r="F847" s="719"/>
      <c r="G847" s="719"/>
      <c r="H847" s="719"/>
      <c r="I847" s="719"/>
      <c r="J847" s="719"/>
      <c r="K847" s="719"/>
      <c r="L847" s="719"/>
      <c r="M847" s="719"/>
      <c r="N847" s="719"/>
      <c r="O847" s="719"/>
      <c r="P847" s="719"/>
      <c r="Q847" s="719"/>
      <c r="R847" s="719"/>
      <c r="S847" s="719"/>
    </row>
    <row r="848" spans="1:19" ht="12.75" x14ac:dyDescent="0.2">
      <c r="A848" s="750"/>
      <c r="B848" s="719"/>
      <c r="C848" s="719"/>
      <c r="D848" s="719"/>
      <c r="E848" s="719"/>
      <c r="F848" s="719"/>
      <c r="G848" s="719"/>
      <c r="H848" s="719"/>
      <c r="I848" s="719"/>
      <c r="J848" s="719"/>
      <c r="K848" s="719"/>
      <c r="L848" s="719"/>
      <c r="M848" s="719"/>
      <c r="N848" s="719"/>
      <c r="O848" s="719"/>
      <c r="P848" s="719"/>
      <c r="Q848" s="719"/>
      <c r="R848" s="719"/>
      <c r="S848" s="719"/>
    </row>
    <row r="849" spans="1:19" ht="12.75" x14ac:dyDescent="0.2">
      <c r="A849" s="750"/>
      <c r="B849" s="719"/>
      <c r="C849" s="719"/>
      <c r="D849" s="719"/>
      <c r="E849" s="719"/>
      <c r="F849" s="719"/>
      <c r="G849" s="719"/>
      <c r="H849" s="719"/>
      <c r="I849" s="719"/>
      <c r="J849" s="719"/>
      <c r="K849" s="719"/>
      <c r="L849" s="719"/>
      <c r="M849" s="719"/>
      <c r="N849" s="719"/>
      <c r="O849" s="719"/>
      <c r="P849" s="719"/>
      <c r="Q849" s="719"/>
      <c r="R849" s="719"/>
      <c r="S849" s="719"/>
    </row>
    <row r="850" spans="1:19" ht="12.75" x14ac:dyDescent="0.2">
      <c r="A850" s="750"/>
      <c r="B850" s="719"/>
      <c r="C850" s="719"/>
      <c r="D850" s="719"/>
      <c r="E850" s="719"/>
      <c r="F850" s="719"/>
      <c r="G850" s="719"/>
      <c r="H850" s="719"/>
      <c r="I850" s="719"/>
      <c r="J850" s="719"/>
      <c r="K850" s="719"/>
      <c r="L850" s="719"/>
      <c r="M850" s="719"/>
      <c r="N850" s="719"/>
      <c r="O850" s="719"/>
      <c r="P850" s="719"/>
      <c r="Q850" s="719"/>
      <c r="R850" s="719"/>
      <c r="S850" s="719"/>
    </row>
    <row r="851" spans="1:19" ht="12.75" x14ac:dyDescent="0.2">
      <c r="A851" s="750"/>
      <c r="B851" s="719"/>
      <c r="C851" s="719"/>
      <c r="D851" s="719"/>
      <c r="E851" s="719"/>
      <c r="F851" s="719"/>
      <c r="G851" s="719"/>
      <c r="H851" s="719"/>
      <c r="I851" s="719"/>
      <c r="J851" s="719"/>
      <c r="K851" s="719"/>
      <c r="L851" s="719"/>
      <c r="M851" s="719"/>
      <c r="N851" s="719"/>
      <c r="O851" s="719"/>
      <c r="P851" s="719"/>
      <c r="Q851" s="719"/>
      <c r="R851" s="719"/>
      <c r="S851" s="719"/>
    </row>
    <row r="852" spans="1:19" ht="12.75" x14ac:dyDescent="0.2">
      <c r="A852" s="750"/>
      <c r="B852" s="719"/>
      <c r="C852" s="719"/>
      <c r="D852" s="719"/>
      <c r="E852" s="719"/>
      <c r="F852" s="719"/>
      <c r="G852" s="719"/>
      <c r="H852" s="719"/>
      <c r="I852" s="719"/>
      <c r="J852" s="719"/>
      <c r="K852" s="719"/>
      <c r="L852" s="719"/>
      <c r="M852" s="719"/>
      <c r="N852" s="719"/>
      <c r="O852" s="719"/>
      <c r="P852" s="719"/>
      <c r="Q852" s="719"/>
      <c r="R852" s="719"/>
      <c r="S852" s="719"/>
    </row>
    <row r="853" spans="1:19" ht="12.75" x14ac:dyDescent="0.2">
      <c r="A853" s="750"/>
      <c r="B853" s="719"/>
      <c r="C853" s="719"/>
      <c r="D853" s="719"/>
      <c r="E853" s="719"/>
      <c r="F853" s="719"/>
      <c r="G853" s="719"/>
      <c r="H853" s="719"/>
      <c r="I853" s="719"/>
      <c r="J853" s="719"/>
      <c r="K853" s="719"/>
      <c r="L853" s="719"/>
      <c r="M853" s="719"/>
      <c r="N853" s="719"/>
      <c r="O853" s="719"/>
      <c r="P853" s="719"/>
      <c r="Q853" s="719"/>
      <c r="R853" s="719"/>
      <c r="S853" s="719"/>
    </row>
    <row r="854" spans="1:19" ht="12.75" x14ac:dyDescent="0.2">
      <c r="A854" s="750"/>
      <c r="B854" s="719"/>
      <c r="C854" s="719"/>
      <c r="D854" s="719"/>
      <c r="E854" s="719"/>
      <c r="F854" s="719"/>
      <c r="G854" s="719"/>
      <c r="H854" s="719"/>
      <c r="I854" s="719"/>
      <c r="J854" s="719"/>
      <c r="K854" s="719"/>
      <c r="L854" s="719"/>
      <c r="M854" s="719"/>
      <c r="N854" s="719"/>
      <c r="O854" s="719"/>
      <c r="P854" s="719"/>
      <c r="Q854" s="719"/>
      <c r="R854" s="719"/>
      <c r="S854" s="719"/>
    </row>
    <row r="855" spans="1:19" ht="12.75" x14ac:dyDescent="0.2">
      <c r="A855" s="750"/>
      <c r="B855" s="719"/>
      <c r="C855" s="719"/>
      <c r="D855" s="719"/>
      <c r="E855" s="719"/>
      <c r="F855" s="719"/>
      <c r="G855" s="719"/>
      <c r="H855" s="719"/>
      <c r="I855" s="719"/>
      <c r="J855" s="719"/>
      <c r="K855" s="719"/>
      <c r="L855" s="719"/>
      <c r="M855" s="719"/>
      <c r="N855" s="719"/>
      <c r="O855" s="719"/>
      <c r="P855" s="719"/>
      <c r="Q855" s="719"/>
      <c r="R855" s="719"/>
      <c r="S855" s="719"/>
    </row>
    <row r="856" spans="1:19" ht="12.75" x14ac:dyDescent="0.2">
      <c r="A856" s="750"/>
      <c r="B856" s="719"/>
      <c r="C856" s="719"/>
      <c r="D856" s="719"/>
      <c r="E856" s="719"/>
      <c r="F856" s="719"/>
      <c r="G856" s="719"/>
      <c r="H856" s="719"/>
      <c r="I856" s="719"/>
      <c r="J856" s="719"/>
      <c r="K856" s="719"/>
      <c r="L856" s="719"/>
      <c r="M856" s="719"/>
      <c r="N856" s="719"/>
      <c r="O856" s="719"/>
      <c r="P856" s="719"/>
      <c r="Q856" s="719"/>
      <c r="R856" s="719"/>
      <c r="S856" s="719"/>
    </row>
    <row r="857" spans="1:19" ht="12.75" x14ac:dyDescent="0.2">
      <c r="A857" s="750"/>
      <c r="B857" s="719"/>
      <c r="C857" s="719"/>
      <c r="D857" s="719"/>
      <c r="E857" s="719"/>
      <c r="F857" s="719"/>
      <c r="G857" s="719"/>
      <c r="H857" s="719"/>
      <c r="I857" s="719"/>
      <c r="J857" s="719"/>
      <c r="K857" s="719"/>
      <c r="L857" s="719"/>
      <c r="M857" s="719"/>
      <c r="N857" s="719"/>
      <c r="O857" s="719"/>
      <c r="P857" s="719"/>
      <c r="Q857" s="719"/>
      <c r="R857" s="719"/>
      <c r="S857" s="719"/>
    </row>
    <row r="858" spans="1:19" ht="12.75" x14ac:dyDescent="0.2">
      <c r="A858" s="750"/>
      <c r="B858" s="719"/>
      <c r="C858" s="719"/>
      <c r="D858" s="719"/>
      <c r="E858" s="719"/>
      <c r="F858" s="719"/>
      <c r="G858" s="719"/>
      <c r="H858" s="719"/>
      <c r="I858" s="719"/>
      <c r="J858" s="719"/>
      <c r="K858" s="719"/>
      <c r="L858" s="719"/>
      <c r="M858" s="719"/>
      <c r="N858" s="719"/>
      <c r="O858" s="719"/>
      <c r="P858" s="719"/>
      <c r="Q858" s="719"/>
      <c r="R858" s="719"/>
      <c r="S858" s="719"/>
    </row>
    <row r="859" spans="1:19" ht="12.75" x14ac:dyDescent="0.2">
      <c r="A859" s="750"/>
      <c r="B859" s="719"/>
      <c r="C859" s="719"/>
      <c r="D859" s="719"/>
      <c r="E859" s="719"/>
      <c r="F859" s="719"/>
      <c r="G859" s="719"/>
      <c r="H859" s="719"/>
      <c r="I859" s="719"/>
      <c r="J859" s="719"/>
      <c r="K859" s="719"/>
      <c r="L859" s="719"/>
      <c r="M859" s="719"/>
      <c r="N859" s="719"/>
      <c r="O859" s="719"/>
      <c r="P859" s="719"/>
      <c r="Q859" s="719"/>
      <c r="R859" s="719"/>
      <c r="S859" s="719"/>
    </row>
    <row r="860" spans="1:19" ht="12.75" x14ac:dyDescent="0.2">
      <c r="A860" s="750"/>
      <c r="B860" s="719"/>
      <c r="C860" s="719"/>
      <c r="D860" s="719"/>
      <c r="E860" s="719"/>
      <c r="F860" s="719"/>
      <c r="G860" s="719"/>
      <c r="H860" s="719"/>
      <c r="I860" s="719"/>
      <c r="J860" s="719"/>
      <c r="K860" s="719"/>
      <c r="L860" s="719"/>
      <c r="M860" s="719"/>
      <c r="N860" s="719"/>
      <c r="O860" s="719"/>
      <c r="P860" s="719"/>
      <c r="Q860" s="719"/>
      <c r="R860" s="719"/>
      <c r="S860" s="719"/>
    </row>
    <row r="861" spans="1:19" ht="12.75" x14ac:dyDescent="0.2">
      <c r="A861" s="750"/>
      <c r="B861" s="719"/>
      <c r="C861" s="719"/>
      <c r="D861" s="719"/>
      <c r="E861" s="719"/>
      <c r="F861" s="719"/>
      <c r="G861" s="719"/>
      <c r="H861" s="719"/>
      <c r="I861" s="719"/>
      <c r="J861" s="719"/>
      <c r="K861" s="719"/>
      <c r="L861" s="719"/>
      <c r="M861" s="719"/>
      <c r="N861" s="719"/>
      <c r="O861" s="719"/>
      <c r="P861" s="719"/>
      <c r="Q861" s="719"/>
      <c r="R861" s="719"/>
      <c r="S861" s="719"/>
    </row>
    <row r="862" spans="1:19" ht="12.75" x14ac:dyDescent="0.2">
      <c r="A862" s="750"/>
      <c r="B862" s="719"/>
      <c r="C862" s="719"/>
      <c r="D862" s="719"/>
      <c r="E862" s="719"/>
      <c r="F862" s="719"/>
      <c r="G862" s="719"/>
      <c r="H862" s="719"/>
      <c r="I862" s="719"/>
      <c r="J862" s="719"/>
      <c r="K862" s="719"/>
      <c r="L862" s="719"/>
      <c r="M862" s="719"/>
      <c r="N862" s="719"/>
      <c r="O862" s="719"/>
      <c r="P862" s="719"/>
      <c r="Q862" s="719"/>
      <c r="R862" s="719"/>
      <c r="S862" s="719"/>
    </row>
    <row r="863" spans="1:19" ht="12.75" x14ac:dyDescent="0.2">
      <c r="A863" s="750"/>
      <c r="B863" s="719"/>
      <c r="C863" s="719"/>
      <c r="D863" s="719"/>
      <c r="E863" s="719"/>
      <c r="F863" s="719"/>
      <c r="G863" s="719"/>
      <c r="H863" s="719"/>
      <c r="I863" s="719"/>
      <c r="J863" s="719"/>
      <c r="K863" s="719"/>
      <c r="L863" s="719"/>
      <c r="M863" s="719"/>
      <c r="N863" s="719"/>
      <c r="O863" s="719"/>
      <c r="P863" s="719"/>
      <c r="Q863" s="719"/>
      <c r="R863" s="719"/>
      <c r="S863" s="719"/>
    </row>
    <row r="864" spans="1:19" ht="12.75" x14ac:dyDescent="0.2">
      <c r="A864" s="750"/>
      <c r="B864" s="719"/>
      <c r="C864" s="719"/>
      <c r="D864" s="719"/>
      <c r="E864" s="719"/>
      <c r="F864" s="719"/>
      <c r="G864" s="719"/>
      <c r="H864" s="719"/>
      <c r="I864" s="719"/>
      <c r="J864" s="719"/>
      <c r="K864" s="719"/>
      <c r="L864" s="719"/>
      <c r="M864" s="719"/>
      <c r="N864" s="719"/>
      <c r="O864" s="719"/>
      <c r="P864" s="719"/>
      <c r="Q864" s="719"/>
      <c r="R864" s="719"/>
      <c r="S864" s="719"/>
    </row>
    <row r="865" spans="1:19" ht="12.75" x14ac:dyDescent="0.2">
      <c r="A865" s="750"/>
      <c r="B865" s="719"/>
      <c r="C865" s="719"/>
      <c r="D865" s="719"/>
      <c r="E865" s="719"/>
      <c r="F865" s="719"/>
      <c r="G865" s="719"/>
      <c r="H865" s="719"/>
      <c r="I865" s="719"/>
      <c r="J865" s="719"/>
      <c r="K865" s="719"/>
      <c r="L865" s="719"/>
      <c r="M865" s="719"/>
      <c r="N865" s="719"/>
      <c r="O865" s="719"/>
      <c r="P865" s="719"/>
      <c r="Q865" s="719"/>
      <c r="R865" s="719"/>
      <c r="S865" s="719"/>
    </row>
    <row r="866" spans="1:19" ht="12.75" x14ac:dyDescent="0.2">
      <c r="A866" s="750"/>
      <c r="B866" s="719"/>
      <c r="C866" s="719"/>
      <c r="D866" s="719"/>
      <c r="E866" s="719"/>
      <c r="F866" s="719"/>
      <c r="G866" s="719"/>
      <c r="H866" s="719"/>
      <c r="I866" s="719"/>
      <c r="J866" s="719"/>
      <c r="K866" s="719"/>
      <c r="L866" s="719"/>
      <c r="M866" s="719"/>
      <c r="N866" s="719"/>
      <c r="O866" s="719"/>
      <c r="P866" s="719"/>
      <c r="Q866" s="719"/>
      <c r="R866" s="719"/>
      <c r="S866" s="719"/>
    </row>
    <row r="867" spans="1:19" ht="12.75" x14ac:dyDescent="0.2">
      <c r="A867" s="750"/>
      <c r="B867" s="719"/>
      <c r="C867" s="719"/>
      <c r="D867" s="719"/>
      <c r="E867" s="719"/>
      <c r="F867" s="719"/>
      <c r="G867" s="719"/>
      <c r="H867" s="719"/>
      <c r="I867" s="719"/>
      <c r="J867" s="719"/>
      <c r="K867" s="719"/>
      <c r="L867" s="719"/>
      <c r="M867" s="719"/>
      <c r="N867" s="719"/>
      <c r="O867" s="719"/>
      <c r="P867" s="719"/>
      <c r="Q867" s="719"/>
      <c r="R867" s="719"/>
      <c r="S867" s="719"/>
    </row>
    <row r="868" spans="1:19" ht="12.75" x14ac:dyDescent="0.2">
      <c r="A868" s="750"/>
      <c r="B868" s="719"/>
      <c r="C868" s="719"/>
      <c r="D868" s="719"/>
      <c r="E868" s="719"/>
      <c r="F868" s="719"/>
      <c r="G868" s="719"/>
      <c r="H868" s="719"/>
      <c r="I868" s="719"/>
      <c r="J868" s="719"/>
      <c r="K868" s="719"/>
      <c r="L868" s="719"/>
      <c r="M868" s="719"/>
      <c r="N868" s="719"/>
      <c r="O868" s="719"/>
      <c r="P868" s="719"/>
      <c r="Q868" s="719"/>
      <c r="R868" s="719"/>
      <c r="S868" s="719"/>
    </row>
    <row r="869" spans="1:19" ht="12.75" x14ac:dyDescent="0.2">
      <c r="A869" s="750"/>
      <c r="B869" s="719"/>
      <c r="C869" s="719"/>
      <c r="D869" s="719"/>
      <c r="E869" s="719"/>
      <c r="F869" s="719"/>
      <c r="G869" s="719"/>
      <c r="H869" s="719"/>
      <c r="I869" s="719"/>
      <c r="J869" s="719"/>
      <c r="K869" s="719"/>
      <c r="L869" s="719"/>
      <c r="M869" s="719"/>
      <c r="N869" s="719"/>
      <c r="O869" s="719"/>
      <c r="P869" s="719"/>
      <c r="Q869" s="719"/>
      <c r="R869" s="719"/>
      <c r="S869" s="719"/>
    </row>
    <row r="870" spans="1:19" ht="12.75" x14ac:dyDescent="0.2">
      <c r="A870" s="750"/>
      <c r="B870" s="719"/>
      <c r="C870" s="719"/>
      <c r="D870" s="719"/>
      <c r="E870" s="719"/>
      <c r="F870" s="719"/>
      <c r="G870" s="719"/>
      <c r="H870" s="719"/>
      <c r="I870" s="719"/>
      <c r="J870" s="719"/>
      <c r="K870" s="719"/>
      <c r="L870" s="719"/>
      <c r="M870" s="719"/>
      <c r="N870" s="719"/>
      <c r="O870" s="719"/>
      <c r="P870" s="719"/>
      <c r="Q870" s="719"/>
      <c r="R870" s="719"/>
      <c r="S870" s="719"/>
    </row>
    <row r="871" spans="1:19" ht="12.75" x14ac:dyDescent="0.2">
      <c r="A871" s="750"/>
      <c r="B871" s="719"/>
      <c r="C871" s="719"/>
      <c r="D871" s="719"/>
      <c r="E871" s="719"/>
      <c r="F871" s="719"/>
      <c r="G871" s="719"/>
      <c r="H871" s="719"/>
      <c r="I871" s="719"/>
      <c r="J871" s="719"/>
      <c r="K871" s="719"/>
      <c r="L871" s="719"/>
      <c r="M871" s="719"/>
      <c r="N871" s="719"/>
      <c r="O871" s="719"/>
      <c r="P871" s="719"/>
      <c r="Q871" s="719"/>
      <c r="R871" s="719"/>
      <c r="S871" s="719"/>
    </row>
    <row r="872" spans="1:19" ht="12.75" x14ac:dyDescent="0.2">
      <c r="A872" s="750"/>
      <c r="B872" s="719"/>
      <c r="C872" s="719"/>
      <c r="D872" s="719"/>
      <c r="E872" s="719"/>
      <c r="F872" s="719"/>
      <c r="G872" s="719"/>
      <c r="H872" s="719"/>
      <c r="I872" s="719"/>
      <c r="J872" s="719"/>
      <c r="K872" s="719"/>
      <c r="L872" s="719"/>
      <c r="M872" s="719"/>
      <c r="N872" s="719"/>
      <c r="O872" s="719"/>
      <c r="P872" s="719"/>
      <c r="Q872" s="719"/>
      <c r="R872" s="719"/>
      <c r="S872" s="719"/>
    </row>
    <row r="873" spans="1:19" ht="12.75" x14ac:dyDescent="0.2">
      <c r="A873" s="750"/>
      <c r="B873" s="719"/>
      <c r="C873" s="719"/>
      <c r="D873" s="719"/>
      <c r="E873" s="719"/>
      <c r="F873" s="719"/>
      <c r="G873" s="719"/>
      <c r="H873" s="719"/>
      <c r="I873" s="719"/>
      <c r="J873" s="719"/>
      <c r="K873" s="719"/>
      <c r="L873" s="719"/>
      <c r="M873" s="719"/>
      <c r="N873" s="719"/>
      <c r="O873" s="719"/>
      <c r="P873" s="719"/>
      <c r="Q873" s="719"/>
      <c r="R873" s="719"/>
      <c r="S873" s="719"/>
    </row>
    <row r="874" spans="1:19" ht="12.75" x14ac:dyDescent="0.2">
      <c r="A874" s="750"/>
      <c r="B874" s="719"/>
      <c r="C874" s="719"/>
      <c r="D874" s="719"/>
      <c r="E874" s="719"/>
      <c r="F874" s="719"/>
      <c r="G874" s="719"/>
      <c r="H874" s="719"/>
      <c r="I874" s="719"/>
      <c r="J874" s="719"/>
      <c r="K874" s="719"/>
      <c r="L874" s="719"/>
      <c r="M874" s="719"/>
      <c r="N874" s="719"/>
      <c r="O874" s="719"/>
      <c r="P874" s="719"/>
      <c r="Q874" s="719"/>
      <c r="R874" s="719"/>
      <c r="S874" s="719"/>
    </row>
    <row r="875" spans="1:19" ht="12.75" x14ac:dyDescent="0.2">
      <c r="A875" s="750"/>
      <c r="B875" s="719"/>
      <c r="C875" s="719"/>
      <c r="D875" s="719"/>
      <c r="E875" s="719"/>
      <c r="F875" s="719"/>
      <c r="G875" s="719"/>
      <c r="H875" s="719"/>
      <c r="I875" s="719"/>
      <c r="J875" s="719"/>
      <c r="K875" s="719"/>
      <c r="L875" s="719"/>
      <c r="M875" s="719"/>
      <c r="N875" s="719"/>
      <c r="O875" s="719"/>
      <c r="P875" s="719"/>
      <c r="Q875" s="719"/>
      <c r="R875" s="719"/>
      <c r="S875" s="719"/>
    </row>
    <row r="876" spans="1:19" ht="12.75" x14ac:dyDescent="0.2">
      <c r="A876" s="750"/>
      <c r="B876" s="719"/>
      <c r="C876" s="719"/>
      <c r="D876" s="719"/>
      <c r="E876" s="719"/>
      <c r="F876" s="719"/>
      <c r="G876" s="719"/>
      <c r="H876" s="719"/>
      <c r="I876" s="719"/>
      <c r="J876" s="719"/>
      <c r="K876" s="719"/>
      <c r="L876" s="719"/>
      <c r="M876" s="719"/>
      <c r="N876" s="719"/>
      <c r="O876" s="719"/>
      <c r="P876" s="719"/>
      <c r="Q876" s="719"/>
      <c r="R876" s="719"/>
      <c r="S876" s="719"/>
    </row>
    <row r="877" spans="1:19" ht="12.75" x14ac:dyDescent="0.2">
      <c r="A877" s="750"/>
      <c r="B877" s="719"/>
      <c r="C877" s="719"/>
      <c r="D877" s="719"/>
      <c r="E877" s="719"/>
      <c r="F877" s="719"/>
      <c r="G877" s="719"/>
      <c r="H877" s="719"/>
      <c r="I877" s="719"/>
      <c r="J877" s="719"/>
      <c r="K877" s="719"/>
      <c r="L877" s="719"/>
      <c r="M877" s="719"/>
      <c r="N877" s="719"/>
      <c r="O877" s="719"/>
      <c r="P877" s="719"/>
      <c r="Q877" s="719"/>
      <c r="R877" s="719"/>
      <c r="S877" s="719"/>
    </row>
    <row r="878" spans="1:19" ht="12.75" x14ac:dyDescent="0.2">
      <c r="A878" s="750"/>
      <c r="B878" s="719"/>
      <c r="C878" s="719"/>
      <c r="D878" s="719"/>
      <c r="E878" s="719"/>
      <c r="F878" s="719"/>
      <c r="G878" s="719"/>
      <c r="H878" s="719"/>
      <c r="I878" s="719"/>
      <c r="J878" s="719"/>
      <c r="K878" s="719"/>
      <c r="L878" s="719"/>
      <c r="M878" s="719"/>
      <c r="N878" s="719"/>
      <c r="O878" s="719"/>
      <c r="P878" s="719"/>
      <c r="Q878" s="719"/>
      <c r="R878" s="719"/>
      <c r="S878" s="719"/>
    </row>
    <row r="879" spans="1:19" ht="12.75" x14ac:dyDescent="0.2">
      <c r="A879" s="750"/>
      <c r="B879" s="719"/>
      <c r="C879" s="719"/>
      <c r="D879" s="719"/>
      <c r="E879" s="719"/>
      <c r="F879" s="719"/>
      <c r="G879" s="719"/>
      <c r="H879" s="719"/>
      <c r="I879" s="719"/>
      <c r="J879" s="719"/>
      <c r="K879" s="719"/>
      <c r="L879" s="719"/>
      <c r="M879" s="719"/>
      <c r="N879" s="719"/>
      <c r="O879" s="719"/>
      <c r="P879" s="719"/>
      <c r="Q879" s="719"/>
      <c r="R879" s="719"/>
      <c r="S879" s="719"/>
    </row>
    <row r="880" spans="1:19" ht="12.75" x14ac:dyDescent="0.2">
      <c r="A880" s="750"/>
      <c r="B880" s="719"/>
      <c r="C880" s="719"/>
      <c r="D880" s="719"/>
      <c r="E880" s="719"/>
      <c r="F880" s="719"/>
      <c r="G880" s="719"/>
      <c r="H880" s="719"/>
      <c r="I880" s="719"/>
      <c r="J880" s="719"/>
      <c r="K880" s="719"/>
      <c r="L880" s="719"/>
      <c r="M880" s="719"/>
      <c r="N880" s="719"/>
      <c r="O880" s="719"/>
      <c r="P880" s="719"/>
      <c r="Q880" s="719"/>
      <c r="R880" s="719"/>
      <c r="S880" s="719"/>
    </row>
    <row r="881" spans="1:19" ht="12.75" x14ac:dyDescent="0.2">
      <c r="A881" s="750"/>
      <c r="B881" s="719"/>
      <c r="C881" s="719"/>
      <c r="D881" s="719"/>
      <c r="E881" s="719"/>
      <c r="F881" s="719"/>
      <c r="G881" s="719"/>
      <c r="H881" s="719"/>
      <c r="I881" s="719"/>
      <c r="J881" s="719"/>
      <c r="K881" s="719"/>
      <c r="L881" s="719"/>
      <c r="M881" s="719"/>
      <c r="N881" s="719"/>
      <c r="O881" s="719"/>
      <c r="P881" s="719"/>
      <c r="Q881" s="719"/>
      <c r="R881" s="719"/>
      <c r="S881" s="719"/>
    </row>
    <row r="882" spans="1:19" ht="12.75" x14ac:dyDescent="0.2">
      <c r="A882" s="750"/>
      <c r="B882" s="719"/>
      <c r="C882" s="719"/>
      <c r="D882" s="719"/>
      <c r="E882" s="719"/>
      <c r="F882" s="719"/>
      <c r="G882" s="719"/>
      <c r="H882" s="719"/>
      <c r="I882" s="719"/>
      <c r="J882" s="719"/>
      <c r="K882" s="719"/>
      <c r="L882" s="719"/>
      <c r="M882" s="719"/>
      <c r="N882" s="719"/>
      <c r="O882" s="719"/>
      <c r="P882" s="719"/>
      <c r="Q882" s="719"/>
      <c r="R882" s="719"/>
      <c r="S882" s="719"/>
    </row>
    <row r="883" spans="1:19" ht="12.75" x14ac:dyDescent="0.2">
      <c r="A883" s="750"/>
      <c r="B883" s="719"/>
      <c r="C883" s="719"/>
      <c r="D883" s="719"/>
      <c r="E883" s="719"/>
      <c r="F883" s="719"/>
      <c r="G883" s="719"/>
      <c r="H883" s="719"/>
      <c r="I883" s="719"/>
      <c r="J883" s="719"/>
      <c r="K883" s="719"/>
      <c r="L883" s="719"/>
      <c r="M883" s="719"/>
      <c r="N883" s="719"/>
      <c r="O883" s="719"/>
      <c r="P883" s="719"/>
      <c r="Q883" s="719"/>
      <c r="R883" s="719"/>
      <c r="S883" s="719"/>
    </row>
    <row r="884" spans="1:19" ht="12.75" x14ac:dyDescent="0.2">
      <c r="A884" s="750"/>
      <c r="B884" s="719"/>
      <c r="C884" s="719"/>
      <c r="D884" s="719"/>
      <c r="E884" s="719"/>
      <c r="F884" s="719"/>
      <c r="G884" s="719"/>
      <c r="H884" s="719"/>
      <c r="I884" s="719"/>
      <c r="J884" s="719"/>
      <c r="K884" s="719"/>
      <c r="L884" s="719"/>
      <c r="M884" s="719"/>
      <c r="N884" s="719"/>
      <c r="O884" s="719"/>
      <c r="P884" s="719"/>
      <c r="Q884" s="719"/>
      <c r="R884" s="719"/>
      <c r="S884" s="719"/>
    </row>
    <row r="885" spans="1:19" ht="12.75" x14ac:dyDescent="0.2">
      <c r="A885" s="750"/>
      <c r="B885" s="719"/>
      <c r="C885" s="719"/>
      <c r="D885" s="719"/>
      <c r="E885" s="719"/>
      <c r="F885" s="719"/>
      <c r="G885" s="719"/>
      <c r="H885" s="719"/>
      <c r="I885" s="719"/>
      <c r="J885" s="719"/>
      <c r="K885" s="719"/>
      <c r="L885" s="719"/>
      <c r="M885" s="719"/>
      <c r="N885" s="719"/>
      <c r="O885" s="719"/>
      <c r="P885" s="719"/>
      <c r="Q885" s="719"/>
      <c r="R885" s="719"/>
      <c r="S885" s="719"/>
    </row>
    <row r="886" spans="1:19" ht="12.75" x14ac:dyDescent="0.2">
      <c r="A886" s="750"/>
      <c r="B886" s="719"/>
      <c r="C886" s="719"/>
      <c r="D886" s="719"/>
      <c r="E886" s="719"/>
      <c r="F886" s="719"/>
      <c r="G886" s="719"/>
      <c r="H886" s="719"/>
      <c r="I886" s="719"/>
      <c r="J886" s="719"/>
      <c r="K886" s="719"/>
      <c r="L886" s="719"/>
      <c r="M886" s="719"/>
      <c r="N886" s="719"/>
      <c r="O886" s="719"/>
      <c r="P886" s="719"/>
      <c r="Q886" s="719"/>
      <c r="R886" s="719"/>
      <c r="S886" s="719"/>
    </row>
    <row r="887" spans="1:19" ht="12.75" x14ac:dyDescent="0.2">
      <c r="A887" s="750"/>
      <c r="B887" s="719"/>
      <c r="C887" s="719"/>
      <c r="D887" s="719"/>
      <c r="E887" s="719"/>
      <c r="F887" s="719"/>
      <c r="G887" s="719"/>
      <c r="H887" s="719"/>
      <c r="I887" s="719"/>
      <c r="J887" s="719"/>
      <c r="K887" s="719"/>
      <c r="L887" s="719"/>
      <c r="M887" s="719"/>
      <c r="N887" s="719"/>
      <c r="O887" s="719"/>
      <c r="P887" s="719"/>
      <c r="Q887" s="719"/>
      <c r="R887" s="719"/>
      <c r="S887" s="719"/>
    </row>
    <row r="888" spans="1:19" ht="12.75" x14ac:dyDescent="0.2">
      <c r="A888" s="750"/>
      <c r="B888" s="719"/>
      <c r="C888" s="719"/>
      <c r="D888" s="719"/>
      <c r="E888" s="719"/>
      <c r="F888" s="719"/>
      <c r="G888" s="719"/>
      <c r="H888" s="719"/>
      <c r="I888" s="719"/>
      <c r="J888" s="719"/>
      <c r="K888" s="719"/>
      <c r="L888" s="719"/>
      <c r="M888" s="719"/>
      <c r="N888" s="719"/>
      <c r="O888" s="719"/>
      <c r="P888" s="719"/>
      <c r="Q888" s="719"/>
      <c r="R888" s="719"/>
      <c r="S888" s="719"/>
    </row>
    <row r="889" spans="1:19" ht="12.75" x14ac:dyDescent="0.2">
      <c r="A889" s="750"/>
      <c r="B889" s="719"/>
      <c r="C889" s="719"/>
      <c r="D889" s="719"/>
      <c r="E889" s="719"/>
      <c r="F889" s="719"/>
      <c r="G889" s="719"/>
      <c r="H889" s="719"/>
      <c r="I889" s="719"/>
      <c r="J889" s="719"/>
      <c r="K889" s="719"/>
      <c r="L889" s="719"/>
      <c r="M889" s="719"/>
      <c r="N889" s="719"/>
      <c r="O889" s="719"/>
      <c r="P889" s="719"/>
      <c r="Q889" s="719"/>
      <c r="R889" s="719"/>
      <c r="S889" s="719"/>
    </row>
    <row r="890" spans="1:19" ht="12.75" x14ac:dyDescent="0.2">
      <c r="A890" s="750"/>
      <c r="B890" s="719"/>
      <c r="C890" s="719"/>
      <c r="D890" s="719"/>
      <c r="E890" s="719"/>
      <c r="F890" s="719"/>
      <c r="G890" s="719"/>
      <c r="H890" s="719"/>
      <c r="I890" s="719"/>
      <c r="J890" s="719"/>
      <c r="K890" s="719"/>
      <c r="L890" s="719"/>
      <c r="M890" s="719"/>
      <c r="N890" s="719"/>
      <c r="O890" s="719"/>
      <c r="P890" s="719"/>
      <c r="Q890" s="719"/>
      <c r="R890" s="719"/>
      <c r="S890" s="719"/>
    </row>
    <row r="891" spans="1:19" ht="12.75" x14ac:dyDescent="0.2">
      <c r="A891" s="750"/>
      <c r="B891" s="719"/>
      <c r="C891" s="719"/>
      <c r="D891" s="719"/>
      <c r="E891" s="719"/>
      <c r="F891" s="719"/>
      <c r="G891" s="719"/>
      <c r="H891" s="719"/>
      <c r="I891" s="719"/>
      <c r="J891" s="719"/>
      <c r="K891" s="719"/>
      <c r="L891" s="719"/>
      <c r="M891" s="719"/>
      <c r="N891" s="719"/>
      <c r="O891" s="719"/>
      <c r="P891" s="719"/>
      <c r="Q891" s="719"/>
      <c r="R891" s="719"/>
      <c r="S891" s="719"/>
    </row>
    <row r="892" spans="1:19" ht="12.75" x14ac:dyDescent="0.2">
      <c r="A892" s="750"/>
      <c r="B892" s="719"/>
      <c r="C892" s="719"/>
      <c r="D892" s="719"/>
      <c r="E892" s="719"/>
      <c r="F892" s="719"/>
      <c r="G892" s="719"/>
      <c r="H892" s="719"/>
      <c r="I892" s="719"/>
      <c r="J892" s="719"/>
      <c r="K892" s="719"/>
      <c r="L892" s="719"/>
      <c r="M892" s="719"/>
      <c r="N892" s="719"/>
      <c r="O892" s="719"/>
      <c r="P892" s="719"/>
      <c r="Q892" s="719"/>
      <c r="R892" s="719"/>
      <c r="S892" s="719"/>
    </row>
    <row r="893" spans="1:19" ht="12.75" x14ac:dyDescent="0.2">
      <c r="A893" s="750"/>
      <c r="B893" s="719"/>
      <c r="C893" s="719"/>
      <c r="D893" s="719"/>
      <c r="E893" s="719"/>
      <c r="F893" s="719"/>
      <c r="G893" s="719"/>
      <c r="H893" s="719"/>
      <c r="I893" s="719"/>
      <c r="J893" s="719"/>
      <c r="K893" s="719"/>
      <c r="L893" s="719"/>
      <c r="M893" s="719"/>
      <c r="N893" s="719"/>
      <c r="O893" s="719"/>
      <c r="P893" s="719"/>
      <c r="Q893" s="719"/>
      <c r="R893" s="719"/>
      <c r="S893" s="719"/>
    </row>
    <row r="894" spans="1:19" ht="12.75" x14ac:dyDescent="0.2">
      <c r="A894" s="750"/>
      <c r="B894" s="719"/>
      <c r="C894" s="719"/>
      <c r="D894" s="719"/>
      <c r="E894" s="719"/>
      <c r="F894" s="719"/>
      <c r="G894" s="719"/>
      <c r="H894" s="719"/>
      <c r="I894" s="719"/>
      <c r="J894" s="719"/>
      <c r="K894" s="719"/>
      <c r="L894" s="719"/>
      <c r="M894" s="719"/>
      <c r="N894" s="719"/>
      <c r="O894" s="719"/>
      <c r="P894" s="719"/>
      <c r="Q894" s="719"/>
      <c r="R894" s="719"/>
      <c r="S894" s="719"/>
    </row>
    <row r="895" spans="1:19" ht="12.75" x14ac:dyDescent="0.2">
      <c r="A895" s="750"/>
      <c r="B895" s="719"/>
      <c r="C895" s="719"/>
      <c r="D895" s="719"/>
      <c r="E895" s="719"/>
      <c r="F895" s="719"/>
      <c r="G895" s="719"/>
      <c r="H895" s="719"/>
      <c r="I895" s="719"/>
      <c r="J895" s="719"/>
      <c r="K895" s="719"/>
      <c r="L895" s="719"/>
      <c r="M895" s="719"/>
      <c r="N895" s="719"/>
      <c r="O895" s="719"/>
      <c r="P895" s="719"/>
      <c r="Q895" s="719"/>
      <c r="R895" s="719"/>
      <c r="S895" s="719"/>
    </row>
    <row r="896" spans="1:19" ht="12.75" x14ac:dyDescent="0.2">
      <c r="A896" s="750"/>
      <c r="B896" s="719"/>
      <c r="C896" s="719"/>
      <c r="D896" s="719"/>
      <c r="E896" s="719"/>
      <c r="F896" s="719"/>
      <c r="G896" s="719"/>
      <c r="H896" s="719"/>
      <c r="I896" s="719"/>
      <c r="J896" s="719"/>
      <c r="K896" s="719"/>
      <c r="L896" s="719"/>
      <c r="M896" s="719"/>
      <c r="N896" s="719"/>
      <c r="O896" s="719"/>
      <c r="P896" s="719"/>
      <c r="Q896" s="719"/>
      <c r="R896" s="719"/>
      <c r="S896" s="719"/>
    </row>
    <row r="897" spans="1:19" ht="12.75" x14ac:dyDescent="0.2">
      <c r="A897" s="750"/>
      <c r="B897" s="719"/>
      <c r="C897" s="719"/>
      <c r="D897" s="719"/>
      <c r="E897" s="719"/>
      <c r="F897" s="719"/>
      <c r="G897" s="719"/>
      <c r="H897" s="719"/>
      <c r="I897" s="719"/>
      <c r="J897" s="719"/>
      <c r="K897" s="719"/>
      <c r="L897" s="719"/>
      <c r="M897" s="719"/>
      <c r="N897" s="719"/>
      <c r="O897" s="719"/>
      <c r="P897" s="719"/>
      <c r="Q897" s="719"/>
      <c r="R897" s="719"/>
      <c r="S897" s="719"/>
    </row>
    <row r="898" spans="1:19" ht="12.75" x14ac:dyDescent="0.2">
      <c r="A898" s="750"/>
      <c r="B898" s="719"/>
      <c r="C898" s="719"/>
      <c r="D898" s="719"/>
      <c r="E898" s="719"/>
      <c r="F898" s="719"/>
      <c r="G898" s="719"/>
      <c r="H898" s="719"/>
      <c r="I898" s="719"/>
      <c r="J898" s="719"/>
      <c r="K898" s="719"/>
      <c r="L898" s="719"/>
      <c r="M898" s="719"/>
      <c r="N898" s="719"/>
      <c r="O898" s="719"/>
      <c r="P898" s="719"/>
      <c r="Q898" s="719"/>
      <c r="R898" s="719"/>
      <c r="S898" s="719"/>
    </row>
    <row r="899" spans="1:19" ht="12.75" x14ac:dyDescent="0.2">
      <c r="A899" s="750"/>
      <c r="B899" s="719"/>
      <c r="C899" s="719"/>
      <c r="D899" s="719"/>
      <c r="E899" s="719"/>
      <c r="F899" s="719"/>
      <c r="G899" s="719"/>
      <c r="H899" s="719"/>
      <c r="I899" s="719"/>
      <c r="J899" s="719"/>
      <c r="K899" s="719"/>
      <c r="L899" s="719"/>
      <c r="M899" s="719"/>
      <c r="N899" s="719"/>
      <c r="O899" s="719"/>
      <c r="P899" s="719"/>
      <c r="Q899" s="719"/>
      <c r="R899" s="719"/>
      <c r="S899" s="719"/>
    </row>
    <row r="900" spans="1:19" ht="12.75" x14ac:dyDescent="0.2">
      <c r="A900" s="750"/>
      <c r="B900" s="719"/>
      <c r="C900" s="719"/>
      <c r="D900" s="719"/>
      <c r="E900" s="719"/>
      <c r="F900" s="719"/>
      <c r="G900" s="719"/>
      <c r="H900" s="719"/>
      <c r="I900" s="719"/>
      <c r="J900" s="719"/>
      <c r="K900" s="719"/>
      <c r="L900" s="719"/>
      <c r="M900" s="719"/>
      <c r="N900" s="719"/>
      <c r="O900" s="719"/>
      <c r="P900" s="719"/>
      <c r="Q900" s="719"/>
      <c r="R900" s="719"/>
      <c r="S900" s="719"/>
    </row>
    <row r="901" spans="1:19" ht="12.75" x14ac:dyDescent="0.2">
      <c r="A901" s="750"/>
      <c r="B901" s="719"/>
      <c r="C901" s="719"/>
      <c r="D901" s="719"/>
      <c r="E901" s="719"/>
      <c r="F901" s="719"/>
      <c r="G901" s="719"/>
      <c r="H901" s="719"/>
      <c r="I901" s="719"/>
      <c r="J901" s="719"/>
      <c r="K901" s="719"/>
      <c r="L901" s="719"/>
      <c r="M901" s="719"/>
      <c r="N901" s="719"/>
      <c r="O901" s="719"/>
      <c r="P901" s="719"/>
      <c r="Q901" s="719"/>
      <c r="R901" s="719"/>
      <c r="S901" s="719"/>
    </row>
    <row r="902" spans="1:19" ht="12.75" x14ac:dyDescent="0.2">
      <c r="A902" s="750"/>
      <c r="B902" s="719"/>
      <c r="C902" s="719"/>
      <c r="D902" s="719"/>
      <c r="E902" s="719"/>
      <c r="F902" s="719"/>
      <c r="G902" s="719"/>
      <c r="H902" s="719"/>
      <c r="I902" s="719"/>
      <c r="J902" s="719"/>
      <c r="K902" s="719"/>
      <c r="L902" s="719"/>
      <c r="M902" s="719"/>
      <c r="N902" s="719"/>
      <c r="O902" s="719"/>
      <c r="P902" s="719"/>
      <c r="Q902" s="719"/>
      <c r="R902" s="719"/>
      <c r="S902" s="719"/>
    </row>
    <row r="903" spans="1:19" ht="12.75" x14ac:dyDescent="0.2">
      <c r="A903" s="750"/>
      <c r="B903" s="719"/>
      <c r="C903" s="719"/>
      <c r="D903" s="719"/>
      <c r="E903" s="719"/>
      <c r="F903" s="719"/>
      <c r="G903" s="719"/>
      <c r="H903" s="719"/>
      <c r="I903" s="719"/>
      <c r="J903" s="719"/>
      <c r="K903" s="719"/>
      <c r="L903" s="719"/>
      <c r="M903" s="719"/>
      <c r="N903" s="719"/>
      <c r="O903" s="719"/>
      <c r="P903" s="719"/>
      <c r="Q903" s="719"/>
      <c r="R903" s="719"/>
      <c r="S903" s="719"/>
    </row>
    <row r="904" spans="1:19" ht="12.75" x14ac:dyDescent="0.2">
      <c r="A904" s="750"/>
      <c r="B904" s="719"/>
      <c r="C904" s="719"/>
      <c r="D904" s="719"/>
      <c r="E904" s="719"/>
      <c r="F904" s="719"/>
      <c r="G904" s="719"/>
      <c r="H904" s="719"/>
      <c r="I904" s="719"/>
      <c r="J904" s="719"/>
      <c r="K904" s="719"/>
      <c r="L904" s="719"/>
      <c r="M904" s="719"/>
      <c r="N904" s="719"/>
      <c r="O904" s="719"/>
      <c r="P904" s="719"/>
      <c r="Q904" s="719"/>
      <c r="R904" s="719"/>
      <c r="S904" s="719"/>
    </row>
    <row r="905" spans="1:19" ht="12.75" x14ac:dyDescent="0.2">
      <c r="A905" s="750"/>
      <c r="B905" s="719"/>
      <c r="C905" s="719"/>
      <c r="D905" s="719"/>
      <c r="E905" s="719"/>
      <c r="F905" s="719"/>
      <c r="G905" s="719"/>
      <c r="H905" s="719"/>
      <c r="I905" s="719"/>
      <c r="J905" s="719"/>
      <c r="K905" s="719"/>
      <c r="L905" s="719"/>
      <c r="M905" s="719"/>
      <c r="N905" s="719"/>
      <c r="O905" s="719"/>
      <c r="P905" s="719"/>
      <c r="Q905" s="719"/>
      <c r="R905" s="719"/>
      <c r="S905" s="719"/>
    </row>
    <row r="906" spans="1:19" ht="12.75" x14ac:dyDescent="0.2">
      <c r="A906" s="750"/>
      <c r="B906" s="719"/>
      <c r="C906" s="719"/>
      <c r="D906" s="719"/>
      <c r="E906" s="719"/>
      <c r="F906" s="719"/>
      <c r="G906" s="719"/>
      <c r="H906" s="719"/>
      <c r="I906" s="719"/>
      <c r="J906" s="719"/>
      <c r="K906" s="719"/>
      <c r="L906" s="719"/>
      <c r="M906" s="719"/>
      <c r="N906" s="719"/>
      <c r="O906" s="719"/>
      <c r="P906" s="719"/>
      <c r="Q906" s="719"/>
      <c r="R906" s="719"/>
      <c r="S906" s="719"/>
    </row>
    <row r="907" spans="1:19" ht="12.75" x14ac:dyDescent="0.2">
      <c r="A907" s="750"/>
      <c r="B907" s="719"/>
      <c r="C907" s="719"/>
      <c r="D907" s="719"/>
      <c r="E907" s="719"/>
      <c r="F907" s="719"/>
      <c r="G907" s="719"/>
      <c r="H907" s="719"/>
      <c r="I907" s="719"/>
      <c r="J907" s="719"/>
      <c r="K907" s="719"/>
      <c r="L907" s="719"/>
      <c r="M907" s="719"/>
      <c r="N907" s="719"/>
      <c r="O907" s="719"/>
      <c r="P907" s="719"/>
      <c r="Q907" s="719"/>
      <c r="R907" s="719"/>
      <c r="S907" s="719"/>
    </row>
    <row r="908" spans="1:19" ht="12.75" x14ac:dyDescent="0.2">
      <c r="A908" s="750"/>
      <c r="B908" s="719"/>
      <c r="C908" s="719"/>
      <c r="D908" s="719"/>
      <c r="E908" s="719"/>
      <c r="F908" s="719"/>
      <c r="G908" s="719"/>
      <c r="H908" s="719"/>
      <c r="I908" s="719"/>
      <c r="J908" s="719"/>
      <c r="K908" s="719"/>
      <c r="L908" s="719"/>
      <c r="M908" s="719"/>
      <c r="N908" s="719"/>
      <c r="O908" s="719"/>
      <c r="P908" s="719"/>
      <c r="Q908" s="719"/>
      <c r="R908" s="719"/>
      <c r="S908" s="719"/>
    </row>
    <row r="909" spans="1:19" ht="12.75" x14ac:dyDescent="0.2">
      <c r="A909" s="750"/>
      <c r="B909" s="719"/>
      <c r="C909" s="719"/>
      <c r="D909" s="719"/>
      <c r="E909" s="719"/>
      <c r="F909" s="719"/>
      <c r="G909" s="719"/>
      <c r="H909" s="719"/>
      <c r="I909" s="719"/>
      <c r="J909" s="719"/>
      <c r="K909" s="719"/>
      <c r="L909" s="719"/>
      <c r="M909" s="719"/>
      <c r="N909" s="719"/>
      <c r="O909" s="719"/>
      <c r="P909" s="719"/>
      <c r="Q909" s="719"/>
      <c r="R909" s="719"/>
      <c r="S909" s="719"/>
    </row>
    <row r="910" spans="1:19" ht="12.75" x14ac:dyDescent="0.2">
      <c r="A910" s="750"/>
      <c r="B910" s="719"/>
      <c r="C910" s="719"/>
      <c r="D910" s="719"/>
      <c r="E910" s="719"/>
      <c r="F910" s="719"/>
      <c r="G910" s="719"/>
      <c r="H910" s="719"/>
      <c r="I910" s="719"/>
      <c r="J910" s="719"/>
      <c r="K910" s="719"/>
      <c r="L910" s="719"/>
      <c r="M910" s="719"/>
      <c r="N910" s="719"/>
      <c r="O910" s="719"/>
      <c r="P910" s="719"/>
      <c r="Q910" s="719"/>
      <c r="R910" s="719"/>
      <c r="S910" s="719"/>
    </row>
    <row r="911" spans="1:19" ht="12.75" x14ac:dyDescent="0.2">
      <c r="A911" s="750"/>
      <c r="B911" s="719"/>
      <c r="C911" s="719"/>
      <c r="D911" s="719"/>
      <c r="E911" s="719"/>
      <c r="F911" s="719"/>
      <c r="G911" s="719"/>
      <c r="H911" s="719"/>
      <c r="I911" s="719"/>
      <c r="J911" s="719"/>
      <c r="K911" s="719"/>
      <c r="L911" s="719"/>
      <c r="M911" s="719"/>
      <c r="N911" s="719"/>
      <c r="O911" s="719"/>
      <c r="P911" s="719"/>
      <c r="Q911" s="719"/>
      <c r="R911" s="719"/>
      <c r="S911" s="719"/>
    </row>
    <row r="912" spans="1:19" ht="12.75" x14ac:dyDescent="0.2">
      <c r="A912" s="750"/>
      <c r="B912" s="719"/>
      <c r="C912" s="719"/>
      <c r="D912" s="719"/>
      <c r="E912" s="719"/>
      <c r="F912" s="719"/>
      <c r="G912" s="719"/>
      <c r="H912" s="719"/>
      <c r="I912" s="719"/>
      <c r="J912" s="719"/>
      <c r="K912" s="719"/>
      <c r="L912" s="719"/>
      <c r="M912" s="719"/>
      <c r="N912" s="719"/>
      <c r="O912" s="719"/>
      <c r="P912" s="719"/>
      <c r="Q912" s="719"/>
      <c r="R912" s="719"/>
      <c r="S912" s="719"/>
    </row>
    <row r="913" spans="1:19" ht="12.75" x14ac:dyDescent="0.2">
      <c r="A913" s="750"/>
      <c r="B913" s="719"/>
      <c r="C913" s="719"/>
      <c r="D913" s="719"/>
      <c r="E913" s="719"/>
      <c r="F913" s="719"/>
      <c r="G913" s="719"/>
      <c r="H913" s="719"/>
      <c r="I913" s="719"/>
      <c r="J913" s="719"/>
      <c r="K913" s="719"/>
      <c r="L913" s="719"/>
      <c r="M913" s="719"/>
      <c r="N913" s="719"/>
      <c r="O913" s="719"/>
      <c r="P913" s="719"/>
      <c r="Q913" s="719"/>
      <c r="R913" s="719"/>
      <c r="S913" s="719"/>
    </row>
    <row r="914" spans="1:19" ht="12.75" x14ac:dyDescent="0.2">
      <c r="A914" s="750"/>
      <c r="B914" s="719"/>
      <c r="C914" s="719"/>
      <c r="D914" s="719"/>
      <c r="E914" s="719"/>
      <c r="F914" s="719"/>
      <c r="G914" s="719"/>
      <c r="H914" s="719"/>
      <c r="I914" s="719"/>
      <c r="J914" s="719"/>
      <c r="K914" s="719"/>
      <c r="L914" s="719"/>
      <c r="M914" s="719"/>
      <c r="N914" s="719"/>
      <c r="O914" s="719"/>
      <c r="P914" s="719"/>
      <c r="Q914" s="719"/>
      <c r="R914" s="719"/>
      <c r="S914" s="719"/>
    </row>
    <row r="915" spans="1:19" ht="12.75" x14ac:dyDescent="0.2">
      <c r="A915" s="750"/>
      <c r="B915" s="719"/>
      <c r="C915" s="719"/>
      <c r="D915" s="719"/>
      <c r="E915" s="719"/>
      <c r="F915" s="719"/>
      <c r="G915" s="719"/>
      <c r="H915" s="719"/>
      <c r="I915" s="719"/>
      <c r="J915" s="719"/>
      <c r="K915" s="719"/>
      <c r="L915" s="719"/>
      <c r="M915" s="719"/>
      <c r="N915" s="719"/>
      <c r="O915" s="719"/>
      <c r="P915" s="719"/>
      <c r="Q915" s="719"/>
      <c r="R915" s="719"/>
      <c r="S915" s="719"/>
    </row>
    <row r="916" spans="1:19" ht="12.75" x14ac:dyDescent="0.2">
      <c r="A916" s="750"/>
      <c r="B916" s="719"/>
      <c r="C916" s="719"/>
      <c r="D916" s="719"/>
      <c r="E916" s="719"/>
      <c r="F916" s="719"/>
      <c r="G916" s="719"/>
      <c r="H916" s="719"/>
      <c r="I916" s="719"/>
      <c r="J916" s="719"/>
      <c r="K916" s="719"/>
      <c r="L916" s="719"/>
      <c r="M916" s="719"/>
      <c r="N916" s="719"/>
      <c r="O916" s="719"/>
      <c r="P916" s="719"/>
      <c r="Q916" s="719"/>
      <c r="R916" s="719"/>
      <c r="S916" s="719"/>
    </row>
    <row r="917" spans="1:19" ht="12.75" x14ac:dyDescent="0.2">
      <c r="A917" s="750"/>
      <c r="B917" s="719"/>
      <c r="C917" s="719"/>
      <c r="D917" s="719"/>
      <c r="E917" s="719"/>
      <c r="F917" s="719"/>
      <c r="G917" s="719"/>
      <c r="H917" s="719"/>
      <c r="I917" s="719"/>
      <c r="J917" s="719"/>
      <c r="K917" s="719"/>
      <c r="L917" s="719"/>
      <c r="M917" s="719"/>
      <c r="N917" s="719"/>
      <c r="O917" s="719"/>
      <c r="P917" s="719"/>
      <c r="Q917" s="719"/>
      <c r="R917" s="719"/>
      <c r="S917" s="719"/>
    </row>
    <row r="918" spans="1:19" ht="12.75" x14ac:dyDescent="0.2">
      <c r="A918" s="750"/>
      <c r="B918" s="719"/>
      <c r="C918" s="719"/>
      <c r="D918" s="719"/>
      <c r="E918" s="719"/>
      <c r="F918" s="719"/>
      <c r="G918" s="719"/>
      <c r="H918" s="719"/>
      <c r="I918" s="719"/>
      <c r="J918" s="719"/>
      <c r="K918" s="719"/>
      <c r="L918" s="719"/>
      <c r="M918" s="719"/>
      <c r="N918" s="719"/>
      <c r="O918" s="719"/>
      <c r="P918" s="719"/>
      <c r="Q918" s="719"/>
      <c r="R918" s="719"/>
      <c r="S918" s="719"/>
    </row>
    <row r="919" spans="1:19" ht="12.75" x14ac:dyDescent="0.2">
      <c r="A919" s="750"/>
      <c r="B919" s="719"/>
      <c r="C919" s="719"/>
      <c r="D919" s="719"/>
      <c r="E919" s="719"/>
      <c r="F919" s="719"/>
      <c r="G919" s="719"/>
      <c r="H919" s="719"/>
      <c r="I919" s="719"/>
      <c r="J919" s="719"/>
      <c r="K919" s="719"/>
      <c r="L919" s="719"/>
      <c r="M919" s="719"/>
      <c r="N919" s="719"/>
      <c r="O919" s="719"/>
      <c r="P919" s="719"/>
      <c r="Q919" s="719"/>
      <c r="R919" s="719"/>
      <c r="S919" s="719"/>
    </row>
    <row r="920" spans="1:19" ht="12.75" x14ac:dyDescent="0.2">
      <c r="A920" s="750"/>
      <c r="B920" s="719"/>
      <c r="C920" s="719"/>
      <c r="D920" s="719"/>
      <c r="E920" s="719"/>
      <c r="F920" s="719"/>
      <c r="G920" s="719"/>
      <c r="H920" s="719"/>
      <c r="I920" s="719"/>
      <c r="J920" s="719"/>
      <c r="K920" s="719"/>
      <c r="L920" s="719"/>
      <c r="M920" s="719"/>
      <c r="N920" s="719"/>
      <c r="O920" s="719"/>
      <c r="P920" s="719"/>
      <c r="Q920" s="719"/>
      <c r="R920" s="719"/>
      <c r="S920" s="719"/>
    </row>
    <row r="921" spans="1:19" ht="12.75" x14ac:dyDescent="0.2">
      <c r="A921" s="750"/>
      <c r="B921" s="719"/>
      <c r="C921" s="719"/>
      <c r="D921" s="719"/>
      <c r="E921" s="719"/>
      <c r="F921" s="719"/>
      <c r="G921" s="719"/>
      <c r="H921" s="719"/>
      <c r="I921" s="719"/>
      <c r="J921" s="719"/>
      <c r="K921" s="719"/>
      <c r="L921" s="719"/>
      <c r="M921" s="719"/>
      <c r="N921" s="719"/>
      <c r="O921" s="719"/>
      <c r="P921" s="719"/>
      <c r="Q921" s="719"/>
      <c r="R921" s="719"/>
      <c r="S921" s="719"/>
    </row>
    <row r="922" spans="1:19" ht="12.75" x14ac:dyDescent="0.2">
      <c r="A922" s="750"/>
      <c r="B922" s="719"/>
      <c r="C922" s="719"/>
      <c r="D922" s="719"/>
      <c r="E922" s="719"/>
      <c r="F922" s="719"/>
      <c r="G922" s="719"/>
      <c r="H922" s="719"/>
      <c r="I922" s="719"/>
      <c r="J922" s="719"/>
      <c r="K922" s="719"/>
      <c r="L922" s="719"/>
      <c r="M922" s="719"/>
      <c r="N922" s="719"/>
      <c r="O922" s="719"/>
      <c r="P922" s="719"/>
      <c r="Q922" s="719"/>
      <c r="R922" s="719"/>
      <c r="S922" s="719"/>
    </row>
    <row r="923" spans="1:19" ht="12.75" x14ac:dyDescent="0.2">
      <c r="A923" s="750"/>
      <c r="B923" s="719"/>
      <c r="C923" s="719"/>
      <c r="D923" s="719"/>
      <c r="E923" s="719"/>
      <c r="F923" s="719"/>
      <c r="G923" s="719"/>
      <c r="H923" s="719"/>
      <c r="I923" s="719"/>
      <c r="J923" s="719"/>
      <c r="K923" s="719"/>
      <c r="L923" s="719"/>
      <c r="M923" s="719"/>
      <c r="N923" s="719"/>
      <c r="O923" s="719"/>
      <c r="P923" s="719"/>
      <c r="Q923" s="719"/>
      <c r="R923" s="719"/>
      <c r="S923" s="719"/>
    </row>
    <row r="924" spans="1:19" ht="12.75" x14ac:dyDescent="0.2">
      <c r="A924" s="750"/>
      <c r="B924" s="719"/>
      <c r="C924" s="719"/>
      <c r="D924" s="719"/>
      <c r="E924" s="719"/>
      <c r="F924" s="719"/>
      <c r="G924" s="719"/>
      <c r="H924" s="719"/>
      <c r="I924" s="719"/>
      <c r="J924" s="719"/>
      <c r="K924" s="719"/>
      <c r="L924" s="719"/>
      <c r="M924" s="719"/>
      <c r="N924" s="719"/>
      <c r="O924" s="719"/>
      <c r="P924" s="719"/>
      <c r="Q924" s="719"/>
      <c r="R924" s="719"/>
      <c r="S924" s="719"/>
    </row>
    <row r="925" spans="1:19" ht="12.75" x14ac:dyDescent="0.2">
      <c r="A925" s="750"/>
      <c r="B925" s="719"/>
      <c r="C925" s="719"/>
      <c r="D925" s="719"/>
      <c r="E925" s="719"/>
      <c r="F925" s="719"/>
      <c r="G925" s="719"/>
      <c r="H925" s="719"/>
      <c r="I925" s="719"/>
      <c r="J925" s="719"/>
      <c r="K925" s="719"/>
      <c r="L925" s="719"/>
      <c r="M925" s="719"/>
      <c r="N925" s="719"/>
      <c r="O925" s="719"/>
      <c r="P925" s="719"/>
      <c r="Q925" s="719"/>
      <c r="R925" s="719"/>
      <c r="S925" s="719"/>
    </row>
    <row r="926" spans="1:19" ht="12.75" x14ac:dyDescent="0.2">
      <c r="A926" s="750"/>
      <c r="B926" s="719"/>
      <c r="C926" s="719"/>
      <c r="D926" s="719"/>
      <c r="E926" s="719"/>
      <c r="F926" s="719"/>
      <c r="G926" s="719"/>
      <c r="H926" s="719"/>
      <c r="I926" s="719"/>
      <c r="J926" s="719"/>
      <c r="K926" s="719"/>
      <c r="L926" s="719"/>
      <c r="M926" s="719"/>
      <c r="N926" s="719"/>
      <c r="O926" s="719"/>
      <c r="P926" s="719"/>
      <c r="Q926" s="719"/>
      <c r="R926" s="719"/>
      <c r="S926" s="719"/>
    </row>
    <row r="927" spans="1:19" ht="12.75" x14ac:dyDescent="0.2">
      <c r="A927" s="750"/>
      <c r="B927" s="719"/>
      <c r="C927" s="719"/>
      <c r="D927" s="719"/>
      <c r="E927" s="719"/>
      <c r="F927" s="719"/>
      <c r="G927" s="719"/>
      <c r="H927" s="719"/>
      <c r="I927" s="719"/>
      <c r="J927" s="719"/>
      <c r="K927" s="719"/>
      <c r="L927" s="719"/>
      <c r="M927" s="719"/>
      <c r="N927" s="719"/>
      <c r="O927" s="719"/>
      <c r="P927" s="719"/>
      <c r="Q927" s="719"/>
      <c r="R927" s="719"/>
      <c r="S927" s="719"/>
    </row>
    <row r="928" spans="1:19" ht="12.75" x14ac:dyDescent="0.2">
      <c r="A928" s="750"/>
      <c r="B928" s="719"/>
      <c r="C928" s="719"/>
      <c r="D928" s="719"/>
      <c r="E928" s="719"/>
      <c r="F928" s="719"/>
      <c r="G928" s="719"/>
      <c r="H928" s="719"/>
      <c r="I928" s="719"/>
      <c r="J928" s="719"/>
      <c r="K928" s="719"/>
      <c r="L928" s="719"/>
      <c r="M928" s="719"/>
      <c r="N928" s="719"/>
      <c r="O928" s="719"/>
      <c r="P928" s="719"/>
      <c r="Q928" s="719"/>
      <c r="R928" s="719"/>
      <c r="S928" s="719"/>
    </row>
    <row r="929" spans="1:19" ht="12.75" x14ac:dyDescent="0.2">
      <c r="A929" s="750"/>
      <c r="B929" s="719"/>
      <c r="C929" s="719"/>
      <c r="D929" s="719"/>
      <c r="E929" s="719"/>
      <c r="F929" s="719"/>
      <c r="G929" s="719"/>
      <c r="H929" s="719"/>
      <c r="I929" s="719"/>
      <c r="J929" s="719"/>
      <c r="K929" s="719"/>
      <c r="L929" s="719"/>
      <c r="M929" s="719"/>
      <c r="N929" s="719"/>
      <c r="O929" s="719"/>
      <c r="P929" s="719"/>
      <c r="Q929" s="719"/>
      <c r="R929" s="719"/>
      <c r="S929" s="719"/>
    </row>
    <row r="930" spans="1:19" ht="12.75" x14ac:dyDescent="0.2">
      <c r="A930" s="750"/>
      <c r="B930" s="719"/>
      <c r="C930" s="719"/>
      <c r="D930" s="719"/>
      <c r="E930" s="719"/>
      <c r="F930" s="719"/>
      <c r="G930" s="719"/>
      <c r="H930" s="719"/>
      <c r="I930" s="719"/>
      <c r="J930" s="719"/>
      <c r="K930" s="719"/>
      <c r="L930" s="719"/>
      <c r="M930" s="719"/>
      <c r="N930" s="719"/>
      <c r="O930" s="719"/>
      <c r="P930" s="719"/>
      <c r="Q930" s="719"/>
      <c r="R930" s="719"/>
      <c r="S930" s="719"/>
    </row>
    <row r="931" spans="1:19" ht="12.75" x14ac:dyDescent="0.2">
      <c r="A931" s="750"/>
      <c r="B931" s="719"/>
      <c r="C931" s="719"/>
      <c r="D931" s="719"/>
      <c r="E931" s="719"/>
      <c r="F931" s="719"/>
      <c r="G931" s="719"/>
      <c r="H931" s="719"/>
      <c r="I931" s="719"/>
      <c r="J931" s="719"/>
      <c r="K931" s="719"/>
      <c r="L931" s="719"/>
      <c r="M931" s="719"/>
      <c r="N931" s="719"/>
      <c r="O931" s="719"/>
      <c r="P931" s="719"/>
      <c r="Q931" s="719"/>
      <c r="R931" s="719"/>
      <c r="S931" s="719"/>
    </row>
    <row r="932" spans="1:19" ht="12.75" x14ac:dyDescent="0.2">
      <c r="A932" s="750"/>
      <c r="B932" s="719"/>
      <c r="C932" s="719"/>
      <c r="D932" s="719"/>
      <c r="E932" s="719"/>
      <c r="F932" s="719"/>
      <c r="G932" s="719"/>
      <c r="H932" s="719"/>
      <c r="I932" s="719"/>
      <c r="J932" s="719"/>
      <c r="K932" s="719"/>
      <c r="L932" s="719"/>
      <c r="M932" s="719"/>
      <c r="N932" s="719"/>
      <c r="O932" s="719"/>
      <c r="P932" s="719"/>
      <c r="Q932" s="719"/>
      <c r="R932" s="719"/>
      <c r="S932" s="719"/>
    </row>
    <row r="933" spans="1:19" ht="12.75" x14ac:dyDescent="0.2">
      <c r="A933" s="750"/>
      <c r="B933" s="719"/>
      <c r="C933" s="719"/>
      <c r="D933" s="719"/>
      <c r="E933" s="719"/>
      <c r="F933" s="719"/>
      <c r="G933" s="719"/>
      <c r="H933" s="719"/>
      <c r="I933" s="719"/>
      <c r="J933" s="719"/>
      <c r="K933" s="719"/>
      <c r="L933" s="719"/>
      <c r="M933" s="719"/>
      <c r="N933" s="719"/>
      <c r="O933" s="719"/>
      <c r="P933" s="719"/>
      <c r="Q933" s="719"/>
      <c r="R933" s="719"/>
      <c r="S933" s="719"/>
    </row>
    <row r="934" spans="1:19" ht="12.75" x14ac:dyDescent="0.2">
      <c r="A934" s="750"/>
      <c r="B934" s="719"/>
      <c r="C934" s="719"/>
      <c r="D934" s="719"/>
      <c r="E934" s="719"/>
      <c r="F934" s="719"/>
      <c r="G934" s="719"/>
      <c r="H934" s="719"/>
      <c r="I934" s="719"/>
      <c r="J934" s="719"/>
      <c r="K934" s="719"/>
      <c r="L934" s="719"/>
      <c r="M934" s="719"/>
      <c r="N934" s="719"/>
      <c r="O934" s="719"/>
      <c r="P934" s="719"/>
      <c r="Q934" s="719"/>
      <c r="R934" s="719"/>
      <c r="S934" s="719"/>
    </row>
    <row r="935" spans="1:19" ht="12.75" x14ac:dyDescent="0.2">
      <c r="A935" s="750"/>
      <c r="B935" s="719"/>
      <c r="C935" s="719"/>
      <c r="D935" s="719"/>
      <c r="E935" s="719"/>
      <c r="F935" s="719"/>
      <c r="G935" s="719"/>
      <c r="H935" s="719"/>
      <c r="I935" s="719"/>
      <c r="J935" s="719"/>
      <c r="K935" s="719"/>
      <c r="L935" s="719"/>
      <c r="M935" s="719"/>
      <c r="N935" s="719"/>
      <c r="O935" s="719"/>
      <c r="P935" s="719"/>
      <c r="Q935" s="719"/>
      <c r="R935" s="719"/>
      <c r="S935" s="719"/>
    </row>
    <row r="936" spans="1:19" ht="12.75" x14ac:dyDescent="0.2">
      <c r="A936" s="750"/>
      <c r="B936" s="719"/>
      <c r="C936" s="719"/>
      <c r="D936" s="719"/>
      <c r="E936" s="719"/>
      <c r="F936" s="719"/>
      <c r="G936" s="719"/>
      <c r="H936" s="719"/>
      <c r="I936" s="719"/>
      <c r="J936" s="719"/>
      <c r="K936" s="719"/>
      <c r="L936" s="719"/>
      <c r="M936" s="719"/>
      <c r="N936" s="719"/>
      <c r="O936" s="719"/>
      <c r="P936" s="719"/>
      <c r="Q936" s="719"/>
      <c r="R936" s="719"/>
      <c r="S936" s="719"/>
    </row>
    <row r="937" spans="1:19" ht="12.75" x14ac:dyDescent="0.2">
      <c r="A937" s="750"/>
      <c r="B937" s="719"/>
      <c r="C937" s="719"/>
      <c r="D937" s="719"/>
      <c r="E937" s="719"/>
      <c r="F937" s="719"/>
      <c r="G937" s="719"/>
      <c r="H937" s="719"/>
      <c r="I937" s="719"/>
      <c r="J937" s="719"/>
      <c r="K937" s="719"/>
      <c r="L937" s="719"/>
      <c r="M937" s="719"/>
      <c r="N937" s="719"/>
      <c r="O937" s="719"/>
      <c r="P937" s="719"/>
      <c r="Q937" s="719"/>
      <c r="R937" s="719"/>
      <c r="S937" s="719"/>
    </row>
    <row r="938" spans="1:19" ht="12.75" x14ac:dyDescent="0.2">
      <c r="A938" s="750"/>
      <c r="B938" s="719"/>
      <c r="C938" s="719"/>
      <c r="D938" s="719"/>
      <c r="E938" s="719"/>
      <c r="F938" s="719"/>
      <c r="G938" s="719"/>
      <c r="H938" s="719"/>
      <c r="I938" s="719"/>
      <c r="J938" s="719"/>
      <c r="K938" s="719"/>
      <c r="L938" s="719"/>
      <c r="M938" s="719"/>
      <c r="N938" s="719"/>
      <c r="O938" s="719"/>
      <c r="P938" s="719"/>
      <c r="Q938" s="719"/>
      <c r="R938" s="719"/>
      <c r="S938" s="719"/>
    </row>
    <row r="939" spans="1:19" ht="12.75" x14ac:dyDescent="0.2">
      <c r="A939" s="750"/>
      <c r="B939" s="719"/>
      <c r="C939" s="719"/>
      <c r="D939" s="719"/>
      <c r="E939" s="719"/>
      <c r="F939" s="719"/>
      <c r="G939" s="719"/>
      <c r="H939" s="719"/>
      <c r="I939" s="719"/>
      <c r="J939" s="719"/>
      <c r="K939" s="719"/>
      <c r="L939" s="719"/>
      <c r="M939" s="719"/>
      <c r="N939" s="719"/>
      <c r="O939" s="719"/>
      <c r="P939" s="719"/>
      <c r="Q939" s="719"/>
      <c r="R939" s="719"/>
      <c r="S939" s="719"/>
    </row>
    <row r="940" spans="1:19" ht="12.75" x14ac:dyDescent="0.2">
      <c r="A940" s="750"/>
      <c r="B940" s="719"/>
      <c r="C940" s="719"/>
      <c r="D940" s="719"/>
      <c r="E940" s="719"/>
      <c r="F940" s="719"/>
      <c r="G940" s="719"/>
      <c r="H940" s="719"/>
      <c r="I940" s="719"/>
      <c r="J940" s="719"/>
      <c r="K940" s="719"/>
      <c r="L940" s="719"/>
      <c r="M940" s="719"/>
      <c r="N940" s="719"/>
      <c r="O940" s="719"/>
      <c r="P940" s="719"/>
      <c r="Q940" s="719"/>
      <c r="R940" s="719"/>
      <c r="S940" s="719"/>
    </row>
    <row r="941" spans="1:19" ht="12.75" x14ac:dyDescent="0.2">
      <c r="A941" s="750"/>
      <c r="B941" s="719"/>
      <c r="C941" s="719"/>
      <c r="D941" s="719"/>
      <c r="E941" s="719"/>
      <c r="F941" s="719"/>
      <c r="G941" s="719"/>
      <c r="H941" s="719"/>
      <c r="I941" s="719"/>
      <c r="J941" s="719"/>
      <c r="K941" s="719"/>
      <c r="L941" s="719"/>
      <c r="M941" s="719"/>
      <c r="N941" s="719"/>
      <c r="O941" s="719"/>
      <c r="P941" s="719"/>
      <c r="Q941" s="719"/>
      <c r="R941" s="719"/>
      <c r="S941" s="719"/>
    </row>
    <row r="942" spans="1:19" ht="12.75" x14ac:dyDescent="0.2">
      <c r="A942" s="750"/>
      <c r="B942" s="719"/>
      <c r="C942" s="719"/>
      <c r="D942" s="719"/>
      <c r="E942" s="719"/>
      <c r="F942" s="719"/>
      <c r="G942" s="719"/>
      <c r="H942" s="719"/>
      <c r="I942" s="719"/>
      <c r="J942" s="719"/>
      <c r="K942" s="719"/>
      <c r="L942" s="719"/>
      <c r="M942" s="719"/>
      <c r="N942" s="719"/>
      <c r="O942" s="719"/>
      <c r="P942" s="719"/>
      <c r="Q942" s="719"/>
      <c r="R942" s="719"/>
      <c r="S942" s="719"/>
    </row>
    <row r="943" spans="1:19" ht="12.75" x14ac:dyDescent="0.2">
      <c r="A943" s="750"/>
      <c r="B943" s="719"/>
      <c r="C943" s="719"/>
      <c r="D943" s="719"/>
      <c r="E943" s="719"/>
      <c r="F943" s="719"/>
      <c r="G943" s="719"/>
      <c r="H943" s="719"/>
      <c r="I943" s="719"/>
      <c r="J943" s="719"/>
      <c r="K943" s="719"/>
      <c r="L943" s="719"/>
      <c r="M943" s="719"/>
      <c r="N943" s="719"/>
      <c r="O943" s="719"/>
      <c r="P943" s="719"/>
      <c r="Q943" s="719"/>
      <c r="R943" s="719"/>
      <c r="S943" s="719"/>
    </row>
    <row r="944" spans="1:19" ht="12.75" x14ac:dyDescent="0.2">
      <c r="A944" s="750"/>
      <c r="B944" s="719"/>
      <c r="C944" s="719"/>
      <c r="D944" s="719"/>
      <c r="E944" s="719"/>
      <c r="F944" s="719"/>
      <c r="G944" s="719"/>
      <c r="H944" s="719"/>
      <c r="I944" s="719"/>
      <c r="J944" s="719"/>
      <c r="K944" s="719"/>
      <c r="L944" s="719"/>
      <c r="M944" s="719"/>
      <c r="N944" s="719"/>
      <c r="O944" s="719"/>
      <c r="P944" s="719"/>
      <c r="Q944" s="719"/>
      <c r="R944" s="719"/>
      <c r="S944" s="719"/>
    </row>
    <row r="945" spans="1:19" ht="12.75" x14ac:dyDescent="0.2">
      <c r="A945" s="750"/>
      <c r="B945" s="719"/>
      <c r="C945" s="719"/>
      <c r="D945" s="719"/>
      <c r="E945" s="719"/>
      <c r="F945" s="719"/>
      <c r="G945" s="719"/>
      <c r="H945" s="719"/>
      <c r="I945" s="719"/>
      <c r="J945" s="719"/>
      <c r="K945" s="719"/>
      <c r="L945" s="719"/>
      <c r="M945" s="719"/>
      <c r="N945" s="719"/>
      <c r="O945" s="719"/>
      <c r="P945" s="719"/>
      <c r="Q945" s="719"/>
      <c r="R945" s="719"/>
      <c r="S945" s="719"/>
    </row>
    <row r="946" spans="1:19" ht="12.75" x14ac:dyDescent="0.2">
      <c r="A946" s="750"/>
      <c r="B946" s="719"/>
      <c r="C946" s="719"/>
      <c r="D946" s="719"/>
      <c r="E946" s="719"/>
      <c r="F946" s="719"/>
      <c r="G946" s="719"/>
      <c r="H946" s="719"/>
      <c r="I946" s="719"/>
      <c r="J946" s="719"/>
      <c r="K946" s="719"/>
      <c r="L946" s="719"/>
      <c r="M946" s="719"/>
      <c r="N946" s="719"/>
      <c r="O946" s="719"/>
      <c r="P946" s="719"/>
      <c r="Q946" s="719"/>
      <c r="R946" s="719"/>
      <c r="S946" s="719"/>
    </row>
    <row r="947" spans="1:19" ht="12.75" x14ac:dyDescent="0.2">
      <c r="A947" s="750"/>
      <c r="B947" s="719"/>
      <c r="C947" s="719"/>
      <c r="D947" s="719"/>
      <c r="E947" s="719"/>
      <c r="F947" s="719"/>
      <c r="G947" s="719"/>
      <c r="H947" s="719"/>
      <c r="I947" s="719"/>
      <c r="J947" s="719"/>
      <c r="K947" s="719"/>
      <c r="L947" s="719"/>
      <c r="M947" s="719"/>
      <c r="N947" s="719"/>
      <c r="O947" s="719"/>
      <c r="P947" s="719"/>
      <c r="Q947" s="719"/>
      <c r="R947" s="719"/>
      <c r="S947" s="719"/>
    </row>
    <row r="948" spans="1:19" ht="12.75" x14ac:dyDescent="0.2">
      <c r="A948" s="750"/>
      <c r="B948" s="719"/>
      <c r="C948" s="719"/>
      <c r="D948" s="719"/>
      <c r="E948" s="719"/>
      <c r="F948" s="719"/>
      <c r="G948" s="719"/>
      <c r="H948" s="719"/>
      <c r="I948" s="719"/>
      <c r="J948" s="719"/>
      <c r="K948" s="719"/>
      <c r="L948" s="719"/>
      <c r="M948" s="719"/>
      <c r="N948" s="719"/>
      <c r="O948" s="719"/>
      <c r="P948" s="719"/>
      <c r="Q948" s="719"/>
      <c r="R948" s="719"/>
      <c r="S948" s="719"/>
    </row>
    <row r="949" spans="1:19" ht="12.75" x14ac:dyDescent="0.2">
      <c r="A949" s="750"/>
      <c r="B949" s="719"/>
      <c r="C949" s="719"/>
      <c r="D949" s="719"/>
      <c r="E949" s="719"/>
      <c r="F949" s="719"/>
      <c r="G949" s="719"/>
      <c r="H949" s="719"/>
      <c r="I949" s="719"/>
      <c r="J949" s="719"/>
      <c r="K949" s="719"/>
      <c r="L949" s="719"/>
      <c r="M949" s="719"/>
      <c r="N949" s="719"/>
      <c r="O949" s="719"/>
      <c r="P949" s="719"/>
      <c r="Q949" s="719"/>
      <c r="R949" s="719"/>
      <c r="S949" s="719"/>
    </row>
    <row r="950" spans="1:19" ht="12.75" x14ac:dyDescent="0.2">
      <c r="A950" s="750"/>
      <c r="B950" s="719"/>
      <c r="C950" s="719"/>
      <c r="D950" s="719"/>
      <c r="E950" s="719"/>
      <c r="F950" s="719"/>
      <c r="G950" s="719"/>
      <c r="H950" s="719"/>
      <c r="I950" s="719"/>
      <c r="J950" s="719"/>
      <c r="K950" s="719"/>
      <c r="L950" s="719"/>
      <c r="M950" s="719"/>
      <c r="N950" s="719"/>
      <c r="O950" s="719"/>
      <c r="P950" s="719"/>
      <c r="Q950" s="719"/>
      <c r="R950" s="719"/>
      <c r="S950" s="719"/>
    </row>
    <row r="951" spans="1:19" ht="12.75" x14ac:dyDescent="0.2">
      <c r="A951" s="750"/>
      <c r="B951" s="719"/>
      <c r="C951" s="719"/>
      <c r="D951" s="719"/>
      <c r="E951" s="719"/>
      <c r="F951" s="719"/>
      <c r="G951" s="719"/>
      <c r="H951" s="719"/>
      <c r="I951" s="719"/>
      <c r="J951" s="719"/>
      <c r="K951" s="719"/>
      <c r="L951" s="719"/>
      <c r="M951" s="719"/>
      <c r="N951" s="719"/>
      <c r="O951" s="719"/>
      <c r="P951" s="719"/>
      <c r="Q951" s="719"/>
      <c r="R951" s="719"/>
      <c r="S951" s="719"/>
    </row>
    <row r="952" spans="1:19" ht="12.75" x14ac:dyDescent="0.2">
      <c r="A952" s="750"/>
      <c r="B952" s="719"/>
      <c r="C952" s="719"/>
      <c r="D952" s="719"/>
      <c r="E952" s="719"/>
      <c r="F952" s="719"/>
      <c r="G952" s="719"/>
      <c r="H952" s="719"/>
      <c r="I952" s="719"/>
      <c r="J952" s="719"/>
      <c r="K952" s="719"/>
      <c r="L952" s="719"/>
      <c r="M952" s="719"/>
      <c r="N952" s="719"/>
      <c r="O952" s="719"/>
      <c r="P952" s="719"/>
      <c r="Q952" s="719"/>
      <c r="R952" s="719"/>
      <c r="S952" s="719"/>
    </row>
    <row r="953" spans="1:19" ht="12.75" x14ac:dyDescent="0.2">
      <c r="A953" s="750"/>
      <c r="B953" s="719"/>
      <c r="C953" s="719"/>
      <c r="D953" s="719"/>
      <c r="E953" s="719"/>
      <c r="F953" s="719"/>
      <c r="G953" s="719"/>
      <c r="H953" s="719"/>
      <c r="I953" s="719"/>
      <c r="J953" s="719"/>
      <c r="K953" s="719"/>
      <c r="L953" s="719"/>
      <c r="M953" s="719"/>
      <c r="N953" s="719"/>
      <c r="O953" s="719"/>
      <c r="P953" s="719"/>
      <c r="Q953" s="719"/>
      <c r="R953" s="719"/>
      <c r="S953" s="719"/>
    </row>
    <row r="954" spans="1:19" ht="12.75" x14ac:dyDescent="0.2">
      <c r="A954" s="750"/>
      <c r="B954" s="719"/>
      <c r="C954" s="719"/>
      <c r="D954" s="719"/>
      <c r="E954" s="719"/>
      <c r="F954" s="719"/>
      <c r="G954" s="719"/>
      <c r="H954" s="719"/>
      <c r="I954" s="719"/>
      <c r="J954" s="719"/>
      <c r="K954" s="719"/>
      <c r="L954" s="719"/>
      <c r="M954" s="719"/>
      <c r="N954" s="719"/>
      <c r="O954" s="719"/>
      <c r="P954" s="719"/>
      <c r="Q954" s="719"/>
      <c r="R954" s="719"/>
      <c r="S954" s="719"/>
    </row>
    <row r="955" spans="1:19" ht="12.75" x14ac:dyDescent="0.2">
      <c r="A955" s="750"/>
      <c r="B955" s="719"/>
      <c r="C955" s="719"/>
      <c r="D955" s="719"/>
      <c r="E955" s="719"/>
      <c r="F955" s="719"/>
      <c r="G955" s="719"/>
      <c r="H955" s="719"/>
      <c r="I955" s="719"/>
      <c r="J955" s="719"/>
      <c r="K955" s="719"/>
      <c r="L955" s="719"/>
      <c r="M955" s="719"/>
      <c r="N955" s="719"/>
      <c r="O955" s="719"/>
      <c r="P955" s="719"/>
      <c r="Q955" s="719"/>
      <c r="R955" s="719"/>
      <c r="S955" s="719"/>
    </row>
    <row r="956" spans="1:19" ht="12.75" x14ac:dyDescent="0.2">
      <c r="A956" s="750"/>
      <c r="B956" s="719"/>
      <c r="C956" s="719"/>
      <c r="D956" s="719"/>
      <c r="E956" s="719"/>
      <c r="F956" s="719"/>
      <c r="G956" s="719"/>
      <c r="H956" s="719"/>
      <c r="I956" s="719"/>
      <c r="J956" s="719"/>
      <c r="K956" s="719"/>
      <c r="L956" s="719"/>
      <c r="M956" s="719"/>
      <c r="N956" s="719"/>
      <c r="O956" s="719"/>
      <c r="P956" s="719"/>
      <c r="Q956" s="719"/>
      <c r="R956" s="719"/>
      <c r="S956" s="719"/>
    </row>
    <row r="957" spans="1:19" ht="12.75" x14ac:dyDescent="0.2">
      <c r="A957" s="750"/>
      <c r="B957" s="719"/>
      <c r="C957" s="719"/>
      <c r="D957" s="719"/>
      <c r="E957" s="719"/>
      <c r="F957" s="719"/>
      <c r="G957" s="719"/>
      <c r="H957" s="719"/>
      <c r="I957" s="719"/>
      <c r="J957" s="719"/>
      <c r="K957" s="719"/>
      <c r="L957" s="719"/>
      <c r="M957" s="719"/>
      <c r="N957" s="719"/>
      <c r="O957" s="719"/>
      <c r="P957" s="719"/>
      <c r="Q957" s="719"/>
      <c r="R957" s="719"/>
      <c r="S957" s="719"/>
    </row>
    <row r="958" spans="1:19" ht="12.75" x14ac:dyDescent="0.2">
      <c r="A958" s="750"/>
      <c r="B958" s="719"/>
      <c r="C958" s="719"/>
      <c r="D958" s="719"/>
      <c r="E958" s="719"/>
      <c r="F958" s="719"/>
      <c r="G958" s="719"/>
      <c r="H958" s="719"/>
      <c r="I958" s="719"/>
      <c r="J958" s="719"/>
      <c r="K958" s="719"/>
      <c r="L958" s="719"/>
      <c r="M958" s="719"/>
      <c r="N958" s="719"/>
      <c r="O958" s="719"/>
      <c r="P958" s="719"/>
      <c r="Q958" s="719"/>
      <c r="R958" s="719"/>
      <c r="S958" s="719"/>
    </row>
    <row r="959" spans="1:19" ht="12.75" x14ac:dyDescent="0.2">
      <c r="A959" s="750"/>
      <c r="B959" s="719"/>
      <c r="C959" s="719"/>
      <c r="D959" s="719"/>
      <c r="E959" s="719"/>
      <c r="F959" s="719"/>
      <c r="G959" s="719"/>
      <c r="H959" s="719"/>
      <c r="I959" s="719"/>
      <c r="J959" s="719"/>
      <c r="K959" s="719"/>
      <c r="L959" s="719"/>
      <c r="M959" s="719"/>
      <c r="N959" s="719"/>
      <c r="O959" s="719"/>
      <c r="P959" s="719"/>
      <c r="Q959" s="719"/>
      <c r="R959" s="719"/>
      <c r="S959" s="719"/>
    </row>
    <row r="960" spans="1:19" ht="12.75" x14ac:dyDescent="0.2">
      <c r="A960" s="750"/>
      <c r="B960" s="719"/>
      <c r="C960" s="719"/>
      <c r="D960" s="719"/>
      <c r="E960" s="719"/>
      <c r="F960" s="719"/>
      <c r="G960" s="719"/>
      <c r="H960" s="719"/>
      <c r="I960" s="719"/>
      <c r="J960" s="719"/>
      <c r="K960" s="719"/>
      <c r="L960" s="719"/>
      <c r="M960" s="719"/>
      <c r="N960" s="719"/>
      <c r="O960" s="719"/>
      <c r="P960" s="719"/>
      <c r="Q960" s="719"/>
      <c r="R960" s="719"/>
      <c r="S960" s="719"/>
    </row>
    <row r="961" spans="1:19" ht="12.75" x14ac:dyDescent="0.2">
      <c r="A961" s="750"/>
      <c r="B961" s="719"/>
      <c r="C961" s="719"/>
      <c r="D961" s="719"/>
      <c r="E961" s="719"/>
      <c r="F961" s="719"/>
      <c r="G961" s="719"/>
      <c r="H961" s="719"/>
      <c r="I961" s="719"/>
      <c r="J961" s="719"/>
      <c r="K961" s="719"/>
      <c r="L961" s="719"/>
      <c r="M961" s="719"/>
      <c r="N961" s="719"/>
      <c r="O961" s="719"/>
      <c r="P961" s="719"/>
      <c r="Q961" s="719"/>
      <c r="R961" s="719"/>
      <c r="S961" s="719"/>
    </row>
    <row r="962" spans="1:19" ht="12.75" x14ac:dyDescent="0.2">
      <c r="A962" s="750"/>
      <c r="B962" s="719"/>
      <c r="C962" s="719"/>
      <c r="D962" s="719"/>
      <c r="E962" s="719"/>
      <c r="F962" s="719"/>
      <c r="G962" s="719"/>
      <c r="H962" s="719"/>
      <c r="I962" s="719"/>
      <c r="J962" s="719"/>
      <c r="K962" s="719"/>
      <c r="L962" s="719"/>
      <c r="M962" s="719"/>
      <c r="N962" s="719"/>
      <c r="O962" s="719"/>
      <c r="P962" s="719"/>
      <c r="Q962" s="719"/>
      <c r="R962" s="719"/>
      <c r="S962" s="719"/>
    </row>
    <row r="963" spans="1:19" ht="12.75" x14ac:dyDescent="0.2">
      <c r="A963" s="750"/>
      <c r="B963" s="719"/>
      <c r="C963" s="719"/>
      <c r="D963" s="719"/>
      <c r="E963" s="719"/>
      <c r="F963" s="719"/>
      <c r="G963" s="719"/>
      <c r="H963" s="719"/>
      <c r="I963" s="719"/>
      <c r="J963" s="719"/>
      <c r="K963" s="719"/>
      <c r="L963" s="719"/>
      <c r="M963" s="719"/>
      <c r="N963" s="719"/>
      <c r="O963" s="719"/>
      <c r="P963" s="719"/>
      <c r="Q963" s="719"/>
      <c r="R963" s="719"/>
      <c r="S963" s="719"/>
    </row>
    <row r="964" spans="1:19" ht="12.75" x14ac:dyDescent="0.2">
      <c r="A964" s="750"/>
      <c r="B964" s="719"/>
      <c r="C964" s="719"/>
      <c r="D964" s="719"/>
      <c r="E964" s="719"/>
      <c r="F964" s="719"/>
      <c r="G964" s="719"/>
      <c r="H964" s="719"/>
      <c r="I964" s="719"/>
      <c r="J964" s="719"/>
      <c r="K964" s="719"/>
      <c r="L964" s="719"/>
      <c r="M964" s="719"/>
      <c r="N964" s="719"/>
      <c r="O964" s="719"/>
      <c r="P964" s="719"/>
      <c r="Q964" s="719"/>
      <c r="R964" s="719"/>
      <c r="S964" s="719"/>
    </row>
    <row r="965" spans="1:19" ht="12.75" x14ac:dyDescent="0.2">
      <c r="A965" s="750"/>
      <c r="B965" s="719"/>
      <c r="C965" s="719"/>
      <c r="D965" s="719"/>
      <c r="E965" s="719"/>
      <c r="F965" s="719"/>
      <c r="G965" s="719"/>
      <c r="H965" s="719"/>
      <c r="I965" s="719"/>
      <c r="J965" s="719"/>
      <c r="K965" s="719"/>
      <c r="L965" s="719"/>
      <c r="M965" s="719"/>
      <c r="N965" s="719"/>
      <c r="O965" s="719"/>
      <c r="P965" s="719"/>
      <c r="Q965" s="719"/>
      <c r="R965" s="719"/>
      <c r="S965" s="719"/>
    </row>
    <row r="966" spans="1:19" ht="12.75" x14ac:dyDescent="0.2">
      <c r="A966" s="750"/>
      <c r="B966" s="719"/>
      <c r="C966" s="719"/>
      <c r="D966" s="719"/>
      <c r="E966" s="719"/>
      <c r="F966" s="719"/>
      <c r="G966" s="719"/>
      <c r="H966" s="719"/>
      <c r="I966" s="719"/>
      <c r="J966" s="719"/>
      <c r="K966" s="719"/>
      <c r="L966" s="719"/>
      <c r="M966" s="719"/>
      <c r="N966" s="719"/>
      <c r="O966" s="719"/>
      <c r="P966" s="719"/>
      <c r="Q966" s="719"/>
      <c r="R966" s="719"/>
      <c r="S966" s="719"/>
    </row>
    <row r="967" spans="1:19" ht="12.75" x14ac:dyDescent="0.2">
      <c r="A967" s="750"/>
      <c r="B967" s="719"/>
      <c r="C967" s="719"/>
      <c r="D967" s="719"/>
      <c r="E967" s="719"/>
      <c r="F967" s="719"/>
      <c r="G967" s="719"/>
      <c r="H967" s="719"/>
      <c r="I967" s="719"/>
      <c r="J967" s="719"/>
      <c r="K967" s="719"/>
      <c r="L967" s="719"/>
      <c r="M967" s="719"/>
      <c r="N967" s="719"/>
      <c r="O967" s="719"/>
      <c r="P967" s="719"/>
      <c r="Q967" s="719"/>
      <c r="R967" s="719"/>
      <c r="S967" s="719"/>
    </row>
    <row r="968" spans="1:19" ht="12.75" x14ac:dyDescent="0.2">
      <c r="A968" s="750"/>
      <c r="B968" s="719"/>
      <c r="C968" s="719"/>
      <c r="D968" s="719"/>
      <c r="E968" s="719"/>
      <c r="F968" s="719"/>
      <c r="G968" s="719"/>
      <c r="H968" s="719"/>
      <c r="I968" s="719"/>
      <c r="J968" s="719"/>
      <c r="K968" s="719"/>
      <c r="L968" s="719"/>
      <c r="M968" s="719"/>
      <c r="N968" s="719"/>
      <c r="O968" s="719"/>
      <c r="P968" s="719"/>
      <c r="Q968" s="719"/>
      <c r="R968" s="719"/>
      <c r="S968" s="719"/>
    </row>
    <row r="969" spans="1:19" ht="12.75" x14ac:dyDescent="0.2">
      <c r="A969" s="750"/>
      <c r="B969" s="719"/>
      <c r="C969" s="719"/>
      <c r="D969" s="719"/>
      <c r="E969" s="719"/>
      <c r="F969" s="719"/>
      <c r="G969" s="719"/>
      <c r="H969" s="719"/>
      <c r="I969" s="719"/>
      <c r="J969" s="719"/>
      <c r="K969" s="719"/>
      <c r="L969" s="719"/>
      <c r="M969" s="719"/>
      <c r="N969" s="719"/>
      <c r="O969" s="719"/>
      <c r="P969" s="719"/>
      <c r="Q969" s="719"/>
      <c r="R969" s="719"/>
      <c r="S969" s="719"/>
    </row>
    <row r="970" spans="1:19" ht="12.75" x14ac:dyDescent="0.2">
      <c r="A970" s="750"/>
      <c r="B970" s="719"/>
      <c r="C970" s="719"/>
      <c r="D970" s="719"/>
      <c r="E970" s="719"/>
      <c r="F970" s="719"/>
      <c r="G970" s="719"/>
      <c r="H970" s="719"/>
      <c r="I970" s="719"/>
      <c r="J970" s="719"/>
      <c r="K970" s="719"/>
      <c r="L970" s="719"/>
      <c r="M970" s="719"/>
      <c r="N970" s="719"/>
      <c r="O970" s="719"/>
      <c r="P970" s="719"/>
      <c r="Q970" s="719"/>
      <c r="R970" s="719"/>
      <c r="S970" s="719"/>
    </row>
    <row r="971" spans="1:19" ht="12.75" x14ac:dyDescent="0.2">
      <c r="A971" s="750"/>
      <c r="B971" s="719"/>
      <c r="C971" s="719"/>
      <c r="D971" s="719"/>
      <c r="E971" s="719"/>
      <c r="F971" s="719"/>
      <c r="G971" s="719"/>
      <c r="H971" s="719"/>
      <c r="I971" s="719"/>
      <c r="J971" s="719"/>
      <c r="K971" s="719"/>
      <c r="L971" s="719"/>
      <c r="M971" s="719"/>
      <c r="N971" s="719"/>
      <c r="O971" s="719"/>
      <c r="P971" s="719"/>
      <c r="Q971" s="719"/>
      <c r="R971" s="719"/>
      <c r="S971" s="719"/>
    </row>
  </sheetData>
  <mergeCells count="35">
    <mergeCell ref="H21:H22"/>
    <mergeCell ref="H24:H29"/>
    <mergeCell ref="B10:B11"/>
    <mergeCell ref="H10:H11"/>
    <mergeCell ref="H13:H14"/>
    <mergeCell ref="J13:J14"/>
    <mergeCell ref="H18:H19"/>
    <mergeCell ref="C1:D1"/>
    <mergeCell ref="A2:J2"/>
    <mergeCell ref="A5:A7"/>
    <mergeCell ref="B5:B7"/>
    <mergeCell ref="H5:H7"/>
    <mergeCell ref="B33:B34"/>
    <mergeCell ref="A35:A36"/>
    <mergeCell ref="B35:B36"/>
    <mergeCell ref="A40:J40"/>
    <mergeCell ref="H33:H34"/>
    <mergeCell ref="J33:J34"/>
    <mergeCell ref="H35:H36"/>
    <mergeCell ref="A52:A55"/>
    <mergeCell ref="B52:B55"/>
    <mergeCell ref="H52:H55"/>
    <mergeCell ref="A10:A11"/>
    <mergeCell ref="A13:A14"/>
    <mergeCell ref="B13:B14"/>
    <mergeCell ref="A18:A19"/>
    <mergeCell ref="B18:B19"/>
    <mergeCell ref="A21:A22"/>
    <mergeCell ref="B21:B22"/>
    <mergeCell ref="A43:A44"/>
    <mergeCell ref="B43:B44"/>
    <mergeCell ref="H43:H44"/>
    <mergeCell ref="A24:A29"/>
    <mergeCell ref="B24:B29"/>
    <mergeCell ref="A33:A3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U1000"/>
  <sheetViews>
    <sheetView workbookViewId="0"/>
  </sheetViews>
  <sheetFormatPr defaultColWidth="14.42578125" defaultRowHeight="15.75" customHeight="1" x14ac:dyDescent="0.2"/>
  <cols>
    <col min="1" max="1" width="5.140625" customWidth="1"/>
    <col min="2" max="2" width="9.85546875" customWidth="1"/>
    <col min="4" max="4" width="16" customWidth="1"/>
    <col min="5" max="5" width="12.28515625" customWidth="1"/>
    <col min="6" max="6" width="11.7109375" customWidth="1"/>
    <col min="7" max="7" width="12.28515625" customWidth="1"/>
    <col min="8" max="8" width="11.7109375" customWidth="1"/>
    <col min="9" max="9" width="14.5703125" customWidth="1"/>
    <col min="10" max="10" width="11.7109375" customWidth="1"/>
    <col min="11" max="11" width="10.140625" customWidth="1"/>
    <col min="12" max="12" width="11.5703125" customWidth="1"/>
    <col min="13" max="13" width="11.7109375" customWidth="1"/>
    <col min="14" max="14" width="12.42578125" customWidth="1"/>
    <col min="15" max="15" width="12.28515625" customWidth="1"/>
    <col min="16" max="16" width="11.5703125" customWidth="1"/>
    <col min="17" max="17" width="54.42578125" customWidth="1"/>
  </cols>
  <sheetData>
    <row r="1" spans="1:21" ht="15.75" customHeight="1" x14ac:dyDescent="0.2">
      <c r="A1" s="438" t="s">
        <v>825</v>
      </c>
      <c r="B1" s="111" t="s">
        <v>177</v>
      </c>
      <c r="C1" s="111" t="s">
        <v>826</v>
      </c>
      <c r="D1" s="111" t="s">
        <v>629</v>
      </c>
      <c r="E1" s="465" t="s">
        <v>827</v>
      </c>
      <c r="F1" s="465" t="s">
        <v>828</v>
      </c>
      <c r="G1" s="465" t="s">
        <v>829</v>
      </c>
      <c r="H1" s="111" t="s">
        <v>243</v>
      </c>
      <c r="I1" s="111" t="s">
        <v>179</v>
      </c>
      <c r="J1" s="465" t="s">
        <v>830</v>
      </c>
      <c r="K1" s="465" t="s">
        <v>831</v>
      </c>
      <c r="L1" s="465" t="s">
        <v>832</v>
      </c>
      <c r="M1" s="465" t="s">
        <v>833</v>
      </c>
      <c r="N1" s="465" t="s">
        <v>834</v>
      </c>
      <c r="O1" s="465" t="s">
        <v>835</v>
      </c>
      <c r="P1" s="465" t="s">
        <v>836</v>
      </c>
      <c r="Q1" s="111" t="s">
        <v>582</v>
      </c>
      <c r="R1" s="408" t="s">
        <v>837</v>
      </c>
      <c r="S1" s="408" t="s">
        <v>838</v>
      </c>
      <c r="T1" s="408" t="s">
        <v>839</v>
      </c>
      <c r="U1" s="408" t="s">
        <v>840</v>
      </c>
    </row>
    <row r="2" spans="1:21" ht="15" x14ac:dyDescent="0.25">
      <c r="A2" s="874">
        <v>1</v>
      </c>
      <c r="B2" s="941" t="s">
        <v>28</v>
      </c>
      <c r="C2" s="751" t="s">
        <v>551</v>
      </c>
      <c r="D2" s="942" t="s">
        <v>452</v>
      </c>
      <c r="E2" s="436">
        <f>Overall_Summary!F43</f>
        <v>500000</v>
      </c>
      <c r="F2" s="436">
        <f>Overall_Summary!H43</f>
        <v>500000</v>
      </c>
      <c r="G2" s="436">
        <f>Overall_Summary!O43</f>
        <v>242521</v>
      </c>
      <c r="H2" s="436">
        <f t="shared" ref="H2:H4" si="0">F2-G2</f>
        <v>257479</v>
      </c>
      <c r="I2" s="943">
        <v>44743</v>
      </c>
      <c r="J2" s="874">
        <v>7</v>
      </c>
      <c r="K2" s="940">
        <f>(E2+E3-G2-G3)/J2</f>
        <v>50329.714285714283</v>
      </c>
      <c r="L2" s="940">
        <f>K2/4</f>
        <v>12582.428571428571</v>
      </c>
      <c r="M2" s="940">
        <f>Overall_Summary!Q43*2</f>
        <v>31000</v>
      </c>
      <c r="N2" s="940">
        <f>M2/4</f>
        <v>7750</v>
      </c>
      <c r="O2" s="940">
        <f t="shared" ref="O2:P2" si="1">K2-M2</f>
        <v>19329.714285714283</v>
      </c>
      <c r="P2" s="940">
        <f t="shared" si="1"/>
        <v>4832.4285714285706</v>
      </c>
      <c r="Q2" s="944" t="s">
        <v>841</v>
      </c>
      <c r="R2" s="937">
        <v>6129</v>
      </c>
      <c r="S2" s="937">
        <v>5222</v>
      </c>
      <c r="T2" s="937">
        <v>4708</v>
      </c>
      <c r="U2" s="937">
        <v>5150</v>
      </c>
    </row>
    <row r="3" spans="1:21" ht="15" x14ac:dyDescent="0.25">
      <c r="A3" s="773"/>
      <c r="B3" s="773"/>
      <c r="C3" s="751" t="s">
        <v>554</v>
      </c>
      <c r="D3" s="773"/>
      <c r="E3" s="436">
        <f>Overall_Summary!F44</f>
        <v>500000</v>
      </c>
      <c r="F3" s="436">
        <f>Overall_Summary!H44</f>
        <v>500000</v>
      </c>
      <c r="G3" s="436">
        <f>Overall_Summary!O44</f>
        <v>405171</v>
      </c>
      <c r="H3" s="436">
        <f t="shared" si="0"/>
        <v>94829</v>
      </c>
      <c r="I3" s="773"/>
      <c r="J3" s="773"/>
      <c r="K3" s="773"/>
      <c r="L3" s="773"/>
      <c r="M3" s="773"/>
      <c r="N3" s="773"/>
      <c r="O3" s="773"/>
      <c r="P3" s="773"/>
      <c r="Q3" s="773"/>
      <c r="R3" s="778"/>
      <c r="S3" s="778"/>
      <c r="T3" s="778"/>
      <c r="U3" s="778"/>
    </row>
    <row r="4" spans="1:21" ht="15.75" customHeight="1" x14ac:dyDescent="0.2">
      <c r="A4" s="424">
        <v>2</v>
      </c>
      <c r="B4" s="140" t="s">
        <v>391</v>
      </c>
      <c r="C4" s="140" t="s">
        <v>51</v>
      </c>
      <c r="D4" s="140" t="s">
        <v>391</v>
      </c>
      <c r="E4" s="436">
        <f>'Scheme-wise '!AK4</f>
        <v>75200</v>
      </c>
      <c r="F4" s="436">
        <f>'Scheme-wise '!AL4</f>
        <v>75200</v>
      </c>
      <c r="G4" s="436">
        <f>'Scheme-wise '!AM4</f>
        <v>75200</v>
      </c>
      <c r="H4" s="436">
        <f t="shared" si="0"/>
        <v>0</v>
      </c>
      <c r="I4" s="752">
        <v>44531</v>
      </c>
      <c r="J4" s="424">
        <v>1</v>
      </c>
      <c r="K4" s="753">
        <f>(E4-G4)/J4</f>
        <v>0</v>
      </c>
      <c r="L4" s="753">
        <f t="shared" ref="L4:L5" si="2">K4/4</f>
        <v>0</v>
      </c>
      <c r="M4" s="753" t="e">
        <f>#REF!*2</f>
        <v>#REF!</v>
      </c>
      <c r="N4" s="753" t="e">
        <f t="shared" ref="N4:N5" si="3">M4/4</f>
        <v>#REF!</v>
      </c>
      <c r="O4" s="753" t="e">
        <f t="shared" ref="O4:P4" si="4">K4-M4</f>
        <v>#REF!</v>
      </c>
      <c r="P4" s="753" t="e">
        <f t="shared" si="4"/>
        <v>#REF!</v>
      </c>
      <c r="Q4" s="465" t="s">
        <v>842</v>
      </c>
      <c r="R4" s="134">
        <v>663</v>
      </c>
      <c r="S4" s="134">
        <v>2124</v>
      </c>
      <c r="T4" s="134">
        <v>201</v>
      </c>
      <c r="U4" s="134">
        <v>455</v>
      </c>
    </row>
    <row r="5" spans="1:21" ht="15.75" customHeight="1" x14ac:dyDescent="0.2">
      <c r="A5" s="874">
        <v>3</v>
      </c>
      <c r="B5" s="935" t="s">
        <v>56</v>
      </c>
      <c r="C5" s="93" t="s">
        <v>57</v>
      </c>
      <c r="D5" s="140" t="s">
        <v>653</v>
      </c>
      <c r="E5" s="436" t="e">
        <f>'Scheme-wise '!AK11</f>
        <v>#REF!</v>
      </c>
      <c r="F5" s="436" t="e">
        <f>'Scheme-wise '!AL11</f>
        <v>#REF!</v>
      </c>
      <c r="G5" s="436">
        <f>'Scheme-wise '!AM11</f>
        <v>582514</v>
      </c>
      <c r="H5" s="436" t="e">
        <f>'Scheme-wise '!AO11</f>
        <v>#REF!</v>
      </c>
      <c r="I5" s="936">
        <v>44896</v>
      </c>
      <c r="J5" s="874">
        <v>12</v>
      </c>
      <c r="K5" s="940" t="e">
        <f>(E5+E6-G5-G6)/J5</f>
        <v>#REF!</v>
      </c>
      <c r="L5" s="940" t="e">
        <f t="shared" si="2"/>
        <v>#REF!</v>
      </c>
      <c r="M5" s="940">
        <f>Overall_Summary!Q27*2</f>
        <v>60000</v>
      </c>
      <c r="N5" s="940">
        <f t="shared" si="3"/>
        <v>15000</v>
      </c>
      <c r="O5" s="940" t="e">
        <f>K5-M5+K6</f>
        <v>#REF!</v>
      </c>
      <c r="P5" s="940" t="e">
        <f>L5-N5</f>
        <v>#REF!</v>
      </c>
      <c r="Q5" s="111"/>
      <c r="R5" s="937">
        <v>14880</v>
      </c>
      <c r="S5" s="937">
        <v>12674</v>
      </c>
      <c r="T5" s="937">
        <v>5101</v>
      </c>
      <c r="U5" s="937">
        <v>12482</v>
      </c>
    </row>
    <row r="6" spans="1:21" ht="15.75" customHeight="1" x14ac:dyDescent="0.2">
      <c r="A6" s="773"/>
      <c r="B6" s="773"/>
      <c r="C6" s="93" t="s">
        <v>58</v>
      </c>
      <c r="D6" s="111" t="s">
        <v>654</v>
      </c>
      <c r="E6" s="436">
        <f>'Scheme-wise '!AK12</f>
        <v>1320000</v>
      </c>
      <c r="F6" s="436">
        <f>'Scheme-wise '!AL12</f>
        <v>1320000</v>
      </c>
      <c r="G6" s="436" t="e">
        <f>'Scheme-wise '!AM12</f>
        <v>#REF!</v>
      </c>
      <c r="H6" s="436" t="e">
        <f>'Scheme-wise '!AO12</f>
        <v>#REF!</v>
      </c>
      <c r="I6" s="773"/>
      <c r="J6" s="773"/>
      <c r="K6" s="773"/>
      <c r="L6" s="773"/>
      <c r="M6" s="773"/>
      <c r="N6" s="773"/>
      <c r="O6" s="773"/>
      <c r="P6" s="773"/>
      <c r="Q6" s="111"/>
      <c r="R6" s="778"/>
      <c r="S6" s="778"/>
      <c r="T6" s="778"/>
      <c r="U6" s="778"/>
    </row>
    <row r="7" spans="1:21" ht="15.75" customHeight="1" x14ac:dyDescent="0.2">
      <c r="A7" s="874">
        <v>4</v>
      </c>
      <c r="B7" s="935" t="s">
        <v>74</v>
      </c>
      <c r="C7" s="93" t="s">
        <v>75</v>
      </c>
      <c r="D7" s="93" t="s">
        <v>674</v>
      </c>
      <c r="E7" s="436">
        <f>'Scheme-wise '!AK35</f>
        <v>122149</v>
      </c>
      <c r="F7" s="436">
        <f>'Scheme-wise '!AL35</f>
        <v>122149</v>
      </c>
      <c r="G7" s="436">
        <f>'Scheme-wise '!AM35</f>
        <v>68673</v>
      </c>
      <c r="H7" s="431">
        <f>'Scheme-wise '!AO35</f>
        <v>53476</v>
      </c>
      <c r="I7" s="936">
        <v>44531</v>
      </c>
      <c r="J7" s="874">
        <v>1</v>
      </c>
      <c r="K7" s="940" t="e">
        <f>(E7+E8-G7-G8)/J7</f>
        <v>#REF!</v>
      </c>
      <c r="L7" s="940" t="e">
        <f>K7/4</f>
        <v>#REF!</v>
      </c>
      <c r="M7" s="940">
        <f>Overall_Summary!Q84*2</f>
        <v>0</v>
      </c>
      <c r="N7" s="940">
        <f>M7/4</f>
        <v>0</v>
      </c>
      <c r="O7" s="940" t="e">
        <f t="shared" ref="O7:P7" si="5">IF(K7-M7&lt;0,0,K7-M7)</f>
        <v>#REF!</v>
      </c>
      <c r="P7" s="940" t="e">
        <f t="shared" si="5"/>
        <v>#REF!</v>
      </c>
      <c r="Q7" s="111"/>
      <c r="R7" s="937">
        <v>2183</v>
      </c>
      <c r="S7" s="937">
        <v>1407</v>
      </c>
      <c r="T7" s="937">
        <v>2778</v>
      </c>
      <c r="U7" s="937">
        <v>2840</v>
      </c>
    </row>
    <row r="8" spans="1:21" ht="15.75" customHeight="1" x14ac:dyDescent="0.2">
      <c r="A8" s="773"/>
      <c r="B8" s="773"/>
      <c r="C8" s="93" t="s">
        <v>76</v>
      </c>
      <c r="D8" s="93" t="s">
        <v>325</v>
      </c>
      <c r="E8" s="436">
        <f>'Scheme-wise '!AK38</f>
        <v>46155</v>
      </c>
      <c r="F8" s="436">
        <f>'Scheme-wise '!AL38</f>
        <v>46155</v>
      </c>
      <c r="G8" s="431" t="e">
        <f>'Scheme-wise '!AM38</f>
        <v>#REF!</v>
      </c>
      <c r="H8" s="431" t="e">
        <f>'Scheme-wise '!AO38</f>
        <v>#REF!</v>
      </c>
      <c r="I8" s="773"/>
      <c r="J8" s="773"/>
      <c r="K8" s="773"/>
      <c r="L8" s="773"/>
      <c r="M8" s="773"/>
      <c r="N8" s="773"/>
      <c r="O8" s="773"/>
      <c r="P8" s="773"/>
      <c r="Q8" s="111"/>
      <c r="R8" s="778"/>
      <c r="S8" s="778"/>
      <c r="T8" s="778"/>
      <c r="U8" s="778"/>
    </row>
    <row r="9" spans="1:21" ht="15.75" customHeight="1" x14ac:dyDescent="0.2">
      <c r="A9" s="754">
        <v>5</v>
      </c>
      <c r="B9" s="117" t="s">
        <v>105</v>
      </c>
      <c r="C9" s="88" t="s">
        <v>106</v>
      </c>
      <c r="D9" s="88" t="s">
        <v>278</v>
      </c>
      <c r="E9" s="755">
        <f>'Scheme-wise '!AK16</f>
        <v>64713</v>
      </c>
      <c r="F9" s="755">
        <f>'Scheme-wise '!AL16</f>
        <v>64713</v>
      </c>
      <c r="G9" s="755">
        <f>'Scheme-wise '!AM16</f>
        <v>65059</v>
      </c>
      <c r="H9" s="755">
        <f>'Scheme-wise '!AO16</f>
        <v>-346</v>
      </c>
      <c r="I9" s="754" t="s">
        <v>240</v>
      </c>
      <c r="J9" s="754"/>
      <c r="K9" s="756"/>
      <c r="L9" s="757"/>
      <c r="M9" s="757"/>
      <c r="N9" s="757"/>
      <c r="O9" s="757"/>
      <c r="P9" s="758"/>
      <c r="Q9" s="758" t="s">
        <v>592</v>
      </c>
    </row>
    <row r="10" spans="1:21" ht="15.75" customHeight="1" x14ac:dyDescent="0.2">
      <c r="A10" s="874">
        <v>6</v>
      </c>
      <c r="B10" s="938" t="s">
        <v>84</v>
      </c>
      <c r="C10" s="93" t="s">
        <v>87</v>
      </c>
      <c r="D10" s="93" t="s">
        <v>338</v>
      </c>
      <c r="E10" s="436">
        <f>Overall_Summary!F101</f>
        <v>905769</v>
      </c>
      <c r="F10" s="436">
        <f>Overall_Summary!H101</f>
        <v>905769</v>
      </c>
      <c r="G10" s="431">
        <f>Overall_Summary!O101</f>
        <v>380731</v>
      </c>
      <c r="H10" s="431">
        <f t="shared" ref="H10:H14" si="6">F10-G10</f>
        <v>525038</v>
      </c>
      <c r="I10" s="939" t="s">
        <v>763</v>
      </c>
      <c r="J10" s="438"/>
      <c r="K10" s="111"/>
      <c r="L10" s="111"/>
      <c r="M10" s="111"/>
      <c r="N10" s="111"/>
      <c r="O10" s="111"/>
      <c r="P10" s="111"/>
      <c r="Q10" s="111"/>
    </row>
    <row r="11" spans="1:21" ht="15.75" customHeight="1" x14ac:dyDescent="0.2">
      <c r="A11" s="789"/>
      <c r="B11" s="789"/>
      <c r="C11" s="93" t="s">
        <v>88</v>
      </c>
      <c r="D11" s="93" t="s">
        <v>339</v>
      </c>
      <c r="E11" s="436">
        <f>Overall_Summary!F102</f>
        <v>1164138</v>
      </c>
      <c r="F11" s="431">
        <f>Overall_Summary!H102</f>
        <v>1164138</v>
      </c>
      <c r="G11" s="431">
        <f>Overall_Summary!O102</f>
        <v>198726</v>
      </c>
      <c r="H11" s="431">
        <f t="shared" si="6"/>
        <v>965412</v>
      </c>
      <c r="I11" s="789"/>
      <c r="J11" s="438"/>
      <c r="K11" s="111"/>
      <c r="L11" s="111"/>
      <c r="M11" s="111"/>
      <c r="N11" s="111"/>
      <c r="O11" s="111"/>
      <c r="P11" s="111"/>
      <c r="Q11" s="111"/>
    </row>
    <row r="12" spans="1:21" ht="15.75" customHeight="1" x14ac:dyDescent="0.2">
      <c r="A12" s="789"/>
      <c r="B12" s="789"/>
      <c r="C12" s="93" t="s">
        <v>85</v>
      </c>
      <c r="D12" s="93" t="s">
        <v>340</v>
      </c>
      <c r="E12" s="436">
        <f>Overall_Summary!F103</f>
        <v>628686</v>
      </c>
      <c r="F12" s="431">
        <f>Overall_Summary!H103</f>
        <v>628686</v>
      </c>
      <c r="G12" s="431">
        <f>Overall_Summary!O103</f>
        <v>147991</v>
      </c>
      <c r="H12" s="431">
        <f t="shared" si="6"/>
        <v>480695</v>
      </c>
      <c r="I12" s="789"/>
      <c r="J12" s="438"/>
      <c r="K12" s="111"/>
      <c r="L12" s="111"/>
      <c r="M12" s="111"/>
      <c r="N12" s="111"/>
      <c r="O12" s="111"/>
      <c r="P12" s="111"/>
      <c r="Q12" s="111"/>
    </row>
    <row r="13" spans="1:21" ht="15.75" customHeight="1" x14ac:dyDescent="0.2">
      <c r="A13" s="789"/>
      <c r="B13" s="789"/>
      <c r="C13" s="93" t="s">
        <v>89</v>
      </c>
      <c r="D13" s="93" t="s">
        <v>341</v>
      </c>
      <c r="E13" s="436">
        <f>Overall_Summary!F104</f>
        <v>1147102</v>
      </c>
      <c r="F13" s="431">
        <f>Overall_Summary!H104</f>
        <v>1147102</v>
      </c>
      <c r="G13" s="431">
        <f>Overall_Summary!O104</f>
        <v>321433</v>
      </c>
      <c r="H13" s="431">
        <f t="shared" si="6"/>
        <v>825669</v>
      </c>
      <c r="I13" s="789"/>
      <c r="J13" s="438"/>
      <c r="K13" s="111"/>
      <c r="L13" s="111"/>
      <c r="M13" s="111"/>
      <c r="N13" s="111"/>
      <c r="O13" s="111"/>
      <c r="P13" s="111"/>
      <c r="Q13" s="111"/>
    </row>
    <row r="14" spans="1:21" ht="15.75" customHeight="1" x14ac:dyDescent="0.2">
      <c r="A14" s="773"/>
      <c r="B14" s="773"/>
      <c r="C14" s="93" t="s">
        <v>86</v>
      </c>
      <c r="D14" s="93" t="s">
        <v>336</v>
      </c>
      <c r="E14" s="431">
        <f>Overall_Summary!F105</f>
        <v>156532</v>
      </c>
      <c r="F14" s="431">
        <f>Overall_Summary!H105</f>
        <v>156532</v>
      </c>
      <c r="G14" s="431">
        <f>Overall_Summary!O105</f>
        <v>134727</v>
      </c>
      <c r="H14" s="431">
        <f t="shared" si="6"/>
        <v>21805</v>
      </c>
      <c r="I14" s="773"/>
      <c r="J14" s="438"/>
      <c r="K14" s="111"/>
      <c r="L14" s="111"/>
      <c r="M14" s="111"/>
      <c r="N14" s="111"/>
      <c r="O14" s="111"/>
      <c r="P14" s="111"/>
      <c r="Q14" s="111"/>
    </row>
    <row r="15" spans="1:21" ht="15.75" customHeight="1" x14ac:dyDescent="0.2">
      <c r="A15" s="409"/>
      <c r="G15" s="408" t="e">
        <f>SUM(G2:G14)</f>
        <v>#REF!</v>
      </c>
      <c r="K15" s="408" t="e">
        <f t="shared" ref="K15:P15" si="7">SUM(K2:K14)</f>
        <v>#REF!</v>
      </c>
      <c r="L15" s="408" t="e">
        <f t="shared" si="7"/>
        <v>#REF!</v>
      </c>
      <c r="M15" s="408" t="e">
        <f t="shared" si="7"/>
        <v>#REF!</v>
      </c>
      <c r="N15" s="408" t="e">
        <f t="shared" si="7"/>
        <v>#REF!</v>
      </c>
      <c r="O15" s="408" t="e">
        <f t="shared" si="7"/>
        <v>#REF!</v>
      </c>
      <c r="P15" s="408" t="e">
        <f t="shared" si="7"/>
        <v>#REF!</v>
      </c>
    </row>
    <row r="16" spans="1:21" ht="15.75" customHeight="1" x14ac:dyDescent="0.2">
      <c r="A16" s="409"/>
      <c r="G16" s="408">
        <v>2855608</v>
      </c>
      <c r="H16" s="759" t="e">
        <f>G15/G16*100</f>
        <v>#REF!</v>
      </c>
    </row>
    <row r="17" spans="1:21" ht="15.75" customHeight="1" x14ac:dyDescent="0.2">
      <c r="A17" s="409"/>
    </row>
    <row r="18" spans="1:21" ht="15.75" customHeight="1" x14ac:dyDescent="0.2">
      <c r="A18" s="409"/>
    </row>
    <row r="19" spans="1:21" ht="15.75" customHeight="1" x14ac:dyDescent="0.2">
      <c r="A19" s="934" t="s">
        <v>843</v>
      </c>
      <c r="B19" s="778"/>
      <c r="C19" s="778"/>
      <c r="D19" s="778"/>
    </row>
    <row r="20" spans="1:21" ht="15.75" customHeight="1" x14ac:dyDescent="0.2">
      <c r="A20" s="424" t="s">
        <v>825</v>
      </c>
      <c r="B20" s="140" t="s">
        <v>177</v>
      </c>
      <c r="C20" s="140" t="s">
        <v>826</v>
      </c>
      <c r="D20" s="140" t="s">
        <v>629</v>
      </c>
      <c r="E20" s="464" t="s">
        <v>827</v>
      </c>
      <c r="F20" s="464" t="s">
        <v>828</v>
      </c>
      <c r="G20" s="464" t="s">
        <v>829</v>
      </c>
      <c r="H20" s="140" t="s">
        <v>243</v>
      </c>
      <c r="I20" s="464" t="s">
        <v>179</v>
      </c>
      <c r="J20" s="464" t="s">
        <v>830</v>
      </c>
      <c r="K20" s="464" t="s">
        <v>844</v>
      </c>
      <c r="L20" s="464" t="s">
        <v>832</v>
      </c>
      <c r="M20" s="464" t="s">
        <v>845</v>
      </c>
      <c r="N20" s="464" t="s">
        <v>846</v>
      </c>
      <c r="O20" s="464" t="s">
        <v>835</v>
      </c>
      <c r="P20" s="464" t="s">
        <v>836</v>
      </c>
      <c r="Q20" s="140" t="s">
        <v>582</v>
      </c>
      <c r="R20" s="134" t="s">
        <v>837</v>
      </c>
      <c r="S20" s="134" t="s">
        <v>838</v>
      </c>
      <c r="T20" s="134" t="s">
        <v>839</v>
      </c>
      <c r="U20" s="134" t="s">
        <v>840</v>
      </c>
    </row>
    <row r="21" spans="1:21" ht="15.75" customHeight="1" x14ac:dyDescent="0.2">
      <c r="A21" s="438">
        <v>1</v>
      </c>
      <c r="B21" s="111" t="s">
        <v>102</v>
      </c>
      <c r="C21" s="111" t="s">
        <v>103</v>
      </c>
      <c r="D21" s="111" t="s">
        <v>847</v>
      </c>
      <c r="E21" s="111">
        <v>29443</v>
      </c>
      <c r="F21" s="111">
        <v>29443</v>
      </c>
      <c r="G21" s="431">
        <f>Overall_Summary!O32</f>
        <v>24214</v>
      </c>
      <c r="H21" s="431">
        <f t="shared" ref="H21:H22" si="8">F21-G21</f>
        <v>5229</v>
      </c>
      <c r="I21" s="111" t="s">
        <v>760</v>
      </c>
      <c r="J21" s="111">
        <v>1</v>
      </c>
      <c r="K21" s="597">
        <f t="shared" ref="K21:K22" si="9">H21/J21</f>
        <v>5229</v>
      </c>
      <c r="L21" s="597">
        <f t="shared" ref="L21:L22" si="10">K21/4</f>
        <v>1307.25</v>
      </c>
      <c r="M21" s="597">
        <f>Overall_Summary!Q32</f>
        <v>0</v>
      </c>
      <c r="N21" s="597">
        <f t="shared" ref="N21:N22" si="11">M21/4</f>
        <v>0</v>
      </c>
      <c r="O21" s="597">
        <f t="shared" ref="O21:P21" si="12">K21-M21</f>
        <v>5229</v>
      </c>
      <c r="P21" s="597">
        <f t="shared" si="12"/>
        <v>1307.25</v>
      </c>
      <c r="Q21" s="465" t="s">
        <v>848</v>
      </c>
      <c r="R21" s="590">
        <v>556</v>
      </c>
      <c r="S21" s="408">
        <v>474</v>
      </c>
      <c r="T21" s="408">
        <v>676</v>
      </c>
      <c r="U21" s="408">
        <v>602</v>
      </c>
    </row>
    <row r="22" spans="1:21" ht="15.75" customHeight="1" x14ac:dyDescent="0.2">
      <c r="A22" s="438">
        <v>2</v>
      </c>
      <c r="B22" s="111" t="s">
        <v>849</v>
      </c>
      <c r="C22" s="111" t="s">
        <v>77</v>
      </c>
      <c r="D22" s="111" t="s">
        <v>850</v>
      </c>
      <c r="E22" s="111">
        <v>150000</v>
      </c>
      <c r="F22" s="111">
        <v>150000</v>
      </c>
      <c r="G22" s="431">
        <f>Overall_Summary!O89</f>
        <v>135944</v>
      </c>
      <c r="H22" s="431">
        <f t="shared" si="8"/>
        <v>14056</v>
      </c>
      <c r="I22" s="111" t="s">
        <v>851</v>
      </c>
      <c r="J22" s="111">
        <v>3</v>
      </c>
      <c r="K22" s="597">
        <f t="shared" si="9"/>
        <v>4685.333333333333</v>
      </c>
      <c r="L22" s="597">
        <f t="shared" si="10"/>
        <v>1171.3333333333333</v>
      </c>
      <c r="M22" s="597">
        <f>Overall_Summary!Q89</f>
        <v>2000</v>
      </c>
      <c r="N22" s="597">
        <f t="shared" si="11"/>
        <v>500</v>
      </c>
      <c r="O22" s="597">
        <f t="shared" ref="O22:P22" si="13">K22-M22</f>
        <v>2685.333333333333</v>
      </c>
      <c r="P22" s="597">
        <f t="shared" si="13"/>
        <v>671.33333333333326</v>
      </c>
      <c r="Q22" s="111"/>
      <c r="R22" s="590">
        <v>1374</v>
      </c>
      <c r="S22" s="408">
        <v>1988</v>
      </c>
      <c r="T22" s="408">
        <v>1709</v>
      </c>
      <c r="U22" s="408">
        <v>2052</v>
      </c>
    </row>
    <row r="23" spans="1:21" ht="15.75" customHeight="1" x14ac:dyDescent="0.2">
      <c r="A23" s="409"/>
      <c r="G23" s="760">
        <f>SUM(G21:G22)</f>
        <v>160158</v>
      </c>
    </row>
    <row r="24" spans="1:21" ht="15.75" customHeight="1" x14ac:dyDescent="0.2">
      <c r="A24" s="409"/>
    </row>
    <row r="25" spans="1:21" ht="15.75" customHeight="1" x14ac:dyDescent="0.2">
      <c r="A25" s="409"/>
    </row>
    <row r="26" spans="1:21" ht="15.75" customHeight="1" x14ac:dyDescent="0.2">
      <c r="A26" s="409"/>
    </row>
    <row r="27" spans="1:21" ht="15.75" customHeight="1" x14ac:dyDescent="0.2">
      <c r="A27" s="409"/>
    </row>
    <row r="28" spans="1:21" ht="15.75" customHeight="1" x14ac:dyDescent="0.2">
      <c r="A28" s="409"/>
    </row>
    <row r="29" spans="1:21" ht="15.75" customHeight="1" x14ac:dyDescent="0.2">
      <c r="A29" s="409"/>
    </row>
    <row r="30" spans="1:21" ht="15.75" customHeight="1" x14ac:dyDescent="0.2">
      <c r="A30" s="409"/>
    </row>
    <row r="31" spans="1:21" ht="15.75" customHeight="1" x14ac:dyDescent="0.2">
      <c r="A31" s="409"/>
    </row>
    <row r="32" spans="1:21" ht="15.75" customHeight="1" x14ac:dyDescent="0.2">
      <c r="A32" s="409"/>
    </row>
    <row r="33" spans="1:1" ht="15.75" customHeight="1" x14ac:dyDescent="0.2">
      <c r="A33" s="409"/>
    </row>
    <row r="34" spans="1:1" ht="15.75" customHeight="1" x14ac:dyDescent="0.2">
      <c r="A34" s="409"/>
    </row>
    <row r="35" spans="1:1" ht="15.75" customHeight="1" x14ac:dyDescent="0.2">
      <c r="A35" s="409"/>
    </row>
    <row r="36" spans="1:1" ht="15.75" customHeight="1" x14ac:dyDescent="0.2">
      <c r="A36" s="409"/>
    </row>
    <row r="37" spans="1:1" ht="15.75" customHeight="1" x14ac:dyDescent="0.2">
      <c r="A37" s="409"/>
    </row>
    <row r="38" spans="1:1" ht="15.75" customHeight="1" x14ac:dyDescent="0.2">
      <c r="A38" s="409"/>
    </row>
    <row r="39" spans="1:1" ht="15.75" customHeight="1" x14ac:dyDescent="0.2">
      <c r="A39" s="409"/>
    </row>
    <row r="40" spans="1:1" ht="12.75" x14ac:dyDescent="0.2">
      <c r="A40" s="409"/>
    </row>
    <row r="41" spans="1:1" ht="12.75" x14ac:dyDescent="0.2">
      <c r="A41" s="409"/>
    </row>
    <row r="42" spans="1:1" ht="12.75" x14ac:dyDescent="0.2">
      <c r="A42" s="409"/>
    </row>
    <row r="43" spans="1:1" ht="12.75" x14ac:dyDescent="0.2">
      <c r="A43" s="409"/>
    </row>
    <row r="44" spans="1:1" ht="12.75" x14ac:dyDescent="0.2">
      <c r="A44" s="409"/>
    </row>
    <row r="45" spans="1:1" ht="12.75" x14ac:dyDescent="0.2">
      <c r="A45" s="409"/>
    </row>
    <row r="46" spans="1:1" ht="12.75" x14ac:dyDescent="0.2">
      <c r="A46" s="409"/>
    </row>
    <row r="47" spans="1:1" ht="12.75" x14ac:dyDescent="0.2">
      <c r="A47" s="409"/>
    </row>
    <row r="48" spans="1:1" ht="12.75" x14ac:dyDescent="0.2">
      <c r="A48" s="409"/>
    </row>
    <row r="49" spans="1:1" ht="12.75" x14ac:dyDescent="0.2">
      <c r="A49" s="409"/>
    </row>
    <row r="50" spans="1:1" ht="12.75" x14ac:dyDescent="0.2">
      <c r="A50" s="409"/>
    </row>
    <row r="51" spans="1:1" ht="12.75" x14ac:dyDescent="0.2">
      <c r="A51" s="409"/>
    </row>
    <row r="52" spans="1:1" ht="12.75" x14ac:dyDescent="0.2">
      <c r="A52" s="409"/>
    </row>
    <row r="53" spans="1:1" ht="12.75" x14ac:dyDescent="0.2">
      <c r="A53" s="409"/>
    </row>
    <row r="54" spans="1:1" ht="12.75" x14ac:dyDescent="0.2">
      <c r="A54" s="409"/>
    </row>
    <row r="55" spans="1:1" ht="12.75" x14ac:dyDescent="0.2">
      <c r="A55" s="409"/>
    </row>
    <row r="56" spans="1:1" ht="12.75" x14ac:dyDescent="0.2">
      <c r="A56" s="409"/>
    </row>
    <row r="57" spans="1:1" ht="12.75" x14ac:dyDescent="0.2">
      <c r="A57" s="409"/>
    </row>
    <row r="58" spans="1:1" ht="12.75" x14ac:dyDescent="0.2">
      <c r="A58" s="409"/>
    </row>
    <row r="59" spans="1:1" ht="12.75" x14ac:dyDescent="0.2">
      <c r="A59" s="409"/>
    </row>
    <row r="60" spans="1:1" ht="12.75" x14ac:dyDescent="0.2">
      <c r="A60" s="409"/>
    </row>
    <row r="61" spans="1:1" ht="12.75" x14ac:dyDescent="0.2">
      <c r="A61" s="409"/>
    </row>
    <row r="62" spans="1:1" ht="12.75" x14ac:dyDescent="0.2">
      <c r="A62" s="409"/>
    </row>
    <row r="63" spans="1:1" ht="12.75" x14ac:dyDescent="0.2">
      <c r="A63" s="409"/>
    </row>
    <row r="64" spans="1:1" ht="12.75" x14ac:dyDescent="0.2">
      <c r="A64" s="409"/>
    </row>
    <row r="65" spans="1:1" ht="12.75" x14ac:dyDescent="0.2">
      <c r="A65" s="409"/>
    </row>
    <row r="66" spans="1:1" ht="12.75" x14ac:dyDescent="0.2">
      <c r="A66" s="409"/>
    </row>
    <row r="67" spans="1:1" ht="12.75" x14ac:dyDescent="0.2">
      <c r="A67" s="409"/>
    </row>
    <row r="68" spans="1:1" ht="12.75" x14ac:dyDescent="0.2">
      <c r="A68" s="409"/>
    </row>
    <row r="69" spans="1:1" ht="12.75" x14ac:dyDescent="0.2">
      <c r="A69" s="409"/>
    </row>
    <row r="70" spans="1:1" ht="12.75" x14ac:dyDescent="0.2">
      <c r="A70" s="409"/>
    </row>
    <row r="71" spans="1:1" ht="12.75" x14ac:dyDescent="0.2">
      <c r="A71" s="409"/>
    </row>
    <row r="72" spans="1:1" ht="12.75" x14ac:dyDescent="0.2">
      <c r="A72" s="409"/>
    </row>
    <row r="73" spans="1:1" ht="12.75" x14ac:dyDescent="0.2">
      <c r="A73" s="409"/>
    </row>
    <row r="74" spans="1:1" ht="12.75" x14ac:dyDescent="0.2">
      <c r="A74" s="409"/>
    </row>
    <row r="75" spans="1:1" ht="12.75" x14ac:dyDescent="0.2">
      <c r="A75" s="409"/>
    </row>
    <row r="76" spans="1:1" ht="12.75" x14ac:dyDescent="0.2">
      <c r="A76" s="409"/>
    </row>
    <row r="77" spans="1:1" ht="12.75" x14ac:dyDescent="0.2">
      <c r="A77" s="409"/>
    </row>
    <row r="78" spans="1:1" ht="12.75" x14ac:dyDescent="0.2">
      <c r="A78" s="409"/>
    </row>
    <row r="79" spans="1:1" ht="12.75" x14ac:dyDescent="0.2">
      <c r="A79" s="409"/>
    </row>
    <row r="80" spans="1:1" ht="12.75" x14ac:dyDescent="0.2">
      <c r="A80" s="409"/>
    </row>
    <row r="81" spans="1:1" ht="12.75" x14ac:dyDescent="0.2">
      <c r="A81" s="409"/>
    </row>
    <row r="82" spans="1:1" ht="12.75" x14ac:dyDescent="0.2">
      <c r="A82" s="409"/>
    </row>
    <row r="83" spans="1:1" ht="12.75" x14ac:dyDescent="0.2">
      <c r="A83" s="409"/>
    </row>
    <row r="84" spans="1:1" ht="12.75" x14ac:dyDescent="0.2">
      <c r="A84" s="409"/>
    </row>
    <row r="85" spans="1:1" ht="12.75" x14ac:dyDescent="0.2">
      <c r="A85" s="409"/>
    </row>
    <row r="86" spans="1:1" ht="12.75" x14ac:dyDescent="0.2">
      <c r="A86" s="409"/>
    </row>
    <row r="87" spans="1:1" ht="12.75" x14ac:dyDescent="0.2">
      <c r="A87" s="409"/>
    </row>
    <row r="88" spans="1:1" ht="12.75" x14ac:dyDescent="0.2">
      <c r="A88" s="409"/>
    </row>
    <row r="89" spans="1:1" ht="12.75" x14ac:dyDescent="0.2">
      <c r="A89" s="409"/>
    </row>
    <row r="90" spans="1:1" ht="12.75" x14ac:dyDescent="0.2">
      <c r="A90" s="409"/>
    </row>
    <row r="91" spans="1:1" ht="12.75" x14ac:dyDescent="0.2">
      <c r="A91" s="409"/>
    </row>
    <row r="92" spans="1:1" ht="12.75" x14ac:dyDescent="0.2">
      <c r="A92" s="409"/>
    </row>
    <row r="93" spans="1:1" ht="12.75" x14ac:dyDescent="0.2">
      <c r="A93" s="409"/>
    </row>
    <row r="94" spans="1:1" ht="12.75" x14ac:dyDescent="0.2">
      <c r="A94" s="409"/>
    </row>
    <row r="95" spans="1:1" ht="12.75" x14ac:dyDescent="0.2">
      <c r="A95" s="409"/>
    </row>
    <row r="96" spans="1:1" ht="12.75" x14ac:dyDescent="0.2">
      <c r="A96" s="409"/>
    </row>
    <row r="97" spans="1:1" ht="12.75" x14ac:dyDescent="0.2">
      <c r="A97" s="409"/>
    </row>
    <row r="98" spans="1:1" ht="12.75" x14ac:dyDescent="0.2">
      <c r="A98" s="409"/>
    </row>
    <row r="99" spans="1:1" ht="12.75" x14ac:dyDescent="0.2">
      <c r="A99" s="409"/>
    </row>
    <row r="100" spans="1:1" ht="12.75" x14ac:dyDescent="0.2">
      <c r="A100" s="409"/>
    </row>
    <row r="101" spans="1:1" ht="12.75" x14ac:dyDescent="0.2">
      <c r="A101" s="409"/>
    </row>
    <row r="102" spans="1:1" ht="12.75" x14ac:dyDescent="0.2">
      <c r="A102" s="409"/>
    </row>
    <row r="103" spans="1:1" ht="12.75" x14ac:dyDescent="0.2">
      <c r="A103" s="409"/>
    </row>
    <row r="104" spans="1:1" ht="12.75" x14ac:dyDescent="0.2">
      <c r="A104" s="409"/>
    </row>
    <row r="105" spans="1:1" ht="12.75" x14ac:dyDescent="0.2">
      <c r="A105" s="409"/>
    </row>
    <row r="106" spans="1:1" ht="12.75" x14ac:dyDescent="0.2">
      <c r="A106" s="409"/>
    </row>
    <row r="107" spans="1:1" ht="12.75" x14ac:dyDescent="0.2">
      <c r="A107" s="409"/>
    </row>
    <row r="108" spans="1:1" ht="12.75" x14ac:dyDescent="0.2">
      <c r="A108" s="409"/>
    </row>
    <row r="109" spans="1:1" ht="12.75" x14ac:dyDescent="0.2">
      <c r="A109" s="409"/>
    </row>
    <row r="110" spans="1:1" ht="12.75" x14ac:dyDescent="0.2">
      <c r="A110" s="409"/>
    </row>
    <row r="111" spans="1:1" ht="12.75" x14ac:dyDescent="0.2">
      <c r="A111" s="409"/>
    </row>
    <row r="112" spans="1:1" ht="12.75" x14ac:dyDescent="0.2">
      <c r="A112" s="409"/>
    </row>
    <row r="113" spans="1:1" ht="12.75" x14ac:dyDescent="0.2">
      <c r="A113" s="409"/>
    </row>
    <row r="114" spans="1:1" ht="12.75" x14ac:dyDescent="0.2">
      <c r="A114" s="409"/>
    </row>
    <row r="115" spans="1:1" ht="12.75" x14ac:dyDescent="0.2">
      <c r="A115" s="409"/>
    </row>
    <row r="116" spans="1:1" ht="12.75" x14ac:dyDescent="0.2">
      <c r="A116" s="409"/>
    </row>
    <row r="117" spans="1:1" ht="12.75" x14ac:dyDescent="0.2">
      <c r="A117" s="409"/>
    </row>
    <row r="118" spans="1:1" ht="12.75" x14ac:dyDescent="0.2">
      <c r="A118" s="409"/>
    </row>
    <row r="119" spans="1:1" ht="12.75" x14ac:dyDescent="0.2">
      <c r="A119" s="409"/>
    </row>
    <row r="120" spans="1:1" ht="12.75" x14ac:dyDescent="0.2">
      <c r="A120" s="409"/>
    </row>
    <row r="121" spans="1:1" ht="12.75" x14ac:dyDescent="0.2">
      <c r="A121" s="409"/>
    </row>
    <row r="122" spans="1:1" ht="12.75" x14ac:dyDescent="0.2">
      <c r="A122" s="409"/>
    </row>
    <row r="123" spans="1:1" ht="12.75" x14ac:dyDescent="0.2">
      <c r="A123" s="409"/>
    </row>
    <row r="124" spans="1:1" ht="12.75" x14ac:dyDescent="0.2">
      <c r="A124" s="409"/>
    </row>
    <row r="125" spans="1:1" ht="12.75" x14ac:dyDescent="0.2">
      <c r="A125" s="409"/>
    </row>
    <row r="126" spans="1:1" ht="12.75" x14ac:dyDescent="0.2">
      <c r="A126" s="409"/>
    </row>
    <row r="127" spans="1:1" ht="12.75" x14ac:dyDescent="0.2">
      <c r="A127" s="409"/>
    </row>
    <row r="128" spans="1:1" ht="12.75" x14ac:dyDescent="0.2">
      <c r="A128" s="409"/>
    </row>
    <row r="129" spans="1:1" ht="12.75" x14ac:dyDescent="0.2">
      <c r="A129" s="409"/>
    </row>
    <row r="130" spans="1:1" ht="12.75" x14ac:dyDescent="0.2">
      <c r="A130" s="409"/>
    </row>
    <row r="131" spans="1:1" ht="12.75" x14ac:dyDescent="0.2">
      <c r="A131" s="409"/>
    </row>
    <row r="132" spans="1:1" ht="12.75" x14ac:dyDescent="0.2">
      <c r="A132" s="409"/>
    </row>
    <row r="133" spans="1:1" ht="12.75" x14ac:dyDescent="0.2">
      <c r="A133" s="409"/>
    </row>
    <row r="134" spans="1:1" ht="12.75" x14ac:dyDescent="0.2">
      <c r="A134" s="409"/>
    </row>
    <row r="135" spans="1:1" ht="12.75" x14ac:dyDescent="0.2">
      <c r="A135" s="409"/>
    </row>
    <row r="136" spans="1:1" ht="12.75" x14ac:dyDescent="0.2">
      <c r="A136" s="409"/>
    </row>
    <row r="137" spans="1:1" ht="12.75" x14ac:dyDescent="0.2">
      <c r="A137" s="409"/>
    </row>
    <row r="138" spans="1:1" ht="12.75" x14ac:dyDescent="0.2">
      <c r="A138" s="409"/>
    </row>
    <row r="139" spans="1:1" ht="12.75" x14ac:dyDescent="0.2">
      <c r="A139" s="409"/>
    </row>
    <row r="140" spans="1:1" ht="12.75" x14ac:dyDescent="0.2">
      <c r="A140" s="409"/>
    </row>
    <row r="141" spans="1:1" ht="12.75" x14ac:dyDescent="0.2">
      <c r="A141" s="409"/>
    </row>
    <row r="142" spans="1:1" ht="12.75" x14ac:dyDescent="0.2">
      <c r="A142" s="409"/>
    </row>
    <row r="143" spans="1:1" ht="12.75" x14ac:dyDescent="0.2">
      <c r="A143" s="409"/>
    </row>
    <row r="144" spans="1:1" ht="12.75" x14ac:dyDescent="0.2">
      <c r="A144" s="409"/>
    </row>
    <row r="145" spans="1:1" ht="12.75" x14ac:dyDescent="0.2">
      <c r="A145" s="409"/>
    </row>
    <row r="146" spans="1:1" ht="12.75" x14ac:dyDescent="0.2">
      <c r="A146" s="409"/>
    </row>
    <row r="147" spans="1:1" ht="12.75" x14ac:dyDescent="0.2">
      <c r="A147" s="409"/>
    </row>
    <row r="148" spans="1:1" ht="12.75" x14ac:dyDescent="0.2">
      <c r="A148" s="409"/>
    </row>
    <row r="149" spans="1:1" ht="12.75" x14ac:dyDescent="0.2">
      <c r="A149" s="409"/>
    </row>
    <row r="150" spans="1:1" ht="12.75" x14ac:dyDescent="0.2">
      <c r="A150" s="409"/>
    </row>
    <row r="151" spans="1:1" ht="12.75" x14ac:dyDescent="0.2">
      <c r="A151" s="409"/>
    </row>
    <row r="152" spans="1:1" ht="12.75" x14ac:dyDescent="0.2">
      <c r="A152" s="409"/>
    </row>
    <row r="153" spans="1:1" ht="12.75" x14ac:dyDescent="0.2">
      <c r="A153" s="409"/>
    </row>
    <row r="154" spans="1:1" ht="12.75" x14ac:dyDescent="0.2">
      <c r="A154" s="409"/>
    </row>
    <row r="155" spans="1:1" ht="12.75" x14ac:dyDescent="0.2">
      <c r="A155" s="409"/>
    </row>
    <row r="156" spans="1:1" ht="12.75" x14ac:dyDescent="0.2">
      <c r="A156" s="409"/>
    </row>
    <row r="157" spans="1:1" ht="12.75" x14ac:dyDescent="0.2">
      <c r="A157" s="409"/>
    </row>
    <row r="158" spans="1:1" ht="12.75" x14ac:dyDescent="0.2">
      <c r="A158" s="409"/>
    </row>
    <row r="159" spans="1:1" ht="12.75" x14ac:dyDescent="0.2">
      <c r="A159" s="409"/>
    </row>
    <row r="160" spans="1:1" ht="12.75" x14ac:dyDescent="0.2">
      <c r="A160" s="409"/>
    </row>
    <row r="161" spans="1:1" ht="12.75" x14ac:dyDescent="0.2">
      <c r="A161" s="409"/>
    </row>
    <row r="162" spans="1:1" ht="12.75" x14ac:dyDescent="0.2">
      <c r="A162" s="409"/>
    </row>
    <row r="163" spans="1:1" ht="12.75" x14ac:dyDescent="0.2">
      <c r="A163" s="409"/>
    </row>
    <row r="164" spans="1:1" ht="12.75" x14ac:dyDescent="0.2">
      <c r="A164" s="409"/>
    </row>
    <row r="165" spans="1:1" ht="12.75" x14ac:dyDescent="0.2">
      <c r="A165" s="409"/>
    </row>
    <row r="166" spans="1:1" ht="12.75" x14ac:dyDescent="0.2">
      <c r="A166" s="409"/>
    </row>
    <row r="167" spans="1:1" ht="12.75" x14ac:dyDescent="0.2">
      <c r="A167" s="409"/>
    </row>
    <row r="168" spans="1:1" ht="12.75" x14ac:dyDescent="0.2">
      <c r="A168" s="409"/>
    </row>
    <row r="169" spans="1:1" ht="12.75" x14ac:dyDescent="0.2">
      <c r="A169" s="409"/>
    </row>
    <row r="170" spans="1:1" ht="12.75" x14ac:dyDescent="0.2">
      <c r="A170" s="409"/>
    </row>
    <row r="171" spans="1:1" ht="12.75" x14ac:dyDescent="0.2">
      <c r="A171" s="409"/>
    </row>
    <row r="172" spans="1:1" ht="12.75" x14ac:dyDescent="0.2">
      <c r="A172" s="409"/>
    </row>
    <row r="173" spans="1:1" ht="12.75" x14ac:dyDescent="0.2">
      <c r="A173" s="409"/>
    </row>
    <row r="174" spans="1:1" ht="12.75" x14ac:dyDescent="0.2">
      <c r="A174" s="409"/>
    </row>
    <row r="175" spans="1:1" ht="12.75" x14ac:dyDescent="0.2">
      <c r="A175" s="409"/>
    </row>
    <row r="176" spans="1:1" ht="12.75" x14ac:dyDescent="0.2">
      <c r="A176" s="409"/>
    </row>
    <row r="177" spans="1:1" ht="12.75" x14ac:dyDescent="0.2">
      <c r="A177" s="409"/>
    </row>
    <row r="178" spans="1:1" ht="12.75" x14ac:dyDescent="0.2">
      <c r="A178" s="409"/>
    </row>
    <row r="179" spans="1:1" ht="12.75" x14ac:dyDescent="0.2">
      <c r="A179" s="409"/>
    </row>
    <row r="180" spans="1:1" ht="12.75" x14ac:dyDescent="0.2">
      <c r="A180" s="409"/>
    </row>
    <row r="181" spans="1:1" ht="12.75" x14ac:dyDescent="0.2">
      <c r="A181" s="409"/>
    </row>
    <row r="182" spans="1:1" ht="12.75" x14ac:dyDescent="0.2">
      <c r="A182" s="409"/>
    </row>
    <row r="183" spans="1:1" ht="12.75" x14ac:dyDescent="0.2">
      <c r="A183" s="409"/>
    </row>
    <row r="184" spans="1:1" ht="12.75" x14ac:dyDescent="0.2">
      <c r="A184" s="409"/>
    </row>
    <row r="185" spans="1:1" ht="12.75" x14ac:dyDescent="0.2">
      <c r="A185" s="409"/>
    </row>
    <row r="186" spans="1:1" ht="12.75" x14ac:dyDescent="0.2">
      <c r="A186" s="409"/>
    </row>
    <row r="187" spans="1:1" ht="12.75" x14ac:dyDescent="0.2">
      <c r="A187" s="409"/>
    </row>
    <row r="188" spans="1:1" ht="12.75" x14ac:dyDescent="0.2">
      <c r="A188" s="409"/>
    </row>
    <row r="189" spans="1:1" ht="12.75" x14ac:dyDescent="0.2">
      <c r="A189" s="409"/>
    </row>
    <row r="190" spans="1:1" ht="12.75" x14ac:dyDescent="0.2">
      <c r="A190" s="409"/>
    </row>
    <row r="191" spans="1:1" ht="12.75" x14ac:dyDescent="0.2">
      <c r="A191" s="409"/>
    </row>
    <row r="192" spans="1:1" ht="12.75" x14ac:dyDescent="0.2">
      <c r="A192" s="409"/>
    </row>
    <row r="193" spans="1:1" ht="12.75" x14ac:dyDescent="0.2">
      <c r="A193" s="409"/>
    </row>
    <row r="194" spans="1:1" ht="12.75" x14ac:dyDescent="0.2">
      <c r="A194" s="409"/>
    </row>
    <row r="195" spans="1:1" ht="12.75" x14ac:dyDescent="0.2">
      <c r="A195" s="409"/>
    </row>
    <row r="196" spans="1:1" ht="12.75" x14ac:dyDescent="0.2">
      <c r="A196" s="409"/>
    </row>
    <row r="197" spans="1:1" ht="12.75" x14ac:dyDescent="0.2">
      <c r="A197" s="409"/>
    </row>
    <row r="198" spans="1:1" ht="12.75" x14ac:dyDescent="0.2">
      <c r="A198" s="409"/>
    </row>
    <row r="199" spans="1:1" ht="12.75" x14ac:dyDescent="0.2">
      <c r="A199" s="409"/>
    </row>
    <row r="200" spans="1:1" ht="12.75" x14ac:dyDescent="0.2">
      <c r="A200" s="409"/>
    </row>
    <row r="201" spans="1:1" ht="12.75" x14ac:dyDescent="0.2">
      <c r="A201" s="409"/>
    </row>
    <row r="202" spans="1:1" ht="12.75" x14ac:dyDescent="0.2">
      <c r="A202" s="409"/>
    </row>
    <row r="203" spans="1:1" ht="12.75" x14ac:dyDescent="0.2">
      <c r="A203" s="409"/>
    </row>
    <row r="204" spans="1:1" ht="12.75" x14ac:dyDescent="0.2">
      <c r="A204" s="409"/>
    </row>
    <row r="205" spans="1:1" ht="12.75" x14ac:dyDescent="0.2">
      <c r="A205" s="409"/>
    </row>
    <row r="206" spans="1:1" ht="12.75" x14ac:dyDescent="0.2">
      <c r="A206" s="409"/>
    </row>
    <row r="207" spans="1:1" ht="12.75" x14ac:dyDescent="0.2">
      <c r="A207" s="409"/>
    </row>
    <row r="208" spans="1:1" ht="12.75" x14ac:dyDescent="0.2">
      <c r="A208" s="409"/>
    </row>
    <row r="209" spans="1:1" ht="12.75" x14ac:dyDescent="0.2">
      <c r="A209" s="409"/>
    </row>
    <row r="210" spans="1:1" ht="12.75" x14ac:dyDescent="0.2">
      <c r="A210" s="409"/>
    </row>
    <row r="211" spans="1:1" ht="12.75" x14ac:dyDescent="0.2">
      <c r="A211" s="409"/>
    </row>
    <row r="212" spans="1:1" ht="12.75" x14ac:dyDescent="0.2">
      <c r="A212" s="409"/>
    </row>
    <row r="213" spans="1:1" ht="12.75" x14ac:dyDescent="0.2">
      <c r="A213" s="409"/>
    </row>
    <row r="214" spans="1:1" ht="12.75" x14ac:dyDescent="0.2">
      <c r="A214" s="409"/>
    </row>
    <row r="215" spans="1:1" ht="12.75" x14ac:dyDescent="0.2">
      <c r="A215" s="409"/>
    </row>
    <row r="216" spans="1:1" ht="12.75" x14ac:dyDescent="0.2">
      <c r="A216" s="409"/>
    </row>
    <row r="217" spans="1:1" ht="12.75" x14ac:dyDescent="0.2">
      <c r="A217" s="409"/>
    </row>
    <row r="218" spans="1:1" ht="12.75" x14ac:dyDescent="0.2">
      <c r="A218" s="409"/>
    </row>
    <row r="219" spans="1:1" ht="12.75" x14ac:dyDescent="0.2">
      <c r="A219" s="409"/>
    </row>
    <row r="220" spans="1:1" ht="12.75" x14ac:dyDescent="0.2">
      <c r="A220" s="409"/>
    </row>
    <row r="221" spans="1:1" ht="12.75" x14ac:dyDescent="0.2">
      <c r="A221" s="409"/>
    </row>
    <row r="222" spans="1:1" ht="12.75" x14ac:dyDescent="0.2">
      <c r="A222" s="409"/>
    </row>
    <row r="223" spans="1:1" ht="12.75" x14ac:dyDescent="0.2">
      <c r="A223" s="409"/>
    </row>
    <row r="224" spans="1:1" ht="12.75" x14ac:dyDescent="0.2">
      <c r="A224" s="409"/>
    </row>
    <row r="225" spans="1:1" ht="12.75" x14ac:dyDescent="0.2">
      <c r="A225" s="409"/>
    </row>
    <row r="226" spans="1:1" ht="12.75" x14ac:dyDescent="0.2">
      <c r="A226" s="409"/>
    </row>
    <row r="227" spans="1:1" ht="12.75" x14ac:dyDescent="0.2">
      <c r="A227" s="409"/>
    </row>
    <row r="228" spans="1:1" ht="12.75" x14ac:dyDescent="0.2">
      <c r="A228" s="409"/>
    </row>
    <row r="229" spans="1:1" ht="12.75" x14ac:dyDescent="0.2">
      <c r="A229" s="409"/>
    </row>
    <row r="230" spans="1:1" ht="12.75" x14ac:dyDescent="0.2">
      <c r="A230" s="409"/>
    </row>
    <row r="231" spans="1:1" ht="12.75" x14ac:dyDescent="0.2">
      <c r="A231" s="409"/>
    </row>
    <row r="232" spans="1:1" ht="12.75" x14ac:dyDescent="0.2">
      <c r="A232" s="409"/>
    </row>
    <row r="233" spans="1:1" ht="12.75" x14ac:dyDescent="0.2">
      <c r="A233" s="409"/>
    </row>
    <row r="234" spans="1:1" ht="12.75" x14ac:dyDescent="0.2">
      <c r="A234" s="409"/>
    </row>
    <row r="235" spans="1:1" ht="12.75" x14ac:dyDescent="0.2">
      <c r="A235" s="409"/>
    </row>
    <row r="236" spans="1:1" ht="12.75" x14ac:dyDescent="0.2">
      <c r="A236" s="409"/>
    </row>
    <row r="237" spans="1:1" ht="12.75" x14ac:dyDescent="0.2">
      <c r="A237" s="409"/>
    </row>
    <row r="238" spans="1:1" ht="12.75" x14ac:dyDescent="0.2">
      <c r="A238" s="409"/>
    </row>
    <row r="239" spans="1:1" ht="12.75" x14ac:dyDescent="0.2">
      <c r="A239" s="409"/>
    </row>
    <row r="240" spans="1:1" ht="12.75" x14ac:dyDescent="0.2">
      <c r="A240" s="409"/>
    </row>
    <row r="241" spans="1:1" ht="12.75" x14ac:dyDescent="0.2">
      <c r="A241" s="409"/>
    </row>
    <row r="242" spans="1:1" ht="12.75" x14ac:dyDescent="0.2">
      <c r="A242" s="409"/>
    </row>
    <row r="243" spans="1:1" ht="12.75" x14ac:dyDescent="0.2">
      <c r="A243" s="409"/>
    </row>
    <row r="244" spans="1:1" ht="12.75" x14ac:dyDescent="0.2">
      <c r="A244" s="409"/>
    </row>
    <row r="245" spans="1:1" ht="12.75" x14ac:dyDescent="0.2">
      <c r="A245" s="409"/>
    </row>
    <row r="246" spans="1:1" ht="12.75" x14ac:dyDescent="0.2">
      <c r="A246" s="409"/>
    </row>
    <row r="247" spans="1:1" ht="12.75" x14ac:dyDescent="0.2">
      <c r="A247" s="409"/>
    </row>
    <row r="248" spans="1:1" ht="12.75" x14ac:dyDescent="0.2">
      <c r="A248" s="409"/>
    </row>
    <row r="249" spans="1:1" ht="12.75" x14ac:dyDescent="0.2">
      <c r="A249" s="409"/>
    </row>
    <row r="250" spans="1:1" ht="12.75" x14ac:dyDescent="0.2">
      <c r="A250" s="409"/>
    </row>
    <row r="251" spans="1:1" ht="12.75" x14ac:dyDescent="0.2">
      <c r="A251" s="409"/>
    </row>
    <row r="252" spans="1:1" ht="12.75" x14ac:dyDescent="0.2">
      <c r="A252" s="409"/>
    </row>
    <row r="253" spans="1:1" ht="12.75" x14ac:dyDescent="0.2">
      <c r="A253" s="409"/>
    </row>
    <row r="254" spans="1:1" ht="12.75" x14ac:dyDescent="0.2">
      <c r="A254" s="409"/>
    </row>
    <row r="255" spans="1:1" ht="12.75" x14ac:dyDescent="0.2">
      <c r="A255" s="409"/>
    </row>
    <row r="256" spans="1:1" ht="12.75" x14ac:dyDescent="0.2">
      <c r="A256" s="409"/>
    </row>
    <row r="257" spans="1:1" ht="12.75" x14ac:dyDescent="0.2">
      <c r="A257" s="409"/>
    </row>
    <row r="258" spans="1:1" ht="12.75" x14ac:dyDescent="0.2">
      <c r="A258" s="409"/>
    </row>
    <row r="259" spans="1:1" ht="12.75" x14ac:dyDescent="0.2">
      <c r="A259" s="409"/>
    </row>
    <row r="260" spans="1:1" ht="12.75" x14ac:dyDescent="0.2">
      <c r="A260" s="409"/>
    </row>
    <row r="261" spans="1:1" ht="12.75" x14ac:dyDescent="0.2">
      <c r="A261" s="409"/>
    </row>
    <row r="262" spans="1:1" ht="12.75" x14ac:dyDescent="0.2">
      <c r="A262" s="409"/>
    </row>
    <row r="263" spans="1:1" ht="12.75" x14ac:dyDescent="0.2">
      <c r="A263" s="409"/>
    </row>
    <row r="264" spans="1:1" ht="12.75" x14ac:dyDescent="0.2">
      <c r="A264" s="409"/>
    </row>
    <row r="265" spans="1:1" ht="12.75" x14ac:dyDescent="0.2">
      <c r="A265" s="409"/>
    </row>
    <row r="266" spans="1:1" ht="12.75" x14ac:dyDescent="0.2">
      <c r="A266" s="409"/>
    </row>
    <row r="267" spans="1:1" ht="12.75" x14ac:dyDescent="0.2">
      <c r="A267" s="409"/>
    </row>
    <row r="268" spans="1:1" ht="12.75" x14ac:dyDescent="0.2">
      <c r="A268" s="409"/>
    </row>
    <row r="269" spans="1:1" ht="12.75" x14ac:dyDescent="0.2">
      <c r="A269" s="409"/>
    </row>
    <row r="270" spans="1:1" ht="12.75" x14ac:dyDescent="0.2">
      <c r="A270" s="409"/>
    </row>
    <row r="271" spans="1:1" ht="12.75" x14ac:dyDescent="0.2">
      <c r="A271" s="409"/>
    </row>
    <row r="272" spans="1:1" ht="12.75" x14ac:dyDescent="0.2">
      <c r="A272" s="409"/>
    </row>
    <row r="273" spans="1:1" ht="12.75" x14ac:dyDescent="0.2">
      <c r="A273" s="409"/>
    </row>
    <row r="274" spans="1:1" ht="12.75" x14ac:dyDescent="0.2">
      <c r="A274" s="409"/>
    </row>
    <row r="275" spans="1:1" ht="12.75" x14ac:dyDescent="0.2">
      <c r="A275" s="409"/>
    </row>
    <row r="276" spans="1:1" ht="12.75" x14ac:dyDescent="0.2">
      <c r="A276" s="409"/>
    </row>
    <row r="277" spans="1:1" ht="12.75" x14ac:dyDescent="0.2">
      <c r="A277" s="409"/>
    </row>
    <row r="278" spans="1:1" ht="12.75" x14ac:dyDescent="0.2">
      <c r="A278" s="409"/>
    </row>
    <row r="279" spans="1:1" ht="12.75" x14ac:dyDescent="0.2">
      <c r="A279" s="409"/>
    </row>
    <row r="280" spans="1:1" ht="12.75" x14ac:dyDescent="0.2">
      <c r="A280" s="409"/>
    </row>
    <row r="281" spans="1:1" ht="12.75" x14ac:dyDescent="0.2">
      <c r="A281" s="409"/>
    </row>
    <row r="282" spans="1:1" ht="12.75" x14ac:dyDescent="0.2">
      <c r="A282" s="409"/>
    </row>
    <row r="283" spans="1:1" ht="12.75" x14ac:dyDescent="0.2">
      <c r="A283" s="409"/>
    </row>
    <row r="284" spans="1:1" ht="12.75" x14ac:dyDescent="0.2">
      <c r="A284" s="409"/>
    </row>
    <row r="285" spans="1:1" ht="12.75" x14ac:dyDescent="0.2">
      <c r="A285" s="409"/>
    </row>
    <row r="286" spans="1:1" ht="12.75" x14ac:dyDescent="0.2">
      <c r="A286" s="409"/>
    </row>
    <row r="287" spans="1:1" ht="12.75" x14ac:dyDescent="0.2">
      <c r="A287" s="409"/>
    </row>
    <row r="288" spans="1:1" ht="12.75" x14ac:dyDescent="0.2">
      <c r="A288" s="409"/>
    </row>
    <row r="289" spans="1:1" ht="12.75" x14ac:dyDescent="0.2">
      <c r="A289" s="409"/>
    </row>
    <row r="290" spans="1:1" ht="12.75" x14ac:dyDescent="0.2">
      <c r="A290" s="409"/>
    </row>
    <row r="291" spans="1:1" ht="12.75" x14ac:dyDescent="0.2">
      <c r="A291" s="409"/>
    </row>
    <row r="292" spans="1:1" ht="12.75" x14ac:dyDescent="0.2">
      <c r="A292" s="409"/>
    </row>
    <row r="293" spans="1:1" ht="12.75" x14ac:dyDescent="0.2">
      <c r="A293" s="409"/>
    </row>
    <row r="294" spans="1:1" ht="12.75" x14ac:dyDescent="0.2">
      <c r="A294" s="409"/>
    </row>
    <row r="295" spans="1:1" ht="12.75" x14ac:dyDescent="0.2">
      <c r="A295" s="409"/>
    </row>
    <row r="296" spans="1:1" ht="12.75" x14ac:dyDescent="0.2">
      <c r="A296" s="409"/>
    </row>
    <row r="297" spans="1:1" ht="12.75" x14ac:dyDescent="0.2">
      <c r="A297" s="409"/>
    </row>
    <row r="298" spans="1:1" ht="12.75" x14ac:dyDescent="0.2">
      <c r="A298" s="409"/>
    </row>
    <row r="299" spans="1:1" ht="12.75" x14ac:dyDescent="0.2">
      <c r="A299" s="409"/>
    </row>
    <row r="300" spans="1:1" ht="12.75" x14ac:dyDescent="0.2">
      <c r="A300" s="409"/>
    </row>
    <row r="301" spans="1:1" ht="12.75" x14ac:dyDescent="0.2">
      <c r="A301" s="409"/>
    </row>
    <row r="302" spans="1:1" ht="12.75" x14ac:dyDescent="0.2">
      <c r="A302" s="409"/>
    </row>
    <row r="303" spans="1:1" ht="12.75" x14ac:dyDescent="0.2">
      <c r="A303" s="409"/>
    </row>
    <row r="304" spans="1:1" ht="12.75" x14ac:dyDescent="0.2">
      <c r="A304" s="409"/>
    </row>
    <row r="305" spans="1:1" ht="12.75" x14ac:dyDescent="0.2">
      <c r="A305" s="409"/>
    </row>
    <row r="306" spans="1:1" ht="12.75" x14ac:dyDescent="0.2">
      <c r="A306" s="409"/>
    </row>
    <row r="307" spans="1:1" ht="12.75" x14ac:dyDescent="0.2">
      <c r="A307" s="409"/>
    </row>
    <row r="308" spans="1:1" ht="12.75" x14ac:dyDescent="0.2">
      <c r="A308" s="409"/>
    </row>
    <row r="309" spans="1:1" ht="12.75" x14ac:dyDescent="0.2">
      <c r="A309" s="409"/>
    </row>
    <row r="310" spans="1:1" ht="12.75" x14ac:dyDescent="0.2">
      <c r="A310" s="409"/>
    </row>
    <row r="311" spans="1:1" ht="12.75" x14ac:dyDescent="0.2">
      <c r="A311" s="409"/>
    </row>
    <row r="312" spans="1:1" ht="12.75" x14ac:dyDescent="0.2">
      <c r="A312" s="409"/>
    </row>
    <row r="313" spans="1:1" ht="12.75" x14ac:dyDescent="0.2">
      <c r="A313" s="409"/>
    </row>
    <row r="314" spans="1:1" ht="12.75" x14ac:dyDescent="0.2">
      <c r="A314" s="409"/>
    </row>
    <row r="315" spans="1:1" ht="12.75" x14ac:dyDescent="0.2">
      <c r="A315" s="409"/>
    </row>
    <row r="316" spans="1:1" ht="12.75" x14ac:dyDescent="0.2">
      <c r="A316" s="409"/>
    </row>
    <row r="317" spans="1:1" ht="12.75" x14ac:dyDescent="0.2">
      <c r="A317" s="409"/>
    </row>
    <row r="318" spans="1:1" ht="12.75" x14ac:dyDescent="0.2">
      <c r="A318" s="409"/>
    </row>
    <row r="319" spans="1:1" ht="12.75" x14ac:dyDescent="0.2">
      <c r="A319" s="409"/>
    </row>
    <row r="320" spans="1:1" ht="12.75" x14ac:dyDescent="0.2">
      <c r="A320" s="409"/>
    </row>
    <row r="321" spans="1:1" ht="12.75" x14ac:dyDescent="0.2">
      <c r="A321" s="409"/>
    </row>
    <row r="322" spans="1:1" ht="12.75" x14ac:dyDescent="0.2">
      <c r="A322" s="409"/>
    </row>
    <row r="323" spans="1:1" ht="12.75" x14ac:dyDescent="0.2">
      <c r="A323" s="409"/>
    </row>
    <row r="324" spans="1:1" ht="12.75" x14ac:dyDescent="0.2">
      <c r="A324" s="409"/>
    </row>
    <row r="325" spans="1:1" ht="12.75" x14ac:dyDescent="0.2">
      <c r="A325" s="409"/>
    </row>
    <row r="326" spans="1:1" ht="12.75" x14ac:dyDescent="0.2">
      <c r="A326" s="409"/>
    </row>
    <row r="327" spans="1:1" ht="12.75" x14ac:dyDescent="0.2">
      <c r="A327" s="409"/>
    </row>
    <row r="328" spans="1:1" ht="12.75" x14ac:dyDescent="0.2">
      <c r="A328" s="409"/>
    </row>
    <row r="329" spans="1:1" ht="12.75" x14ac:dyDescent="0.2">
      <c r="A329" s="409"/>
    </row>
    <row r="330" spans="1:1" ht="12.75" x14ac:dyDescent="0.2">
      <c r="A330" s="409"/>
    </row>
    <row r="331" spans="1:1" ht="12.75" x14ac:dyDescent="0.2">
      <c r="A331" s="409"/>
    </row>
    <row r="332" spans="1:1" ht="12.75" x14ac:dyDescent="0.2">
      <c r="A332" s="409"/>
    </row>
    <row r="333" spans="1:1" ht="12.75" x14ac:dyDescent="0.2">
      <c r="A333" s="409"/>
    </row>
    <row r="334" spans="1:1" ht="12.75" x14ac:dyDescent="0.2">
      <c r="A334" s="409"/>
    </row>
    <row r="335" spans="1:1" ht="12.75" x14ac:dyDescent="0.2">
      <c r="A335" s="409"/>
    </row>
    <row r="336" spans="1:1" ht="12.75" x14ac:dyDescent="0.2">
      <c r="A336" s="409"/>
    </row>
    <row r="337" spans="1:1" ht="12.75" x14ac:dyDescent="0.2">
      <c r="A337" s="409"/>
    </row>
    <row r="338" spans="1:1" ht="12.75" x14ac:dyDescent="0.2">
      <c r="A338" s="409"/>
    </row>
    <row r="339" spans="1:1" ht="12.75" x14ac:dyDescent="0.2">
      <c r="A339" s="409"/>
    </row>
    <row r="340" spans="1:1" ht="12.75" x14ac:dyDescent="0.2">
      <c r="A340" s="409"/>
    </row>
    <row r="341" spans="1:1" ht="12.75" x14ac:dyDescent="0.2">
      <c r="A341" s="409"/>
    </row>
    <row r="342" spans="1:1" ht="12.75" x14ac:dyDescent="0.2">
      <c r="A342" s="409"/>
    </row>
    <row r="343" spans="1:1" ht="12.75" x14ac:dyDescent="0.2">
      <c r="A343" s="409"/>
    </row>
    <row r="344" spans="1:1" ht="12.75" x14ac:dyDescent="0.2">
      <c r="A344" s="409"/>
    </row>
    <row r="345" spans="1:1" ht="12.75" x14ac:dyDescent="0.2">
      <c r="A345" s="409"/>
    </row>
    <row r="346" spans="1:1" ht="12.75" x14ac:dyDescent="0.2">
      <c r="A346" s="409"/>
    </row>
    <row r="347" spans="1:1" ht="12.75" x14ac:dyDescent="0.2">
      <c r="A347" s="409"/>
    </row>
    <row r="348" spans="1:1" ht="12.75" x14ac:dyDescent="0.2">
      <c r="A348" s="409"/>
    </row>
    <row r="349" spans="1:1" ht="12.75" x14ac:dyDescent="0.2">
      <c r="A349" s="409"/>
    </row>
    <row r="350" spans="1:1" ht="12.75" x14ac:dyDescent="0.2">
      <c r="A350" s="409"/>
    </row>
    <row r="351" spans="1:1" ht="12.75" x14ac:dyDescent="0.2">
      <c r="A351" s="409"/>
    </row>
    <row r="352" spans="1:1" ht="12.75" x14ac:dyDescent="0.2">
      <c r="A352" s="409"/>
    </row>
    <row r="353" spans="1:1" ht="12.75" x14ac:dyDescent="0.2">
      <c r="A353" s="409"/>
    </row>
    <row r="354" spans="1:1" ht="12.75" x14ac:dyDescent="0.2">
      <c r="A354" s="409"/>
    </row>
    <row r="355" spans="1:1" ht="12.75" x14ac:dyDescent="0.2">
      <c r="A355" s="409"/>
    </row>
    <row r="356" spans="1:1" ht="12.75" x14ac:dyDescent="0.2">
      <c r="A356" s="409"/>
    </row>
    <row r="357" spans="1:1" ht="12.75" x14ac:dyDescent="0.2">
      <c r="A357" s="409"/>
    </row>
    <row r="358" spans="1:1" ht="12.75" x14ac:dyDescent="0.2">
      <c r="A358" s="409"/>
    </row>
    <row r="359" spans="1:1" ht="12.75" x14ac:dyDescent="0.2">
      <c r="A359" s="409"/>
    </row>
    <row r="360" spans="1:1" ht="12.75" x14ac:dyDescent="0.2">
      <c r="A360" s="409"/>
    </row>
    <row r="361" spans="1:1" ht="12.75" x14ac:dyDescent="0.2">
      <c r="A361" s="409"/>
    </row>
    <row r="362" spans="1:1" ht="12.75" x14ac:dyDescent="0.2">
      <c r="A362" s="409"/>
    </row>
    <row r="363" spans="1:1" ht="12.75" x14ac:dyDescent="0.2">
      <c r="A363" s="409"/>
    </row>
    <row r="364" spans="1:1" ht="12.75" x14ac:dyDescent="0.2">
      <c r="A364" s="409"/>
    </row>
    <row r="365" spans="1:1" ht="12.75" x14ac:dyDescent="0.2">
      <c r="A365" s="409"/>
    </row>
    <row r="366" spans="1:1" ht="12.75" x14ac:dyDescent="0.2">
      <c r="A366" s="409"/>
    </row>
    <row r="367" spans="1:1" ht="12.75" x14ac:dyDescent="0.2">
      <c r="A367" s="409"/>
    </row>
    <row r="368" spans="1:1" ht="12.75" x14ac:dyDescent="0.2">
      <c r="A368" s="409"/>
    </row>
    <row r="369" spans="1:1" ht="12.75" x14ac:dyDescent="0.2">
      <c r="A369" s="409"/>
    </row>
    <row r="370" spans="1:1" ht="12.75" x14ac:dyDescent="0.2">
      <c r="A370" s="409"/>
    </row>
    <row r="371" spans="1:1" ht="12.75" x14ac:dyDescent="0.2">
      <c r="A371" s="409"/>
    </row>
    <row r="372" spans="1:1" ht="12.75" x14ac:dyDescent="0.2">
      <c r="A372" s="409"/>
    </row>
    <row r="373" spans="1:1" ht="12.75" x14ac:dyDescent="0.2">
      <c r="A373" s="409"/>
    </row>
    <row r="374" spans="1:1" ht="12.75" x14ac:dyDescent="0.2">
      <c r="A374" s="409"/>
    </row>
    <row r="375" spans="1:1" ht="12.75" x14ac:dyDescent="0.2">
      <c r="A375" s="409"/>
    </row>
    <row r="376" spans="1:1" ht="12.75" x14ac:dyDescent="0.2">
      <c r="A376" s="409"/>
    </row>
    <row r="377" spans="1:1" ht="12.75" x14ac:dyDescent="0.2">
      <c r="A377" s="409"/>
    </row>
    <row r="378" spans="1:1" ht="12.75" x14ac:dyDescent="0.2">
      <c r="A378" s="409"/>
    </row>
    <row r="379" spans="1:1" ht="12.75" x14ac:dyDescent="0.2">
      <c r="A379" s="409"/>
    </row>
    <row r="380" spans="1:1" ht="12.75" x14ac:dyDescent="0.2">
      <c r="A380" s="409"/>
    </row>
    <row r="381" spans="1:1" ht="12.75" x14ac:dyDescent="0.2">
      <c r="A381" s="409"/>
    </row>
    <row r="382" spans="1:1" ht="12.75" x14ac:dyDescent="0.2">
      <c r="A382" s="409"/>
    </row>
    <row r="383" spans="1:1" ht="12.75" x14ac:dyDescent="0.2">
      <c r="A383" s="409"/>
    </row>
    <row r="384" spans="1:1" ht="12.75" x14ac:dyDescent="0.2">
      <c r="A384" s="409"/>
    </row>
    <row r="385" spans="1:1" ht="12.75" x14ac:dyDescent="0.2">
      <c r="A385" s="409"/>
    </row>
    <row r="386" spans="1:1" ht="12.75" x14ac:dyDescent="0.2">
      <c r="A386" s="409"/>
    </row>
    <row r="387" spans="1:1" ht="12.75" x14ac:dyDescent="0.2">
      <c r="A387" s="409"/>
    </row>
    <row r="388" spans="1:1" ht="12.75" x14ac:dyDescent="0.2">
      <c r="A388" s="409"/>
    </row>
    <row r="389" spans="1:1" ht="12.75" x14ac:dyDescent="0.2">
      <c r="A389" s="409"/>
    </row>
    <row r="390" spans="1:1" ht="12.75" x14ac:dyDescent="0.2">
      <c r="A390" s="409"/>
    </row>
    <row r="391" spans="1:1" ht="12.75" x14ac:dyDescent="0.2">
      <c r="A391" s="409"/>
    </row>
    <row r="392" spans="1:1" ht="12.75" x14ac:dyDescent="0.2">
      <c r="A392" s="409"/>
    </row>
    <row r="393" spans="1:1" ht="12.75" x14ac:dyDescent="0.2">
      <c r="A393" s="409"/>
    </row>
    <row r="394" spans="1:1" ht="12.75" x14ac:dyDescent="0.2">
      <c r="A394" s="409"/>
    </row>
    <row r="395" spans="1:1" ht="12.75" x14ac:dyDescent="0.2">
      <c r="A395" s="409"/>
    </row>
    <row r="396" spans="1:1" ht="12.75" x14ac:dyDescent="0.2">
      <c r="A396" s="409"/>
    </row>
    <row r="397" spans="1:1" ht="12.75" x14ac:dyDescent="0.2">
      <c r="A397" s="409"/>
    </row>
    <row r="398" spans="1:1" ht="12.75" x14ac:dyDescent="0.2">
      <c r="A398" s="409"/>
    </row>
    <row r="399" spans="1:1" ht="12.75" x14ac:dyDescent="0.2">
      <c r="A399" s="409"/>
    </row>
    <row r="400" spans="1:1" ht="12.75" x14ac:dyDescent="0.2">
      <c r="A400" s="409"/>
    </row>
    <row r="401" spans="1:1" ht="12.75" x14ac:dyDescent="0.2">
      <c r="A401" s="409"/>
    </row>
    <row r="402" spans="1:1" ht="12.75" x14ac:dyDescent="0.2">
      <c r="A402" s="409"/>
    </row>
    <row r="403" spans="1:1" ht="12.75" x14ac:dyDescent="0.2">
      <c r="A403" s="409"/>
    </row>
    <row r="404" spans="1:1" ht="12.75" x14ac:dyDescent="0.2">
      <c r="A404" s="409"/>
    </row>
    <row r="405" spans="1:1" ht="12.75" x14ac:dyDescent="0.2">
      <c r="A405" s="409"/>
    </row>
    <row r="406" spans="1:1" ht="12.75" x14ac:dyDescent="0.2">
      <c r="A406" s="409"/>
    </row>
    <row r="407" spans="1:1" ht="12.75" x14ac:dyDescent="0.2">
      <c r="A407" s="409"/>
    </row>
    <row r="408" spans="1:1" ht="12.75" x14ac:dyDescent="0.2">
      <c r="A408" s="409"/>
    </row>
    <row r="409" spans="1:1" ht="12.75" x14ac:dyDescent="0.2">
      <c r="A409" s="409"/>
    </row>
    <row r="410" spans="1:1" ht="12.75" x14ac:dyDescent="0.2">
      <c r="A410" s="409"/>
    </row>
    <row r="411" spans="1:1" ht="12.75" x14ac:dyDescent="0.2">
      <c r="A411" s="409"/>
    </row>
    <row r="412" spans="1:1" ht="12.75" x14ac:dyDescent="0.2">
      <c r="A412" s="409"/>
    </row>
    <row r="413" spans="1:1" ht="12.75" x14ac:dyDescent="0.2">
      <c r="A413" s="409"/>
    </row>
    <row r="414" spans="1:1" ht="12.75" x14ac:dyDescent="0.2">
      <c r="A414" s="409"/>
    </row>
    <row r="415" spans="1:1" ht="12.75" x14ac:dyDescent="0.2">
      <c r="A415" s="409"/>
    </row>
    <row r="416" spans="1:1" ht="12.75" x14ac:dyDescent="0.2">
      <c r="A416" s="409"/>
    </row>
    <row r="417" spans="1:1" ht="12.75" x14ac:dyDescent="0.2">
      <c r="A417" s="409"/>
    </row>
    <row r="418" spans="1:1" ht="12.75" x14ac:dyDescent="0.2">
      <c r="A418" s="409"/>
    </row>
    <row r="419" spans="1:1" ht="12.75" x14ac:dyDescent="0.2">
      <c r="A419" s="409"/>
    </row>
    <row r="420" spans="1:1" ht="12.75" x14ac:dyDescent="0.2">
      <c r="A420" s="409"/>
    </row>
    <row r="421" spans="1:1" ht="12.75" x14ac:dyDescent="0.2">
      <c r="A421" s="409"/>
    </row>
    <row r="422" spans="1:1" ht="12.75" x14ac:dyDescent="0.2">
      <c r="A422" s="409"/>
    </row>
    <row r="423" spans="1:1" ht="12.75" x14ac:dyDescent="0.2">
      <c r="A423" s="409"/>
    </row>
    <row r="424" spans="1:1" ht="12.75" x14ac:dyDescent="0.2">
      <c r="A424" s="409"/>
    </row>
    <row r="425" spans="1:1" ht="12.75" x14ac:dyDescent="0.2">
      <c r="A425" s="409"/>
    </row>
    <row r="426" spans="1:1" ht="12.75" x14ac:dyDescent="0.2">
      <c r="A426" s="409"/>
    </row>
    <row r="427" spans="1:1" ht="12.75" x14ac:dyDescent="0.2">
      <c r="A427" s="409"/>
    </row>
    <row r="428" spans="1:1" ht="12.75" x14ac:dyDescent="0.2">
      <c r="A428" s="409"/>
    </row>
    <row r="429" spans="1:1" ht="12.75" x14ac:dyDescent="0.2">
      <c r="A429" s="409"/>
    </row>
    <row r="430" spans="1:1" ht="12.75" x14ac:dyDescent="0.2">
      <c r="A430" s="409"/>
    </row>
    <row r="431" spans="1:1" ht="12.75" x14ac:dyDescent="0.2">
      <c r="A431" s="409"/>
    </row>
    <row r="432" spans="1:1" ht="12.75" x14ac:dyDescent="0.2">
      <c r="A432" s="409"/>
    </row>
    <row r="433" spans="1:1" ht="12.75" x14ac:dyDescent="0.2">
      <c r="A433" s="409"/>
    </row>
    <row r="434" spans="1:1" ht="12.75" x14ac:dyDescent="0.2">
      <c r="A434" s="409"/>
    </row>
    <row r="435" spans="1:1" ht="12.75" x14ac:dyDescent="0.2">
      <c r="A435" s="409"/>
    </row>
    <row r="436" spans="1:1" ht="12.75" x14ac:dyDescent="0.2">
      <c r="A436" s="409"/>
    </row>
    <row r="437" spans="1:1" ht="12.75" x14ac:dyDescent="0.2">
      <c r="A437" s="409"/>
    </row>
    <row r="438" spans="1:1" ht="12.75" x14ac:dyDescent="0.2">
      <c r="A438" s="409"/>
    </row>
    <row r="439" spans="1:1" ht="12.75" x14ac:dyDescent="0.2">
      <c r="A439" s="409"/>
    </row>
    <row r="440" spans="1:1" ht="12.75" x14ac:dyDescent="0.2">
      <c r="A440" s="409"/>
    </row>
    <row r="441" spans="1:1" ht="12.75" x14ac:dyDescent="0.2">
      <c r="A441" s="409"/>
    </row>
    <row r="442" spans="1:1" ht="12.75" x14ac:dyDescent="0.2">
      <c r="A442" s="409"/>
    </row>
    <row r="443" spans="1:1" ht="12.75" x14ac:dyDescent="0.2">
      <c r="A443" s="409"/>
    </row>
    <row r="444" spans="1:1" ht="12.75" x14ac:dyDescent="0.2">
      <c r="A444" s="409"/>
    </row>
    <row r="445" spans="1:1" ht="12.75" x14ac:dyDescent="0.2">
      <c r="A445" s="409"/>
    </row>
    <row r="446" spans="1:1" ht="12.75" x14ac:dyDescent="0.2">
      <c r="A446" s="409"/>
    </row>
    <row r="447" spans="1:1" ht="12.75" x14ac:dyDescent="0.2">
      <c r="A447" s="409"/>
    </row>
    <row r="448" spans="1:1" ht="12.75" x14ac:dyDescent="0.2">
      <c r="A448" s="409"/>
    </row>
    <row r="449" spans="1:1" ht="12.75" x14ac:dyDescent="0.2">
      <c r="A449" s="409"/>
    </row>
    <row r="450" spans="1:1" ht="12.75" x14ac:dyDescent="0.2">
      <c r="A450" s="409"/>
    </row>
    <row r="451" spans="1:1" ht="12.75" x14ac:dyDescent="0.2">
      <c r="A451" s="409"/>
    </row>
    <row r="452" spans="1:1" ht="12.75" x14ac:dyDescent="0.2">
      <c r="A452" s="409"/>
    </row>
    <row r="453" spans="1:1" ht="12.75" x14ac:dyDescent="0.2">
      <c r="A453" s="409"/>
    </row>
    <row r="454" spans="1:1" ht="12.75" x14ac:dyDescent="0.2">
      <c r="A454" s="409"/>
    </row>
    <row r="455" spans="1:1" ht="12.75" x14ac:dyDescent="0.2">
      <c r="A455" s="409"/>
    </row>
    <row r="456" spans="1:1" ht="12.75" x14ac:dyDescent="0.2">
      <c r="A456" s="409"/>
    </row>
    <row r="457" spans="1:1" ht="12.75" x14ac:dyDescent="0.2">
      <c r="A457" s="409"/>
    </row>
    <row r="458" spans="1:1" ht="12.75" x14ac:dyDescent="0.2">
      <c r="A458" s="409"/>
    </row>
    <row r="459" spans="1:1" ht="12.75" x14ac:dyDescent="0.2">
      <c r="A459" s="409"/>
    </row>
    <row r="460" spans="1:1" ht="12.75" x14ac:dyDescent="0.2">
      <c r="A460" s="409"/>
    </row>
    <row r="461" spans="1:1" ht="12.75" x14ac:dyDescent="0.2">
      <c r="A461" s="409"/>
    </row>
    <row r="462" spans="1:1" ht="12.75" x14ac:dyDescent="0.2">
      <c r="A462" s="409"/>
    </row>
    <row r="463" spans="1:1" ht="12.75" x14ac:dyDescent="0.2">
      <c r="A463" s="409"/>
    </row>
    <row r="464" spans="1:1" ht="12.75" x14ac:dyDescent="0.2">
      <c r="A464" s="409"/>
    </row>
    <row r="465" spans="1:1" ht="12.75" x14ac:dyDescent="0.2">
      <c r="A465" s="409"/>
    </row>
    <row r="466" spans="1:1" ht="12.75" x14ac:dyDescent="0.2">
      <c r="A466" s="409"/>
    </row>
    <row r="467" spans="1:1" ht="12.75" x14ac:dyDescent="0.2">
      <c r="A467" s="409"/>
    </row>
    <row r="468" spans="1:1" ht="12.75" x14ac:dyDescent="0.2">
      <c r="A468" s="409"/>
    </row>
    <row r="469" spans="1:1" ht="12.75" x14ac:dyDescent="0.2">
      <c r="A469" s="409"/>
    </row>
    <row r="470" spans="1:1" ht="12.75" x14ac:dyDescent="0.2">
      <c r="A470" s="409"/>
    </row>
    <row r="471" spans="1:1" ht="12.75" x14ac:dyDescent="0.2">
      <c r="A471" s="409"/>
    </row>
    <row r="472" spans="1:1" ht="12.75" x14ac:dyDescent="0.2">
      <c r="A472" s="409"/>
    </row>
    <row r="473" spans="1:1" ht="12.75" x14ac:dyDescent="0.2">
      <c r="A473" s="409"/>
    </row>
    <row r="474" spans="1:1" ht="12.75" x14ac:dyDescent="0.2">
      <c r="A474" s="409"/>
    </row>
    <row r="475" spans="1:1" ht="12.75" x14ac:dyDescent="0.2">
      <c r="A475" s="409"/>
    </row>
    <row r="476" spans="1:1" ht="12.75" x14ac:dyDescent="0.2">
      <c r="A476" s="409"/>
    </row>
    <row r="477" spans="1:1" ht="12.75" x14ac:dyDescent="0.2">
      <c r="A477" s="409"/>
    </row>
    <row r="478" spans="1:1" ht="12.75" x14ac:dyDescent="0.2">
      <c r="A478" s="409"/>
    </row>
    <row r="479" spans="1:1" ht="12.75" x14ac:dyDescent="0.2">
      <c r="A479" s="409"/>
    </row>
    <row r="480" spans="1:1" ht="12.75" x14ac:dyDescent="0.2">
      <c r="A480" s="409"/>
    </row>
    <row r="481" spans="1:1" ht="12.75" x14ac:dyDescent="0.2">
      <c r="A481" s="409"/>
    </row>
    <row r="482" spans="1:1" ht="12.75" x14ac:dyDescent="0.2">
      <c r="A482" s="409"/>
    </row>
    <row r="483" spans="1:1" ht="12.75" x14ac:dyDescent="0.2">
      <c r="A483" s="409"/>
    </row>
    <row r="484" spans="1:1" ht="12.75" x14ac:dyDescent="0.2">
      <c r="A484" s="409"/>
    </row>
    <row r="485" spans="1:1" ht="12.75" x14ac:dyDescent="0.2">
      <c r="A485" s="409"/>
    </row>
    <row r="486" spans="1:1" ht="12.75" x14ac:dyDescent="0.2">
      <c r="A486" s="409"/>
    </row>
    <row r="487" spans="1:1" ht="12.75" x14ac:dyDescent="0.2">
      <c r="A487" s="409"/>
    </row>
    <row r="488" spans="1:1" ht="12.75" x14ac:dyDescent="0.2">
      <c r="A488" s="409"/>
    </row>
    <row r="489" spans="1:1" ht="12.75" x14ac:dyDescent="0.2">
      <c r="A489" s="409"/>
    </row>
    <row r="490" spans="1:1" ht="12.75" x14ac:dyDescent="0.2">
      <c r="A490" s="409"/>
    </row>
    <row r="491" spans="1:1" ht="12.75" x14ac:dyDescent="0.2">
      <c r="A491" s="409"/>
    </row>
    <row r="492" spans="1:1" ht="12.75" x14ac:dyDescent="0.2">
      <c r="A492" s="409"/>
    </row>
    <row r="493" spans="1:1" ht="12.75" x14ac:dyDescent="0.2">
      <c r="A493" s="409"/>
    </row>
    <row r="494" spans="1:1" ht="12.75" x14ac:dyDescent="0.2">
      <c r="A494" s="409"/>
    </row>
    <row r="495" spans="1:1" ht="12.75" x14ac:dyDescent="0.2">
      <c r="A495" s="409"/>
    </row>
    <row r="496" spans="1:1" ht="12.75" x14ac:dyDescent="0.2">
      <c r="A496" s="409"/>
    </row>
    <row r="497" spans="1:1" ht="12.75" x14ac:dyDescent="0.2">
      <c r="A497" s="409"/>
    </row>
    <row r="498" spans="1:1" ht="12.75" x14ac:dyDescent="0.2">
      <c r="A498" s="409"/>
    </row>
    <row r="499" spans="1:1" ht="12.75" x14ac:dyDescent="0.2">
      <c r="A499" s="409"/>
    </row>
    <row r="500" spans="1:1" ht="12.75" x14ac:dyDescent="0.2">
      <c r="A500" s="409"/>
    </row>
    <row r="501" spans="1:1" ht="12.75" x14ac:dyDescent="0.2">
      <c r="A501" s="409"/>
    </row>
    <row r="502" spans="1:1" ht="12.75" x14ac:dyDescent="0.2">
      <c r="A502" s="409"/>
    </row>
    <row r="503" spans="1:1" ht="12.75" x14ac:dyDescent="0.2">
      <c r="A503" s="409"/>
    </row>
    <row r="504" spans="1:1" ht="12.75" x14ac:dyDescent="0.2">
      <c r="A504" s="409"/>
    </row>
    <row r="505" spans="1:1" ht="12.75" x14ac:dyDescent="0.2">
      <c r="A505" s="409"/>
    </row>
    <row r="506" spans="1:1" ht="12.75" x14ac:dyDescent="0.2">
      <c r="A506" s="409"/>
    </row>
    <row r="507" spans="1:1" ht="12.75" x14ac:dyDescent="0.2">
      <c r="A507" s="409"/>
    </row>
    <row r="508" spans="1:1" ht="12.75" x14ac:dyDescent="0.2">
      <c r="A508" s="409"/>
    </row>
    <row r="509" spans="1:1" ht="12.75" x14ac:dyDescent="0.2">
      <c r="A509" s="409"/>
    </row>
    <row r="510" spans="1:1" ht="12.75" x14ac:dyDescent="0.2">
      <c r="A510" s="409"/>
    </row>
    <row r="511" spans="1:1" ht="12.75" x14ac:dyDescent="0.2">
      <c r="A511" s="409"/>
    </row>
    <row r="512" spans="1:1" ht="12.75" x14ac:dyDescent="0.2">
      <c r="A512" s="409"/>
    </row>
    <row r="513" spans="1:1" ht="12.75" x14ac:dyDescent="0.2">
      <c r="A513" s="409"/>
    </row>
    <row r="514" spans="1:1" ht="12.75" x14ac:dyDescent="0.2">
      <c r="A514" s="409"/>
    </row>
    <row r="515" spans="1:1" ht="12.75" x14ac:dyDescent="0.2">
      <c r="A515" s="409"/>
    </row>
    <row r="516" spans="1:1" ht="12.75" x14ac:dyDescent="0.2">
      <c r="A516" s="409"/>
    </row>
    <row r="517" spans="1:1" ht="12.75" x14ac:dyDescent="0.2">
      <c r="A517" s="409"/>
    </row>
    <row r="518" spans="1:1" ht="12.75" x14ac:dyDescent="0.2">
      <c r="A518" s="409"/>
    </row>
    <row r="519" spans="1:1" ht="12.75" x14ac:dyDescent="0.2">
      <c r="A519" s="409"/>
    </row>
    <row r="520" spans="1:1" ht="12.75" x14ac:dyDescent="0.2">
      <c r="A520" s="409"/>
    </row>
    <row r="521" spans="1:1" ht="12.75" x14ac:dyDescent="0.2">
      <c r="A521" s="409"/>
    </row>
    <row r="522" spans="1:1" ht="12.75" x14ac:dyDescent="0.2">
      <c r="A522" s="409"/>
    </row>
    <row r="523" spans="1:1" ht="12.75" x14ac:dyDescent="0.2">
      <c r="A523" s="409"/>
    </row>
    <row r="524" spans="1:1" ht="12.75" x14ac:dyDescent="0.2">
      <c r="A524" s="409"/>
    </row>
    <row r="525" spans="1:1" ht="12.75" x14ac:dyDescent="0.2">
      <c r="A525" s="409"/>
    </row>
    <row r="526" spans="1:1" ht="12.75" x14ac:dyDescent="0.2">
      <c r="A526" s="409"/>
    </row>
    <row r="527" spans="1:1" ht="12.75" x14ac:dyDescent="0.2">
      <c r="A527" s="409"/>
    </row>
    <row r="528" spans="1:1" ht="12.75" x14ac:dyDescent="0.2">
      <c r="A528" s="409"/>
    </row>
    <row r="529" spans="1:1" ht="12.75" x14ac:dyDescent="0.2">
      <c r="A529" s="409"/>
    </row>
    <row r="530" spans="1:1" ht="12.75" x14ac:dyDescent="0.2">
      <c r="A530" s="409"/>
    </row>
    <row r="531" spans="1:1" ht="12.75" x14ac:dyDescent="0.2">
      <c r="A531" s="409"/>
    </row>
    <row r="532" spans="1:1" ht="12.75" x14ac:dyDescent="0.2">
      <c r="A532" s="409"/>
    </row>
    <row r="533" spans="1:1" ht="12.75" x14ac:dyDescent="0.2">
      <c r="A533" s="409"/>
    </row>
    <row r="534" spans="1:1" ht="12.75" x14ac:dyDescent="0.2">
      <c r="A534" s="409"/>
    </row>
    <row r="535" spans="1:1" ht="12.75" x14ac:dyDescent="0.2">
      <c r="A535" s="409"/>
    </row>
    <row r="536" spans="1:1" ht="12.75" x14ac:dyDescent="0.2">
      <c r="A536" s="409"/>
    </row>
    <row r="537" spans="1:1" ht="12.75" x14ac:dyDescent="0.2">
      <c r="A537" s="409"/>
    </row>
    <row r="538" spans="1:1" ht="12.75" x14ac:dyDescent="0.2">
      <c r="A538" s="409"/>
    </row>
    <row r="539" spans="1:1" ht="12.75" x14ac:dyDescent="0.2">
      <c r="A539" s="409"/>
    </row>
    <row r="540" spans="1:1" ht="12.75" x14ac:dyDescent="0.2">
      <c r="A540" s="409"/>
    </row>
    <row r="541" spans="1:1" ht="12.75" x14ac:dyDescent="0.2">
      <c r="A541" s="409"/>
    </row>
    <row r="542" spans="1:1" ht="12.75" x14ac:dyDescent="0.2">
      <c r="A542" s="409"/>
    </row>
    <row r="543" spans="1:1" ht="12.75" x14ac:dyDescent="0.2">
      <c r="A543" s="409"/>
    </row>
    <row r="544" spans="1:1" ht="12.75" x14ac:dyDescent="0.2">
      <c r="A544" s="409"/>
    </row>
    <row r="545" spans="1:1" ht="12.75" x14ac:dyDescent="0.2">
      <c r="A545" s="409"/>
    </row>
    <row r="546" spans="1:1" ht="12.75" x14ac:dyDescent="0.2">
      <c r="A546" s="409"/>
    </row>
    <row r="547" spans="1:1" ht="12.75" x14ac:dyDescent="0.2">
      <c r="A547" s="409"/>
    </row>
    <row r="548" spans="1:1" ht="12.75" x14ac:dyDescent="0.2">
      <c r="A548" s="409"/>
    </row>
    <row r="549" spans="1:1" ht="12.75" x14ac:dyDescent="0.2">
      <c r="A549" s="409"/>
    </row>
    <row r="550" spans="1:1" ht="12.75" x14ac:dyDescent="0.2">
      <c r="A550" s="409"/>
    </row>
    <row r="551" spans="1:1" ht="12.75" x14ac:dyDescent="0.2">
      <c r="A551" s="409"/>
    </row>
    <row r="552" spans="1:1" ht="12.75" x14ac:dyDescent="0.2">
      <c r="A552" s="409"/>
    </row>
    <row r="553" spans="1:1" ht="12.75" x14ac:dyDescent="0.2">
      <c r="A553" s="409"/>
    </row>
    <row r="554" spans="1:1" ht="12.75" x14ac:dyDescent="0.2">
      <c r="A554" s="409"/>
    </row>
    <row r="555" spans="1:1" ht="12.75" x14ac:dyDescent="0.2">
      <c r="A555" s="409"/>
    </row>
    <row r="556" spans="1:1" ht="12.75" x14ac:dyDescent="0.2">
      <c r="A556" s="409"/>
    </row>
    <row r="557" spans="1:1" ht="12.75" x14ac:dyDescent="0.2">
      <c r="A557" s="409"/>
    </row>
    <row r="558" spans="1:1" ht="12.75" x14ac:dyDescent="0.2">
      <c r="A558" s="409"/>
    </row>
    <row r="559" spans="1:1" ht="12.75" x14ac:dyDescent="0.2">
      <c r="A559" s="409"/>
    </row>
    <row r="560" spans="1:1" ht="12.75" x14ac:dyDescent="0.2">
      <c r="A560" s="409"/>
    </row>
    <row r="561" spans="1:1" ht="12.75" x14ac:dyDescent="0.2">
      <c r="A561" s="409"/>
    </row>
    <row r="562" spans="1:1" ht="12.75" x14ac:dyDescent="0.2">
      <c r="A562" s="409"/>
    </row>
    <row r="563" spans="1:1" ht="12.75" x14ac:dyDescent="0.2">
      <c r="A563" s="409"/>
    </row>
    <row r="564" spans="1:1" ht="12.75" x14ac:dyDescent="0.2">
      <c r="A564" s="409"/>
    </row>
    <row r="565" spans="1:1" ht="12.75" x14ac:dyDescent="0.2">
      <c r="A565" s="409"/>
    </row>
    <row r="566" spans="1:1" ht="12.75" x14ac:dyDescent="0.2">
      <c r="A566" s="409"/>
    </row>
    <row r="567" spans="1:1" ht="12.75" x14ac:dyDescent="0.2">
      <c r="A567" s="409"/>
    </row>
    <row r="568" spans="1:1" ht="12.75" x14ac:dyDescent="0.2">
      <c r="A568" s="409"/>
    </row>
    <row r="569" spans="1:1" ht="12.75" x14ac:dyDescent="0.2">
      <c r="A569" s="409"/>
    </row>
    <row r="570" spans="1:1" ht="12.75" x14ac:dyDescent="0.2">
      <c r="A570" s="409"/>
    </row>
    <row r="571" spans="1:1" ht="12.75" x14ac:dyDescent="0.2">
      <c r="A571" s="409"/>
    </row>
    <row r="572" spans="1:1" ht="12.75" x14ac:dyDescent="0.2">
      <c r="A572" s="409"/>
    </row>
    <row r="573" spans="1:1" ht="12.75" x14ac:dyDescent="0.2">
      <c r="A573" s="409"/>
    </row>
    <row r="574" spans="1:1" ht="12.75" x14ac:dyDescent="0.2">
      <c r="A574" s="409"/>
    </row>
    <row r="575" spans="1:1" ht="12.75" x14ac:dyDescent="0.2">
      <c r="A575" s="409"/>
    </row>
    <row r="576" spans="1:1" ht="12.75" x14ac:dyDescent="0.2">
      <c r="A576" s="409"/>
    </row>
    <row r="577" spans="1:1" ht="12.75" x14ac:dyDescent="0.2">
      <c r="A577" s="409"/>
    </row>
    <row r="578" spans="1:1" ht="12.75" x14ac:dyDescent="0.2">
      <c r="A578" s="409"/>
    </row>
    <row r="579" spans="1:1" ht="12.75" x14ac:dyDescent="0.2">
      <c r="A579" s="409"/>
    </row>
    <row r="580" spans="1:1" ht="12.75" x14ac:dyDescent="0.2">
      <c r="A580" s="409"/>
    </row>
    <row r="581" spans="1:1" ht="12.75" x14ac:dyDescent="0.2">
      <c r="A581" s="409"/>
    </row>
    <row r="582" spans="1:1" ht="12.75" x14ac:dyDescent="0.2">
      <c r="A582" s="409"/>
    </row>
    <row r="583" spans="1:1" ht="12.75" x14ac:dyDescent="0.2">
      <c r="A583" s="409"/>
    </row>
    <row r="584" spans="1:1" ht="12.75" x14ac:dyDescent="0.2">
      <c r="A584" s="409"/>
    </row>
    <row r="585" spans="1:1" ht="12.75" x14ac:dyDescent="0.2">
      <c r="A585" s="409"/>
    </row>
    <row r="586" spans="1:1" ht="12.75" x14ac:dyDescent="0.2">
      <c r="A586" s="409"/>
    </row>
    <row r="587" spans="1:1" ht="12.75" x14ac:dyDescent="0.2">
      <c r="A587" s="409"/>
    </row>
    <row r="588" spans="1:1" ht="12.75" x14ac:dyDescent="0.2">
      <c r="A588" s="409"/>
    </row>
    <row r="589" spans="1:1" ht="12.75" x14ac:dyDescent="0.2">
      <c r="A589" s="409"/>
    </row>
    <row r="590" spans="1:1" ht="12.75" x14ac:dyDescent="0.2">
      <c r="A590" s="409"/>
    </row>
    <row r="591" spans="1:1" ht="12.75" x14ac:dyDescent="0.2">
      <c r="A591" s="409"/>
    </row>
    <row r="592" spans="1:1" ht="12.75" x14ac:dyDescent="0.2">
      <c r="A592" s="409"/>
    </row>
    <row r="593" spans="1:1" ht="12.75" x14ac:dyDescent="0.2">
      <c r="A593" s="409"/>
    </row>
    <row r="594" spans="1:1" ht="12.75" x14ac:dyDescent="0.2">
      <c r="A594" s="409"/>
    </row>
    <row r="595" spans="1:1" ht="12.75" x14ac:dyDescent="0.2">
      <c r="A595" s="409"/>
    </row>
    <row r="596" spans="1:1" ht="12.75" x14ac:dyDescent="0.2">
      <c r="A596" s="409"/>
    </row>
    <row r="597" spans="1:1" ht="12.75" x14ac:dyDescent="0.2">
      <c r="A597" s="409"/>
    </row>
    <row r="598" spans="1:1" ht="12.75" x14ac:dyDescent="0.2">
      <c r="A598" s="409"/>
    </row>
    <row r="599" spans="1:1" ht="12.75" x14ac:dyDescent="0.2">
      <c r="A599" s="409"/>
    </row>
    <row r="600" spans="1:1" ht="12.75" x14ac:dyDescent="0.2">
      <c r="A600" s="409"/>
    </row>
    <row r="601" spans="1:1" ht="12.75" x14ac:dyDescent="0.2">
      <c r="A601" s="409"/>
    </row>
    <row r="602" spans="1:1" ht="12.75" x14ac:dyDescent="0.2">
      <c r="A602" s="409"/>
    </row>
    <row r="603" spans="1:1" ht="12.75" x14ac:dyDescent="0.2">
      <c r="A603" s="409"/>
    </row>
    <row r="604" spans="1:1" ht="12.75" x14ac:dyDescent="0.2">
      <c r="A604" s="409"/>
    </row>
    <row r="605" spans="1:1" ht="12.75" x14ac:dyDescent="0.2">
      <c r="A605" s="409"/>
    </row>
    <row r="606" spans="1:1" ht="12.75" x14ac:dyDescent="0.2">
      <c r="A606" s="409"/>
    </row>
    <row r="607" spans="1:1" ht="12.75" x14ac:dyDescent="0.2">
      <c r="A607" s="409"/>
    </row>
    <row r="608" spans="1:1" ht="12.75" x14ac:dyDescent="0.2">
      <c r="A608" s="409"/>
    </row>
    <row r="609" spans="1:1" ht="12.75" x14ac:dyDescent="0.2">
      <c r="A609" s="409"/>
    </row>
    <row r="610" spans="1:1" ht="12.75" x14ac:dyDescent="0.2">
      <c r="A610" s="409"/>
    </row>
    <row r="611" spans="1:1" ht="12.75" x14ac:dyDescent="0.2">
      <c r="A611" s="409"/>
    </row>
    <row r="612" spans="1:1" ht="12.75" x14ac:dyDescent="0.2">
      <c r="A612" s="409"/>
    </row>
    <row r="613" spans="1:1" ht="12.75" x14ac:dyDescent="0.2">
      <c r="A613" s="409"/>
    </row>
    <row r="614" spans="1:1" ht="12.75" x14ac:dyDescent="0.2">
      <c r="A614" s="409"/>
    </row>
    <row r="615" spans="1:1" ht="12.75" x14ac:dyDescent="0.2">
      <c r="A615" s="409"/>
    </row>
    <row r="616" spans="1:1" ht="12.75" x14ac:dyDescent="0.2">
      <c r="A616" s="409"/>
    </row>
    <row r="617" spans="1:1" ht="12.75" x14ac:dyDescent="0.2">
      <c r="A617" s="409"/>
    </row>
    <row r="618" spans="1:1" ht="12.75" x14ac:dyDescent="0.2">
      <c r="A618" s="409"/>
    </row>
    <row r="619" spans="1:1" ht="12.75" x14ac:dyDescent="0.2">
      <c r="A619" s="409"/>
    </row>
    <row r="620" spans="1:1" ht="12.75" x14ac:dyDescent="0.2">
      <c r="A620" s="409"/>
    </row>
    <row r="621" spans="1:1" ht="12.75" x14ac:dyDescent="0.2">
      <c r="A621" s="409"/>
    </row>
    <row r="622" spans="1:1" ht="12.75" x14ac:dyDescent="0.2">
      <c r="A622" s="409"/>
    </row>
    <row r="623" spans="1:1" ht="12.75" x14ac:dyDescent="0.2">
      <c r="A623" s="409"/>
    </row>
    <row r="624" spans="1:1" ht="12.75" x14ac:dyDescent="0.2">
      <c r="A624" s="409"/>
    </row>
    <row r="625" spans="1:1" ht="12.75" x14ac:dyDescent="0.2">
      <c r="A625" s="409"/>
    </row>
    <row r="626" spans="1:1" ht="12.75" x14ac:dyDescent="0.2">
      <c r="A626" s="409"/>
    </row>
    <row r="627" spans="1:1" ht="12.75" x14ac:dyDescent="0.2">
      <c r="A627" s="409"/>
    </row>
    <row r="628" spans="1:1" ht="12.75" x14ac:dyDescent="0.2">
      <c r="A628" s="409"/>
    </row>
    <row r="629" spans="1:1" ht="12.75" x14ac:dyDescent="0.2">
      <c r="A629" s="409"/>
    </row>
    <row r="630" spans="1:1" ht="12.75" x14ac:dyDescent="0.2">
      <c r="A630" s="409"/>
    </row>
    <row r="631" spans="1:1" ht="12.75" x14ac:dyDescent="0.2">
      <c r="A631" s="409"/>
    </row>
    <row r="632" spans="1:1" ht="12.75" x14ac:dyDescent="0.2">
      <c r="A632" s="409"/>
    </row>
    <row r="633" spans="1:1" ht="12.75" x14ac:dyDescent="0.2">
      <c r="A633" s="409"/>
    </row>
    <row r="634" spans="1:1" ht="12.75" x14ac:dyDescent="0.2">
      <c r="A634" s="409"/>
    </row>
    <row r="635" spans="1:1" ht="12.75" x14ac:dyDescent="0.2">
      <c r="A635" s="409"/>
    </row>
    <row r="636" spans="1:1" ht="12.75" x14ac:dyDescent="0.2">
      <c r="A636" s="409"/>
    </row>
    <row r="637" spans="1:1" ht="12.75" x14ac:dyDescent="0.2">
      <c r="A637" s="409"/>
    </row>
    <row r="638" spans="1:1" ht="12.75" x14ac:dyDescent="0.2">
      <c r="A638" s="409"/>
    </row>
    <row r="639" spans="1:1" ht="12.75" x14ac:dyDescent="0.2">
      <c r="A639" s="409"/>
    </row>
    <row r="640" spans="1:1" ht="12.75" x14ac:dyDescent="0.2">
      <c r="A640" s="409"/>
    </row>
    <row r="641" spans="1:1" ht="12.75" x14ac:dyDescent="0.2">
      <c r="A641" s="409"/>
    </row>
    <row r="642" spans="1:1" ht="12.75" x14ac:dyDescent="0.2">
      <c r="A642" s="409"/>
    </row>
    <row r="643" spans="1:1" ht="12.75" x14ac:dyDescent="0.2">
      <c r="A643" s="409"/>
    </row>
    <row r="644" spans="1:1" ht="12.75" x14ac:dyDescent="0.2">
      <c r="A644" s="409"/>
    </row>
    <row r="645" spans="1:1" ht="12.75" x14ac:dyDescent="0.2">
      <c r="A645" s="409"/>
    </row>
    <row r="646" spans="1:1" ht="12.75" x14ac:dyDescent="0.2">
      <c r="A646" s="409"/>
    </row>
    <row r="647" spans="1:1" ht="12.75" x14ac:dyDescent="0.2">
      <c r="A647" s="409"/>
    </row>
    <row r="648" spans="1:1" ht="12.75" x14ac:dyDescent="0.2">
      <c r="A648" s="409"/>
    </row>
    <row r="649" spans="1:1" ht="12.75" x14ac:dyDescent="0.2">
      <c r="A649" s="409"/>
    </row>
    <row r="650" spans="1:1" ht="12.75" x14ac:dyDescent="0.2">
      <c r="A650" s="409"/>
    </row>
    <row r="651" spans="1:1" ht="12.75" x14ac:dyDescent="0.2">
      <c r="A651" s="409"/>
    </row>
    <row r="652" spans="1:1" ht="12.75" x14ac:dyDescent="0.2">
      <c r="A652" s="409"/>
    </row>
    <row r="653" spans="1:1" ht="12.75" x14ac:dyDescent="0.2">
      <c r="A653" s="409"/>
    </row>
    <row r="654" spans="1:1" ht="12.75" x14ac:dyDescent="0.2">
      <c r="A654" s="409"/>
    </row>
    <row r="655" spans="1:1" ht="12.75" x14ac:dyDescent="0.2">
      <c r="A655" s="409"/>
    </row>
    <row r="656" spans="1:1" ht="12.75" x14ac:dyDescent="0.2">
      <c r="A656" s="409"/>
    </row>
    <row r="657" spans="1:1" ht="12.75" x14ac:dyDescent="0.2">
      <c r="A657" s="409"/>
    </row>
    <row r="658" spans="1:1" ht="12.75" x14ac:dyDescent="0.2">
      <c r="A658" s="409"/>
    </row>
    <row r="659" spans="1:1" ht="12.75" x14ac:dyDescent="0.2">
      <c r="A659" s="409"/>
    </row>
    <row r="660" spans="1:1" ht="12.75" x14ac:dyDescent="0.2">
      <c r="A660" s="409"/>
    </row>
    <row r="661" spans="1:1" ht="12.75" x14ac:dyDescent="0.2">
      <c r="A661" s="409"/>
    </row>
    <row r="662" spans="1:1" ht="12.75" x14ac:dyDescent="0.2">
      <c r="A662" s="409"/>
    </row>
    <row r="663" spans="1:1" ht="12.75" x14ac:dyDescent="0.2">
      <c r="A663" s="409"/>
    </row>
    <row r="664" spans="1:1" ht="12.75" x14ac:dyDescent="0.2">
      <c r="A664" s="409"/>
    </row>
    <row r="665" spans="1:1" ht="12.75" x14ac:dyDescent="0.2">
      <c r="A665" s="409"/>
    </row>
    <row r="666" spans="1:1" ht="12.75" x14ac:dyDescent="0.2">
      <c r="A666" s="409"/>
    </row>
    <row r="667" spans="1:1" ht="12.75" x14ac:dyDescent="0.2">
      <c r="A667" s="409"/>
    </row>
    <row r="668" spans="1:1" ht="12.75" x14ac:dyDescent="0.2">
      <c r="A668" s="409"/>
    </row>
    <row r="669" spans="1:1" ht="12.75" x14ac:dyDescent="0.2">
      <c r="A669" s="409"/>
    </row>
    <row r="670" spans="1:1" ht="12.75" x14ac:dyDescent="0.2">
      <c r="A670" s="409"/>
    </row>
    <row r="671" spans="1:1" ht="12.75" x14ac:dyDescent="0.2">
      <c r="A671" s="409"/>
    </row>
    <row r="672" spans="1:1" ht="12.75" x14ac:dyDescent="0.2">
      <c r="A672" s="409"/>
    </row>
    <row r="673" spans="1:1" ht="12.75" x14ac:dyDescent="0.2">
      <c r="A673" s="409"/>
    </row>
    <row r="674" spans="1:1" ht="12.75" x14ac:dyDescent="0.2">
      <c r="A674" s="409"/>
    </row>
    <row r="675" spans="1:1" ht="12.75" x14ac:dyDescent="0.2">
      <c r="A675" s="409"/>
    </row>
    <row r="676" spans="1:1" ht="12.75" x14ac:dyDescent="0.2">
      <c r="A676" s="409"/>
    </row>
    <row r="677" spans="1:1" ht="12.75" x14ac:dyDescent="0.2">
      <c r="A677" s="409"/>
    </row>
    <row r="678" spans="1:1" ht="12.75" x14ac:dyDescent="0.2">
      <c r="A678" s="409"/>
    </row>
    <row r="679" spans="1:1" ht="12.75" x14ac:dyDescent="0.2">
      <c r="A679" s="409"/>
    </row>
    <row r="680" spans="1:1" ht="12.75" x14ac:dyDescent="0.2">
      <c r="A680" s="409"/>
    </row>
    <row r="681" spans="1:1" ht="12.75" x14ac:dyDescent="0.2">
      <c r="A681" s="409"/>
    </row>
    <row r="682" spans="1:1" ht="12.75" x14ac:dyDescent="0.2">
      <c r="A682" s="409"/>
    </row>
    <row r="683" spans="1:1" ht="12.75" x14ac:dyDescent="0.2">
      <c r="A683" s="409"/>
    </row>
    <row r="684" spans="1:1" ht="12.75" x14ac:dyDescent="0.2">
      <c r="A684" s="409"/>
    </row>
    <row r="685" spans="1:1" ht="12.75" x14ac:dyDescent="0.2">
      <c r="A685" s="409"/>
    </row>
    <row r="686" spans="1:1" ht="12.75" x14ac:dyDescent="0.2">
      <c r="A686" s="409"/>
    </row>
    <row r="687" spans="1:1" ht="12.75" x14ac:dyDescent="0.2">
      <c r="A687" s="409"/>
    </row>
    <row r="688" spans="1:1" ht="12.75" x14ac:dyDescent="0.2">
      <c r="A688" s="409"/>
    </row>
    <row r="689" spans="1:1" ht="12.75" x14ac:dyDescent="0.2">
      <c r="A689" s="409"/>
    </row>
    <row r="690" spans="1:1" ht="12.75" x14ac:dyDescent="0.2">
      <c r="A690" s="409"/>
    </row>
    <row r="691" spans="1:1" ht="12.75" x14ac:dyDescent="0.2">
      <c r="A691" s="409"/>
    </row>
    <row r="692" spans="1:1" ht="12.75" x14ac:dyDescent="0.2">
      <c r="A692" s="409"/>
    </row>
    <row r="693" spans="1:1" ht="12.75" x14ac:dyDescent="0.2">
      <c r="A693" s="409"/>
    </row>
    <row r="694" spans="1:1" ht="12.75" x14ac:dyDescent="0.2">
      <c r="A694" s="409"/>
    </row>
    <row r="695" spans="1:1" ht="12.75" x14ac:dyDescent="0.2">
      <c r="A695" s="409"/>
    </row>
    <row r="696" spans="1:1" ht="12.75" x14ac:dyDescent="0.2">
      <c r="A696" s="409"/>
    </row>
    <row r="697" spans="1:1" ht="12.75" x14ac:dyDescent="0.2">
      <c r="A697" s="409"/>
    </row>
    <row r="698" spans="1:1" ht="12.75" x14ac:dyDescent="0.2">
      <c r="A698" s="409"/>
    </row>
    <row r="699" spans="1:1" ht="12.75" x14ac:dyDescent="0.2">
      <c r="A699" s="409"/>
    </row>
    <row r="700" spans="1:1" ht="12.75" x14ac:dyDescent="0.2">
      <c r="A700" s="409"/>
    </row>
    <row r="701" spans="1:1" ht="12.75" x14ac:dyDescent="0.2">
      <c r="A701" s="409"/>
    </row>
    <row r="702" spans="1:1" ht="12.75" x14ac:dyDescent="0.2">
      <c r="A702" s="409"/>
    </row>
    <row r="703" spans="1:1" ht="12.75" x14ac:dyDescent="0.2">
      <c r="A703" s="409"/>
    </row>
    <row r="704" spans="1:1" ht="12.75" x14ac:dyDescent="0.2">
      <c r="A704" s="409"/>
    </row>
    <row r="705" spans="1:1" ht="12.75" x14ac:dyDescent="0.2">
      <c r="A705" s="409"/>
    </row>
    <row r="706" spans="1:1" ht="12.75" x14ac:dyDescent="0.2">
      <c r="A706" s="409"/>
    </row>
    <row r="707" spans="1:1" ht="12.75" x14ac:dyDescent="0.2">
      <c r="A707" s="409"/>
    </row>
    <row r="708" spans="1:1" ht="12.75" x14ac:dyDescent="0.2">
      <c r="A708" s="409"/>
    </row>
    <row r="709" spans="1:1" ht="12.75" x14ac:dyDescent="0.2">
      <c r="A709" s="409"/>
    </row>
    <row r="710" spans="1:1" ht="12.75" x14ac:dyDescent="0.2">
      <c r="A710" s="409"/>
    </row>
    <row r="711" spans="1:1" ht="12.75" x14ac:dyDescent="0.2">
      <c r="A711" s="409"/>
    </row>
    <row r="712" spans="1:1" ht="12.75" x14ac:dyDescent="0.2">
      <c r="A712" s="409"/>
    </row>
    <row r="713" spans="1:1" ht="12.75" x14ac:dyDescent="0.2">
      <c r="A713" s="409"/>
    </row>
    <row r="714" spans="1:1" ht="12.75" x14ac:dyDescent="0.2">
      <c r="A714" s="409"/>
    </row>
    <row r="715" spans="1:1" ht="12.75" x14ac:dyDescent="0.2">
      <c r="A715" s="409"/>
    </row>
    <row r="716" spans="1:1" ht="12.75" x14ac:dyDescent="0.2">
      <c r="A716" s="409"/>
    </row>
    <row r="717" spans="1:1" ht="12.75" x14ac:dyDescent="0.2">
      <c r="A717" s="409"/>
    </row>
    <row r="718" spans="1:1" ht="12.75" x14ac:dyDescent="0.2">
      <c r="A718" s="409"/>
    </row>
    <row r="719" spans="1:1" ht="12.75" x14ac:dyDescent="0.2">
      <c r="A719" s="409"/>
    </row>
    <row r="720" spans="1:1" ht="12.75" x14ac:dyDescent="0.2">
      <c r="A720" s="409"/>
    </row>
    <row r="721" spans="1:1" ht="12.75" x14ac:dyDescent="0.2">
      <c r="A721" s="409"/>
    </row>
    <row r="722" spans="1:1" ht="12.75" x14ac:dyDescent="0.2">
      <c r="A722" s="409"/>
    </row>
    <row r="723" spans="1:1" ht="12.75" x14ac:dyDescent="0.2">
      <c r="A723" s="409"/>
    </row>
    <row r="724" spans="1:1" ht="12.75" x14ac:dyDescent="0.2">
      <c r="A724" s="409"/>
    </row>
    <row r="725" spans="1:1" ht="12.75" x14ac:dyDescent="0.2">
      <c r="A725" s="409"/>
    </row>
    <row r="726" spans="1:1" ht="12.75" x14ac:dyDescent="0.2">
      <c r="A726" s="409"/>
    </row>
    <row r="727" spans="1:1" ht="12.75" x14ac:dyDescent="0.2">
      <c r="A727" s="409"/>
    </row>
    <row r="728" spans="1:1" ht="12.75" x14ac:dyDescent="0.2">
      <c r="A728" s="409"/>
    </row>
    <row r="729" spans="1:1" ht="12.75" x14ac:dyDescent="0.2">
      <c r="A729" s="409"/>
    </row>
    <row r="730" spans="1:1" ht="12.75" x14ac:dyDescent="0.2">
      <c r="A730" s="409"/>
    </row>
    <row r="731" spans="1:1" ht="12.75" x14ac:dyDescent="0.2">
      <c r="A731" s="409"/>
    </row>
    <row r="732" spans="1:1" ht="12.75" x14ac:dyDescent="0.2">
      <c r="A732" s="409"/>
    </row>
    <row r="733" spans="1:1" ht="12.75" x14ac:dyDescent="0.2">
      <c r="A733" s="409"/>
    </row>
    <row r="734" spans="1:1" ht="12.75" x14ac:dyDescent="0.2">
      <c r="A734" s="409"/>
    </row>
    <row r="735" spans="1:1" ht="12.75" x14ac:dyDescent="0.2">
      <c r="A735" s="409"/>
    </row>
    <row r="736" spans="1:1" ht="12.75" x14ac:dyDescent="0.2">
      <c r="A736" s="409"/>
    </row>
    <row r="737" spans="1:1" ht="12.75" x14ac:dyDescent="0.2">
      <c r="A737" s="409"/>
    </row>
    <row r="738" spans="1:1" ht="12.75" x14ac:dyDescent="0.2">
      <c r="A738" s="409"/>
    </row>
    <row r="739" spans="1:1" ht="12.75" x14ac:dyDescent="0.2">
      <c r="A739" s="409"/>
    </row>
    <row r="740" spans="1:1" ht="12.75" x14ac:dyDescent="0.2">
      <c r="A740" s="409"/>
    </row>
    <row r="741" spans="1:1" ht="12.75" x14ac:dyDescent="0.2">
      <c r="A741" s="409"/>
    </row>
    <row r="742" spans="1:1" ht="12.75" x14ac:dyDescent="0.2">
      <c r="A742" s="409"/>
    </row>
    <row r="743" spans="1:1" ht="12.75" x14ac:dyDescent="0.2">
      <c r="A743" s="409"/>
    </row>
    <row r="744" spans="1:1" ht="12.75" x14ac:dyDescent="0.2">
      <c r="A744" s="409"/>
    </row>
    <row r="745" spans="1:1" ht="12.75" x14ac:dyDescent="0.2">
      <c r="A745" s="409"/>
    </row>
    <row r="746" spans="1:1" ht="12.75" x14ac:dyDescent="0.2">
      <c r="A746" s="409"/>
    </row>
    <row r="747" spans="1:1" ht="12.75" x14ac:dyDescent="0.2">
      <c r="A747" s="409"/>
    </row>
    <row r="748" spans="1:1" ht="12.75" x14ac:dyDescent="0.2">
      <c r="A748" s="409"/>
    </row>
    <row r="749" spans="1:1" ht="12.75" x14ac:dyDescent="0.2">
      <c r="A749" s="409"/>
    </row>
    <row r="750" spans="1:1" ht="12.75" x14ac:dyDescent="0.2">
      <c r="A750" s="409"/>
    </row>
    <row r="751" spans="1:1" ht="12.75" x14ac:dyDescent="0.2">
      <c r="A751" s="409"/>
    </row>
    <row r="752" spans="1:1" ht="12.75" x14ac:dyDescent="0.2">
      <c r="A752" s="409"/>
    </row>
    <row r="753" spans="1:1" ht="12.75" x14ac:dyDescent="0.2">
      <c r="A753" s="409"/>
    </row>
    <row r="754" spans="1:1" ht="12.75" x14ac:dyDescent="0.2">
      <c r="A754" s="409"/>
    </row>
    <row r="755" spans="1:1" ht="12.75" x14ac:dyDescent="0.2">
      <c r="A755" s="409"/>
    </row>
    <row r="756" spans="1:1" ht="12.75" x14ac:dyDescent="0.2">
      <c r="A756" s="409"/>
    </row>
    <row r="757" spans="1:1" ht="12.75" x14ac:dyDescent="0.2">
      <c r="A757" s="409"/>
    </row>
    <row r="758" spans="1:1" ht="12.75" x14ac:dyDescent="0.2">
      <c r="A758" s="409"/>
    </row>
    <row r="759" spans="1:1" ht="12.75" x14ac:dyDescent="0.2">
      <c r="A759" s="409"/>
    </row>
    <row r="760" spans="1:1" ht="12.75" x14ac:dyDescent="0.2">
      <c r="A760" s="409"/>
    </row>
    <row r="761" spans="1:1" ht="12.75" x14ac:dyDescent="0.2">
      <c r="A761" s="409"/>
    </row>
    <row r="762" spans="1:1" ht="12.75" x14ac:dyDescent="0.2">
      <c r="A762" s="409"/>
    </row>
    <row r="763" spans="1:1" ht="12.75" x14ac:dyDescent="0.2">
      <c r="A763" s="409"/>
    </row>
    <row r="764" spans="1:1" ht="12.75" x14ac:dyDescent="0.2">
      <c r="A764" s="409"/>
    </row>
    <row r="765" spans="1:1" ht="12.75" x14ac:dyDescent="0.2">
      <c r="A765" s="409"/>
    </row>
    <row r="766" spans="1:1" ht="12.75" x14ac:dyDescent="0.2">
      <c r="A766" s="409"/>
    </row>
    <row r="767" spans="1:1" ht="12.75" x14ac:dyDescent="0.2">
      <c r="A767" s="409"/>
    </row>
    <row r="768" spans="1:1" ht="12.75" x14ac:dyDescent="0.2">
      <c r="A768" s="409"/>
    </row>
    <row r="769" spans="1:1" ht="12.75" x14ac:dyDescent="0.2">
      <c r="A769" s="409"/>
    </row>
    <row r="770" spans="1:1" ht="12.75" x14ac:dyDescent="0.2">
      <c r="A770" s="409"/>
    </row>
    <row r="771" spans="1:1" ht="12.75" x14ac:dyDescent="0.2">
      <c r="A771" s="409"/>
    </row>
    <row r="772" spans="1:1" ht="12.75" x14ac:dyDescent="0.2">
      <c r="A772" s="409"/>
    </row>
    <row r="773" spans="1:1" ht="12.75" x14ac:dyDescent="0.2">
      <c r="A773" s="409"/>
    </row>
    <row r="774" spans="1:1" ht="12.75" x14ac:dyDescent="0.2">
      <c r="A774" s="409"/>
    </row>
    <row r="775" spans="1:1" ht="12.75" x14ac:dyDescent="0.2">
      <c r="A775" s="409"/>
    </row>
    <row r="776" spans="1:1" ht="12.75" x14ac:dyDescent="0.2">
      <c r="A776" s="409"/>
    </row>
    <row r="777" spans="1:1" ht="12.75" x14ac:dyDescent="0.2">
      <c r="A777" s="409"/>
    </row>
    <row r="778" spans="1:1" ht="12.75" x14ac:dyDescent="0.2">
      <c r="A778" s="409"/>
    </row>
    <row r="779" spans="1:1" ht="12.75" x14ac:dyDescent="0.2">
      <c r="A779" s="409"/>
    </row>
    <row r="780" spans="1:1" ht="12.75" x14ac:dyDescent="0.2">
      <c r="A780" s="409"/>
    </row>
    <row r="781" spans="1:1" ht="12.75" x14ac:dyDescent="0.2">
      <c r="A781" s="409"/>
    </row>
    <row r="782" spans="1:1" ht="12.75" x14ac:dyDescent="0.2">
      <c r="A782" s="409"/>
    </row>
    <row r="783" spans="1:1" ht="12.75" x14ac:dyDescent="0.2">
      <c r="A783" s="409"/>
    </row>
    <row r="784" spans="1:1" ht="12.75" x14ac:dyDescent="0.2">
      <c r="A784" s="409"/>
    </row>
    <row r="785" spans="1:1" ht="12.75" x14ac:dyDescent="0.2">
      <c r="A785" s="409"/>
    </row>
    <row r="786" spans="1:1" ht="12.75" x14ac:dyDescent="0.2">
      <c r="A786" s="409"/>
    </row>
    <row r="787" spans="1:1" ht="12.75" x14ac:dyDescent="0.2">
      <c r="A787" s="409"/>
    </row>
    <row r="788" spans="1:1" ht="12.75" x14ac:dyDescent="0.2">
      <c r="A788" s="409"/>
    </row>
    <row r="789" spans="1:1" ht="12.75" x14ac:dyDescent="0.2">
      <c r="A789" s="409"/>
    </row>
    <row r="790" spans="1:1" ht="12.75" x14ac:dyDescent="0.2">
      <c r="A790" s="409"/>
    </row>
    <row r="791" spans="1:1" ht="12.75" x14ac:dyDescent="0.2">
      <c r="A791" s="409"/>
    </row>
    <row r="792" spans="1:1" ht="12.75" x14ac:dyDescent="0.2">
      <c r="A792" s="409"/>
    </row>
    <row r="793" spans="1:1" ht="12.75" x14ac:dyDescent="0.2">
      <c r="A793" s="409"/>
    </row>
    <row r="794" spans="1:1" ht="12.75" x14ac:dyDescent="0.2">
      <c r="A794" s="409"/>
    </row>
    <row r="795" spans="1:1" ht="12.75" x14ac:dyDescent="0.2">
      <c r="A795" s="409"/>
    </row>
    <row r="796" spans="1:1" ht="12.75" x14ac:dyDescent="0.2">
      <c r="A796" s="409"/>
    </row>
    <row r="797" spans="1:1" ht="12.75" x14ac:dyDescent="0.2">
      <c r="A797" s="409"/>
    </row>
    <row r="798" spans="1:1" ht="12.75" x14ac:dyDescent="0.2">
      <c r="A798" s="409"/>
    </row>
    <row r="799" spans="1:1" ht="12.75" x14ac:dyDescent="0.2">
      <c r="A799" s="409"/>
    </row>
    <row r="800" spans="1:1" ht="12.75" x14ac:dyDescent="0.2">
      <c r="A800" s="409"/>
    </row>
    <row r="801" spans="1:1" ht="12.75" x14ac:dyDescent="0.2">
      <c r="A801" s="409"/>
    </row>
    <row r="802" spans="1:1" ht="12.75" x14ac:dyDescent="0.2">
      <c r="A802" s="409"/>
    </row>
    <row r="803" spans="1:1" ht="12.75" x14ac:dyDescent="0.2">
      <c r="A803" s="409"/>
    </row>
    <row r="804" spans="1:1" ht="12.75" x14ac:dyDescent="0.2">
      <c r="A804" s="409"/>
    </row>
    <row r="805" spans="1:1" ht="12.75" x14ac:dyDescent="0.2">
      <c r="A805" s="409"/>
    </row>
    <row r="806" spans="1:1" ht="12.75" x14ac:dyDescent="0.2">
      <c r="A806" s="409"/>
    </row>
    <row r="807" spans="1:1" ht="12.75" x14ac:dyDescent="0.2">
      <c r="A807" s="409"/>
    </row>
    <row r="808" spans="1:1" ht="12.75" x14ac:dyDescent="0.2">
      <c r="A808" s="409"/>
    </row>
    <row r="809" spans="1:1" ht="12.75" x14ac:dyDescent="0.2">
      <c r="A809" s="409"/>
    </row>
    <row r="810" spans="1:1" ht="12.75" x14ac:dyDescent="0.2">
      <c r="A810" s="409"/>
    </row>
    <row r="811" spans="1:1" ht="12.75" x14ac:dyDescent="0.2">
      <c r="A811" s="409"/>
    </row>
    <row r="812" spans="1:1" ht="12.75" x14ac:dyDescent="0.2">
      <c r="A812" s="409"/>
    </row>
    <row r="813" spans="1:1" ht="12.75" x14ac:dyDescent="0.2">
      <c r="A813" s="409"/>
    </row>
    <row r="814" spans="1:1" ht="12.75" x14ac:dyDescent="0.2">
      <c r="A814" s="409"/>
    </row>
    <row r="815" spans="1:1" ht="12.75" x14ac:dyDescent="0.2">
      <c r="A815" s="409"/>
    </row>
    <row r="816" spans="1:1" ht="12.75" x14ac:dyDescent="0.2">
      <c r="A816" s="409"/>
    </row>
    <row r="817" spans="1:1" ht="12.75" x14ac:dyDescent="0.2">
      <c r="A817" s="409"/>
    </row>
    <row r="818" spans="1:1" ht="12.75" x14ac:dyDescent="0.2">
      <c r="A818" s="409"/>
    </row>
    <row r="819" spans="1:1" ht="12.75" x14ac:dyDescent="0.2">
      <c r="A819" s="409"/>
    </row>
    <row r="820" spans="1:1" ht="12.75" x14ac:dyDescent="0.2">
      <c r="A820" s="409"/>
    </row>
    <row r="821" spans="1:1" ht="12.75" x14ac:dyDescent="0.2">
      <c r="A821" s="409"/>
    </row>
    <row r="822" spans="1:1" ht="12.75" x14ac:dyDescent="0.2">
      <c r="A822" s="409"/>
    </row>
    <row r="823" spans="1:1" ht="12.75" x14ac:dyDescent="0.2">
      <c r="A823" s="409"/>
    </row>
    <row r="824" spans="1:1" ht="12.75" x14ac:dyDescent="0.2">
      <c r="A824" s="409"/>
    </row>
    <row r="825" spans="1:1" ht="12.75" x14ac:dyDescent="0.2">
      <c r="A825" s="409"/>
    </row>
    <row r="826" spans="1:1" ht="12.75" x14ac:dyDescent="0.2">
      <c r="A826" s="409"/>
    </row>
    <row r="827" spans="1:1" ht="12.75" x14ac:dyDescent="0.2">
      <c r="A827" s="409"/>
    </row>
    <row r="828" spans="1:1" ht="12.75" x14ac:dyDescent="0.2">
      <c r="A828" s="409"/>
    </row>
    <row r="829" spans="1:1" ht="12.75" x14ac:dyDescent="0.2">
      <c r="A829" s="409"/>
    </row>
    <row r="830" spans="1:1" ht="12.75" x14ac:dyDescent="0.2">
      <c r="A830" s="409"/>
    </row>
    <row r="831" spans="1:1" ht="12.75" x14ac:dyDescent="0.2">
      <c r="A831" s="409"/>
    </row>
    <row r="832" spans="1:1" ht="12.75" x14ac:dyDescent="0.2">
      <c r="A832" s="409"/>
    </row>
    <row r="833" spans="1:1" ht="12.75" x14ac:dyDescent="0.2">
      <c r="A833" s="409"/>
    </row>
    <row r="834" spans="1:1" ht="12.75" x14ac:dyDescent="0.2">
      <c r="A834" s="409"/>
    </row>
    <row r="835" spans="1:1" ht="12.75" x14ac:dyDescent="0.2">
      <c r="A835" s="409"/>
    </row>
    <row r="836" spans="1:1" ht="12.75" x14ac:dyDescent="0.2">
      <c r="A836" s="409"/>
    </row>
    <row r="837" spans="1:1" ht="12.75" x14ac:dyDescent="0.2">
      <c r="A837" s="409"/>
    </row>
    <row r="838" spans="1:1" ht="12.75" x14ac:dyDescent="0.2">
      <c r="A838" s="409"/>
    </row>
    <row r="839" spans="1:1" ht="12.75" x14ac:dyDescent="0.2">
      <c r="A839" s="409"/>
    </row>
    <row r="840" spans="1:1" ht="12.75" x14ac:dyDescent="0.2">
      <c r="A840" s="409"/>
    </row>
    <row r="841" spans="1:1" ht="12.75" x14ac:dyDescent="0.2">
      <c r="A841" s="409"/>
    </row>
    <row r="842" spans="1:1" ht="12.75" x14ac:dyDescent="0.2">
      <c r="A842" s="409"/>
    </row>
    <row r="843" spans="1:1" ht="12.75" x14ac:dyDescent="0.2">
      <c r="A843" s="409"/>
    </row>
    <row r="844" spans="1:1" ht="12.75" x14ac:dyDescent="0.2">
      <c r="A844" s="409"/>
    </row>
    <row r="845" spans="1:1" ht="12.75" x14ac:dyDescent="0.2">
      <c r="A845" s="409"/>
    </row>
    <row r="846" spans="1:1" ht="12.75" x14ac:dyDescent="0.2">
      <c r="A846" s="409"/>
    </row>
    <row r="847" spans="1:1" ht="12.75" x14ac:dyDescent="0.2">
      <c r="A847" s="409"/>
    </row>
    <row r="848" spans="1:1" ht="12.75" x14ac:dyDescent="0.2">
      <c r="A848" s="409"/>
    </row>
    <row r="849" spans="1:1" ht="12.75" x14ac:dyDescent="0.2">
      <c r="A849" s="409"/>
    </row>
    <row r="850" spans="1:1" ht="12.75" x14ac:dyDescent="0.2">
      <c r="A850" s="409"/>
    </row>
    <row r="851" spans="1:1" ht="12.75" x14ac:dyDescent="0.2">
      <c r="A851" s="409"/>
    </row>
    <row r="852" spans="1:1" ht="12.75" x14ac:dyDescent="0.2">
      <c r="A852" s="409"/>
    </row>
    <row r="853" spans="1:1" ht="12.75" x14ac:dyDescent="0.2">
      <c r="A853" s="409"/>
    </row>
    <row r="854" spans="1:1" ht="12.75" x14ac:dyDescent="0.2">
      <c r="A854" s="409"/>
    </row>
    <row r="855" spans="1:1" ht="12.75" x14ac:dyDescent="0.2">
      <c r="A855" s="409"/>
    </row>
    <row r="856" spans="1:1" ht="12.75" x14ac:dyDescent="0.2">
      <c r="A856" s="409"/>
    </row>
    <row r="857" spans="1:1" ht="12.75" x14ac:dyDescent="0.2">
      <c r="A857" s="409"/>
    </row>
    <row r="858" spans="1:1" ht="12.75" x14ac:dyDescent="0.2">
      <c r="A858" s="409"/>
    </row>
    <row r="859" spans="1:1" ht="12.75" x14ac:dyDescent="0.2">
      <c r="A859" s="409"/>
    </row>
    <row r="860" spans="1:1" ht="12.75" x14ac:dyDescent="0.2">
      <c r="A860" s="409"/>
    </row>
    <row r="861" spans="1:1" ht="12.75" x14ac:dyDescent="0.2">
      <c r="A861" s="409"/>
    </row>
    <row r="862" spans="1:1" ht="12.75" x14ac:dyDescent="0.2">
      <c r="A862" s="409"/>
    </row>
    <row r="863" spans="1:1" ht="12.75" x14ac:dyDescent="0.2">
      <c r="A863" s="409"/>
    </row>
    <row r="864" spans="1:1" ht="12.75" x14ac:dyDescent="0.2">
      <c r="A864" s="409"/>
    </row>
    <row r="865" spans="1:1" ht="12.75" x14ac:dyDescent="0.2">
      <c r="A865" s="409"/>
    </row>
    <row r="866" spans="1:1" ht="12.75" x14ac:dyDescent="0.2">
      <c r="A866" s="409"/>
    </row>
    <row r="867" spans="1:1" ht="12.75" x14ac:dyDescent="0.2">
      <c r="A867" s="409"/>
    </row>
    <row r="868" spans="1:1" ht="12.75" x14ac:dyDescent="0.2">
      <c r="A868" s="409"/>
    </row>
    <row r="869" spans="1:1" ht="12.75" x14ac:dyDescent="0.2">
      <c r="A869" s="409"/>
    </row>
    <row r="870" spans="1:1" ht="12.75" x14ac:dyDescent="0.2">
      <c r="A870" s="409"/>
    </row>
    <row r="871" spans="1:1" ht="12.75" x14ac:dyDescent="0.2">
      <c r="A871" s="409"/>
    </row>
    <row r="872" spans="1:1" ht="12.75" x14ac:dyDescent="0.2">
      <c r="A872" s="409"/>
    </row>
    <row r="873" spans="1:1" ht="12.75" x14ac:dyDescent="0.2">
      <c r="A873" s="409"/>
    </row>
    <row r="874" spans="1:1" ht="12.75" x14ac:dyDescent="0.2">
      <c r="A874" s="409"/>
    </row>
    <row r="875" spans="1:1" ht="12.75" x14ac:dyDescent="0.2">
      <c r="A875" s="409"/>
    </row>
    <row r="876" spans="1:1" ht="12.75" x14ac:dyDescent="0.2">
      <c r="A876" s="409"/>
    </row>
    <row r="877" spans="1:1" ht="12.75" x14ac:dyDescent="0.2">
      <c r="A877" s="409"/>
    </row>
    <row r="878" spans="1:1" ht="12.75" x14ac:dyDescent="0.2">
      <c r="A878" s="409"/>
    </row>
    <row r="879" spans="1:1" ht="12.75" x14ac:dyDescent="0.2">
      <c r="A879" s="409"/>
    </row>
    <row r="880" spans="1:1" ht="12.75" x14ac:dyDescent="0.2">
      <c r="A880" s="409"/>
    </row>
    <row r="881" spans="1:1" ht="12.75" x14ac:dyDescent="0.2">
      <c r="A881" s="409"/>
    </row>
    <row r="882" spans="1:1" ht="12.75" x14ac:dyDescent="0.2">
      <c r="A882" s="409"/>
    </row>
    <row r="883" spans="1:1" ht="12.75" x14ac:dyDescent="0.2">
      <c r="A883" s="409"/>
    </row>
    <row r="884" spans="1:1" ht="12.75" x14ac:dyDescent="0.2">
      <c r="A884" s="409"/>
    </row>
    <row r="885" spans="1:1" ht="12.75" x14ac:dyDescent="0.2">
      <c r="A885" s="409"/>
    </row>
    <row r="886" spans="1:1" ht="12.75" x14ac:dyDescent="0.2">
      <c r="A886" s="409"/>
    </row>
    <row r="887" spans="1:1" ht="12.75" x14ac:dyDescent="0.2">
      <c r="A887" s="409"/>
    </row>
    <row r="888" spans="1:1" ht="12.75" x14ac:dyDescent="0.2">
      <c r="A888" s="409"/>
    </row>
    <row r="889" spans="1:1" ht="12.75" x14ac:dyDescent="0.2">
      <c r="A889" s="409"/>
    </row>
    <row r="890" spans="1:1" ht="12.75" x14ac:dyDescent="0.2">
      <c r="A890" s="409"/>
    </row>
    <row r="891" spans="1:1" ht="12.75" x14ac:dyDescent="0.2">
      <c r="A891" s="409"/>
    </row>
    <row r="892" spans="1:1" ht="12.75" x14ac:dyDescent="0.2">
      <c r="A892" s="409"/>
    </row>
    <row r="893" spans="1:1" ht="12.75" x14ac:dyDescent="0.2">
      <c r="A893" s="409"/>
    </row>
    <row r="894" spans="1:1" ht="12.75" x14ac:dyDescent="0.2">
      <c r="A894" s="409"/>
    </row>
    <row r="895" spans="1:1" ht="12.75" x14ac:dyDescent="0.2">
      <c r="A895" s="409"/>
    </row>
    <row r="896" spans="1:1" ht="12.75" x14ac:dyDescent="0.2">
      <c r="A896" s="409"/>
    </row>
    <row r="897" spans="1:1" ht="12.75" x14ac:dyDescent="0.2">
      <c r="A897" s="409"/>
    </row>
    <row r="898" spans="1:1" ht="12.75" x14ac:dyDescent="0.2">
      <c r="A898" s="409"/>
    </row>
    <row r="899" spans="1:1" ht="12.75" x14ac:dyDescent="0.2">
      <c r="A899" s="409"/>
    </row>
    <row r="900" spans="1:1" ht="12.75" x14ac:dyDescent="0.2">
      <c r="A900" s="409"/>
    </row>
    <row r="901" spans="1:1" ht="12.75" x14ac:dyDescent="0.2">
      <c r="A901" s="409"/>
    </row>
    <row r="902" spans="1:1" ht="12.75" x14ac:dyDescent="0.2">
      <c r="A902" s="409"/>
    </row>
    <row r="903" spans="1:1" ht="12.75" x14ac:dyDescent="0.2">
      <c r="A903" s="409"/>
    </row>
    <row r="904" spans="1:1" ht="12.75" x14ac:dyDescent="0.2">
      <c r="A904" s="409"/>
    </row>
    <row r="905" spans="1:1" ht="12.75" x14ac:dyDescent="0.2">
      <c r="A905" s="409"/>
    </row>
    <row r="906" spans="1:1" ht="12.75" x14ac:dyDescent="0.2">
      <c r="A906" s="409"/>
    </row>
    <row r="907" spans="1:1" ht="12.75" x14ac:dyDescent="0.2">
      <c r="A907" s="409"/>
    </row>
    <row r="908" spans="1:1" ht="12.75" x14ac:dyDescent="0.2">
      <c r="A908" s="409"/>
    </row>
    <row r="909" spans="1:1" ht="12.75" x14ac:dyDescent="0.2">
      <c r="A909" s="409"/>
    </row>
    <row r="910" spans="1:1" ht="12.75" x14ac:dyDescent="0.2">
      <c r="A910" s="409"/>
    </row>
    <row r="911" spans="1:1" ht="12.75" x14ac:dyDescent="0.2">
      <c r="A911" s="409"/>
    </row>
    <row r="912" spans="1:1" ht="12.75" x14ac:dyDescent="0.2">
      <c r="A912" s="409"/>
    </row>
    <row r="913" spans="1:1" ht="12.75" x14ac:dyDescent="0.2">
      <c r="A913" s="409"/>
    </row>
    <row r="914" spans="1:1" ht="12.75" x14ac:dyDescent="0.2">
      <c r="A914" s="409"/>
    </row>
    <row r="915" spans="1:1" ht="12.75" x14ac:dyDescent="0.2">
      <c r="A915" s="409"/>
    </row>
    <row r="916" spans="1:1" ht="12.75" x14ac:dyDescent="0.2">
      <c r="A916" s="409"/>
    </row>
    <row r="917" spans="1:1" ht="12.75" x14ac:dyDescent="0.2">
      <c r="A917" s="409"/>
    </row>
    <row r="918" spans="1:1" ht="12.75" x14ac:dyDescent="0.2">
      <c r="A918" s="409"/>
    </row>
    <row r="919" spans="1:1" ht="12.75" x14ac:dyDescent="0.2">
      <c r="A919" s="409"/>
    </row>
    <row r="920" spans="1:1" ht="12.75" x14ac:dyDescent="0.2">
      <c r="A920" s="409"/>
    </row>
    <row r="921" spans="1:1" ht="12.75" x14ac:dyDescent="0.2">
      <c r="A921" s="409"/>
    </row>
    <row r="922" spans="1:1" ht="12.75" x14ac:dyDescent="0.2">
      <c r="A922" s="409"/>
    </row>
    <row r="923" spans="1:1" ht="12.75" x14ac:dyDescent="0.2">
      <c r="A923" s="409"/>
    </row>
    <row r="924" spans="1:1" ht="12.75" x14ac:dyDescent="0.2">
      <c r="A924" s="409"/>
    </row>
    <row r="925" spans="1:1" ht="12.75" x14ac:dyDescent="0.2">
      <c r="A925" s="409"/>
    </row>
    <row r="926" spans="1:1" ht="12.75" x14ac:dyDescent="0.2">
      <c r="A926" s="409"/>
    </row>
    <row r="927" spans="1:1" ht="12.75" x14ac:dyDescent="0.2">
      <c r="A927" s="409"/>
    </row>
    <row r="928" spans="1:1" ht="12.75" x14ac:dyDescent="0.2">
      <c r="A928" s="409"/>
    </row>
    <row r="929" spans="1:1" ht="12.75" x14ac:dyDescent="0.2">
      <c r="A929" s="409"/>
    </row>
    <row r="930" spans="1:1" ht="12.75" x14ac:dyDescent="0.2">
      <c r="A930" s="409"/>
    </row>
    <row r="931" spans="1:1" ht="12.75" x14ac:dyDescent="0.2">
      <c r="A931" s="409"/>
    </row>
    <row r="932" spans="1:1" ht="12.75" x14ac:dyDescent="0.2">
      <c r="A932" s="409"/>
    </row>
    <row r="933" spans="1:1" ht="12.75" x14ac:dyDescent="0.2">
      <c r="A933" s="409"/>
    </row>
    <row r="934" spans="1:1" ht="12.75" x14ac:dyDescent="0.2">
      <c r="A934" s="409"/>
    </row>
    <row r="935" spans="1:1" ht="12.75" x14ac:dyDescent="0.2">
      <c r="A935" s="409"/>
    </row>
    <row r="936" spans="1:1" ht="12.75" x14ac:dyDescent="0.2">
      <c r="A936" s="409"/>
    </row>
    <row r="937" spans="1:1" ht="12.75" x14ac:dyDescent="0.2">
      <c r="A937" s="409"/>
    </row>
    <row r="938" spans="1:1" ht="12.75" x14ac:dyDescent="0.2">
      <c r="A938" s="409"/>
    </row>
    <row r="939" spans="1:1" ht="12.75" x14ac:dyDescent="0.2">
      <c r="A939" s="409"/>
    </row>
    <row r="940" spans="1:1" ht="12.75" x14ac:dyDescent="0.2">
      <c r="A940" s="409"/>
    </row>
    <row r="941" spans="1:1" ht="12.75" x14ac:dyDescent="0.2">
      <c r="A941" s="409"/>
    </row>
    <row r="942" spans="1:1" ht="12.75" x14ac:dyDescent="0.2">
      <c r="A942" s="409"/>
    </row>
    <row r="943" spans="1:1" ht="12.75" x14ac:dyDescent="0.2">
      <c r="A943" s="409"/>
    </row>
    <row r="944" spans="1:1" ht="12.75" x14ac:dyDescent="0.2">
      <c r="A944" s="409"/>
    </row>
    <row r="945" spans="1:1" ht="12.75" x14ac:dyDescent="0.2">
      <c r="A945" s="409"/>
    </row>
    <row r="946" spans="1:1" ht="12.75" x14ac:dyDescent="0.2">
      <c r="A946" s="409"/>
    </row>
    <row r="947" spans="1:1" ht="12.75" x14ac:dyDescent="0.2">
      <c r="A947" s="409"/>
    </row>
    <row r="948" spans="1:1" ht="12.75" x14ac:dyDescent="0.2">
      <c r="A948" s="409"/>
    </row>
    <row r="949" spans="1:1" ht="12.75" x14ac:dyDescent="0.2">
      <c r="A949" s="409"/>
    </row>
    <row r="950" spans="1:1" ht="12.75" x14ac:dyDescent="0.2">
      <c r="A950" s="409"/>
    </row>
    <row r="951" spans="1:1" ht="12.75" x14ac:dyDescent="0.2">
      <c r="A951" s="409"/>
    </row>
    <row r="952" spans="1:1" ht="12.75" x14ac:dyDescent="0.2">
      <c r="A952" s="409"/>
    </row>
    <row r="953" spans="1:1" ht="12.75" x14ac:dyDescent="0.2">
      <c r="A953" s="409"/>
    </row>
    <row r="954" spans="1:1" ht="12.75" x14ac:dyDescent="0.2">
      <c r="A954" s="409"/>
    </row>
    <row r="955" spans="1:1" ht="12.75" x14ac:dyDescent="0.2">
      <c r="A955" s="409"/>
    </row>
    <row r="956" spans="1:1" ht="12.75" x14ac:dyDescent="0.2">
      <c r="A956" s="409"/>
    </row>
    <row r="957" spans="1:1" ht="12.75" x14ac:dyDescent="0.2">
      <c r="A957" s="409"/>
    </row>
    <row r="958" spans="1:1" ht="12.75" x14ac:dyDescent="0.2">
      <c r="A958" s="409"/>
    </row>
    <row r="959" spans="1:1" ht="12.75" x14ac:dyDescent="0.2">
      <c r="A959" s="409"/>
    </row>
    <row r="960" spans="1:1" ht="12.75" x14ac:dyDescent="0.2">
      <c r="A960" s="409"/>
    </row>
    <row r="961" spans="1:1" ht="12.75" x14ac:dyDescent="0.2">
      <c r="A961" s="409"/>
    </row>
    <row r="962" spans="1:1" ht="12.75" x14ac:dyDescent="0.2">
      <c r="A962" s="409"/>
    </row>
    <row r="963" spans="1:1" ht="12.75" x14ac:dyDescent="0.2">
      <c r="A963" s="409"/>
    </row>
    <row r="964" spans="1:1" ht="12.75" x14ac:dyDescent="0.2">
      <c r="A964" s="409"/>
    </row>
    <row r="965" spans="1:1" ht="12.75" x14ac:dyDescent="0.2">
      <c r="A965" s="409"/>
    </row>
    <row r="966" spans="1:1" ht="12.75" x14ac:dyDescent="0.2">
      <c r="A966" s="409"/>
    </row>
    <row r="967" spans="1:1" ht="12.75" x14ac:dyDescent="0.2">
      <c r="A967" s="409"/>
    </row>
    <row r="968" spans="1:1" ht="12.75" x14ac:dyDescent="0.2">
      <c r="A968" s="409"/>
    </row>
    <row r="969" spans="1:1" ht="12.75" x14ac:dyDescent="0.2">
      <c r="A969" s="409"/>
    </row>
    <row r="970" spans="1:1" ht="12.75" x14ac:dyDescent="0.2">
      <c r="A970" s="409"/>
    </row>
    <row r="971" spans="1:1" ht="12.75" x14ac:dyDescent="0.2">
      <c r="A971" s="409"/>
    </row>
    <row r="972" spans="1:1" ht="12.75" x14ac:dyDescent="0.2">
      <c r="A972" s="409"/>
    </row>
    <row r="973" spans="1:1" ht="12.75" x14ac:dyDescent="0.2">
      <c r="A973" s="409"/>
    </row>
    <row r="974" spans="1:1" ht="12.75" x14ac:dyDescent="0.2">
      <c r="A974" s="409"/>
    </row>
    <row r="975" spans="1:1" ht="12.75" x14ac:dyDescent="0.2">
      <c r="A975" s="409"/>
    </row>
    <row r="976" spans="1:1" ht="12.75" x14ac:dyDescent="0.2">
      <c r="A976" s="409"/>
    </row>
    <row r="977" spans="1:1" ht="12.75" x14ac:dyDescent="0.2">
      <c r="A977" s="409"/>
    </row>
    <row r="978" spans="1:1" ht="12.75" x14ac:dyDescent="0.2">
      <c r="A978" s="409"/>
    </row>
    <row r="979" spans="1:1" ht="12.75" x14ac:dyDescent="0.2">
      <c r="A979" s="409"/>
    </row>
    <row r="980" spans="1:1" ht="12.75" x14ac:dyDescent="0.2">
      <c r="A980" s="409"/>
    </row>
    <row r="981" spans="1:1" ht="12.75" x14ac:dyDescent="0.2">
      <c r="A981" s="409"/>
    </row>
    <row r="982" spans="1:1" ht="12.75" x14ac:dyDescent="0.2">
      <c r="A982" s="409"/>
    </row>
    <row r="983" spans="1:1" ht="12.75" x14ac:dyDescent="0.2">
      <c r="A983" s="409"/>
    </row>
    <row r="984" spans="1:1" ht="12.75" x14ac:dyDescent="0.2">
      <c r="A984" s="409"/>
    </row>
    <row r="985" spans="1:1" ht="12.75" x14ac:dyDescent="0.2">
      <c r="A985" s="409"/>
    </row>
    <row r="986" spans="1:1" ht="12.75" x14ac:dyDescent="0.2">
      <c r="A986" s="409"/>
    </row>
    <row r="987" spans="1:1" ht="12.75" x14ac:dyDescent="0.2">
      <c r="A987" s="409"/>
    </row>
    <row r="988" spans="1:1" ht="12.75" x14ac:dyDescent="0.2">
      <c r="A988" s="409"/>
    </row>
    <row r="989" spans="1:1" ht="12.75" x14ac:dyDescent="0.2">
      <c r="A989" s="409"/>
    </row>
    <row r="990" spans="1:1" ht="12.75" x14ac:dyDescent="0.2">
      <c r="A990" s="409"/>
    </row>
    <row r="991" spans="1:1" ht="12.75" x14ac:dyDescent="0.2">
      <c r="A991" s="409"/>
    </row>
    <row r="992" spans="1:1" ht="12.75" x14ac:dyDescent="0.2">
      <c r="A992" s="409"/>
    </row>
    <row r="993" spans="1:1" ht="12.75" x14ac:dyDescent="0.2">
      <c r="A993" s="409"/>
    </row>
    <row r="994" spans="1:1" ht="12.75" x14ac:dyDescent="0.2">
      <c r="A994" s="409"/>
    </row>
    <row r="995" spans="1:1" ht="12.75" x14ac:dyDescent="0.2">
      <c r="A995" s="409"/>
    </row>
    <row r="996" spans="1:1" ht="12.75" x14ac:dyDescent="0.2">
      <c r="A996" s="409"/>
    </row>
    <row r="997" spans="1:1" ht="12.75" x14ac:dyDescent="0.2">
      <c r="A997" s="409"/>
    </row>
    <row r="998" spans="1:1" ht="12.75" x14ac:dyDescent="0.2">
      <c r="A998" s="409"/>
    </row>
    <row r="999" spans="1:1" ht="12.75" x14ac:dyDescent="0.2">
      <c r="A999" s="409"/>
    </row>
    <row r="1000" spans="1:1" ht="12.75" x14ac:dyDescent="0.2">
      <c r="A1000" s="409"/>
    </row>
  </sheetData>
  <mergeCells count="48">
    <mergeCell ref="T2:T3"/>
    <mergeCell ref="U2:U3"/>
    <mergeCell ref="M2:M3"/>
    <mergeCell ref="N2:N3"/>
    <mergeCell ref="O2:O3"/>
    <mergeCell ref="P2:P3"/>
    <mergeCell ref="Q2:Q3"/>
    <mergeCell ref="R2:R3"/>
    <mergeCell ref="S2:S3"/>
    <mergeCell ref="A2:A3"/>
    <mergeCell ref="B2:B3"/>
    <mergeCell ref="D2:D3"/>
    <mergeCell ref="I2:I3"/>
    <mergeCell ref="J2:J3"/>
    <mergeCell ref="K2:K3"/>
    <mergeCell ref="L2:L3"/>
    <mergeCell ref="N5:N6"/>
    <mergeCell ref="O5:O6"/>
    <mergeCell ref="P5:P6"/>
    <mergeCell ref="R5:R6"/>
    <mergeCell ref="S5:S6"/>
    <mergeCell ref="T5:T6"/>
    <mergeCell ref="U5:U6"/>
    <mergeCell ref="A5:A6"/>
    <mergeCell ref="B5:B6"/>
    <mergeCell ref="I5:I6"/>
    <mergeCell ref="J5:J6"/>
    <mergeCell ref="K5:K6"/>
    <mergeCell ref="L5:L6"/>
    <mergeCell ref="M5:M6"/>
    <mergeCell ref="T7:T8"/>
    <mergeCell ref="U7:U8"/>
    <mergeCell ref="A10:A14"/>
    <mergeCell ref="B10:B14"/>
    <mergeCell ref="I10:I14"/>
    <mergeCell ref="K7:K8"/>
    <mergeCell ref="L7:L8"/>
    <mergeCell ref="M7:M8"/>
    <mergeCell ref="N7:N8"/>
    <mergeCell ref="O7:O8"/>
    <mergeCell ref="P7:P8"/>
    <mergeCell ref="R7:R8"/>
    <mergeCell ref="S7:S8"/>
    <mergeCell ref="A19:D19"/>
    <mergeCell ref="A7:A8"/>
    <mergeCell ref="B7:B8"/>
    <mergeCell ref="I7:I8"/>
    <mergeCell ref="J7:J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128"/>
  <sheetViews>
    <sheetView workbookViewId="0"/>
  </sheetViews>
  <sheetFormatPr defaultColWidth="14.42578125" defaultRowHeight="15.75" customHeight="1" x14ac:dyDescent="0.2"/>
  <cols>
    <col min="1" max="1" width="8.7109375" customWidth="1"/>
    <col min="2" max="2" width="14.42578125" customWidth="1"/>
    <col min="3" max="3" width="21.28515625" customWidth="1"/>
    <col min="4" max="4" width="17.7109375" customWidth="1"/>
    <col min="5" max="5" width="24.5703125" customWidth="1"/>
    <col min="6" max="22" width="23.7109375" customWidth="1"/>
  </cols>
  <sheetData>
    <row r="1" spans="1:33" ht="20.25" x14ac:dyDescent="0.2">
      <c r="A1" s="777" t="s">
        <v>0</v>
      </c>
      <c r="B1" s="778"/>
      <c r="C1" s="778"/>
      <c r="D1" s="778"/>
      <c r="E1" s="778"/>
      <c r="F1" s="778"/>
      <c r="G1" s="778"/>
      <c r="H1" s="778"/>
      <c r="I1" s="778"/>
      <c r="J1" s="778"/>
      <c r="K1" s="778"/>
      <c r="L1" s="778"/>
      <c r="M1" s="778"/>
      <c r="N1" s="778"/>
      <c r="O1" s="778"/>
      <c r="P1" s="34"/>
      <c r="Q1" s="34"/>
      <c r="R1" s="34"/>
      <c r="S1" s="34"/>
      <c r="T1" s="34"/>
      <c r="U1" s="34"/>
      <c r="V1" s="34"/>
      <c r="W1" s="34"/>
      <c r="X1" s="34"/>
      <c r="Y1" s="34"/>
      <c r="Z1" s="34"/>
      <c r="AA1" s="34"/>
      <c r="AB1" s="34"/>
      <c r="AC1" s="34"/>
      <c r="AD1" s="34"/>
      <c r="AE1" s="34"/>
      <c r="AF1" s="34"/>
      <c r="AG1" s="34"/>
    </row>
    <row r="2" spans="1:33" ht="12.75" x14ac:dyDescent="0.2">
      <c r="A2" s="2"/>
      <c r="B2" s="3"/>
      <c r="C2" s="4"/>
      <c r="D2" s="4"/>
      <c r="E2" s="5"/>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row>
    <row r="3" spans="1:33" ht="12.75" x14ac:dyDescent="0.2">
      <c r="A3" s="6" t="s">
        <v>1</v>
      </c>
      <c r="B3" s="7"/>
      <c r="C3" s="8" t="e">
        <f>#REF!</f>
        <v>#REF!</v>
      </c>
      <c r="D3" s="4"/>
      <c r="E3" s="5"/>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row>
    <row r="4" spans="1:33" ht="12.75" x14ac:dyDescent="0.2">
      <c r="A4" s="9" t="s">
        <v>2</v>
      </c>
      <c r="B4" s="7"/>
      <c r="C4" s="10">
        <v>45177</v>
      </c>
      <c r="D4" s="4"/>
      <c r="E4" s="5"/>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row>
    <row r="5" spans="1:33" x14ac:dyDescent="0.2">
      <c r="A5" s="12"/>
      <c r="B5" s="13"/>
      <c r="C5" s="13"/>
      <c r="D5" s="13"/>
      <c r="E5" s="13"/>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row>
    <row r="6" spans="1:33" ht="15" x14ac:dyDescent="0.2">
      <c r="A6" s="35" t="s">
        <v>3</v>
      </c>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row>
    <row r="7" spans="1:33" ht="38.25" x14ac:dyDescent="0.2">
      <c r="A7" s="779"/>
      <c r="B7" s="772" t="s">
        <v>4</v>
      </c>
      <c r="C7" s="772" t="s">
        <v>5</v>
      </c>
      <c r="D7" s="772" t="s">
        <v>6</v>
      </c>
      <c r="E7" s="772" t="s">
        <v>7</v>
      </c>
      <c r="F7" s="36" t="s">
        <v>143</v>
      </c>
      <c r="G7" s="36" t="s">
        <v>144</v>
      </c>
      <c r="H7" s="36" t="s">
        <v>143</v>
      </c>
      <c r="I7" s="36" t="s">
        <v>144</v>
      </c>
      <c r="J7" s="36" t="s">
        <v>143</v>
      </c>
      <c r="K7" s="36" t="s">
        <v>144</v>
      </c>
      <c r="L7" s="36" t="s">
        <v>143</v>
      </c>
      <c r="M7" s="36" t="s">
        <v>144</v>
      </c>
      <c r="N7" s="36" t="s">
        <v>143</v>
      </c>
      <c r="O7" s="36" t="s">
        <v>144</v>
      </c>
      <c r="P7" s="36" t="s">
        <v>143</v>
      </c>
      <c r="Q7" s="36" t="s">
        <v>144</v>
      </c>
      <c r="R7" s="36" t="s">
        <v>143</v>
      </c>
      <c r="S7" s="36" t="s">
        <v>144</v>
      </c>
      <c r="T7" s="36" t="s">
        <v>143</v>
      </c>
      <c r="U7" s="36" t="s">
        <v>144</v>
      </c>
      <c r="V7" s="36" t="s">
        <v>145</v>
      </c>
      <c r="W7" s="37"/>
      <c r="X7" s="37"/>
      <c r="Y7" s="37"/>
      <c r="Z7" s="37"/>
      <c r="AA7" s="37"/>
      <c r="AB7" s="37"/>
      <c r="AC7" s="37"/>
      <c r="AD7" s="37"/>
      <c r="AE7" s="37"/>
      <c r="AF7" s="37"/>
      <c r="AG7" s="37"/>
    </row>
    <row r="8" spans="1:33" ht="12.75" x14ac:dyDescent="0.2">
      <c r="A8" s="773"/>
      <c r="B8" s="773"/>
      <c r="C8" s="773"/>
      <c r="D8" s="773"/>
      <c r="E8" s="773"/>
      <c r="F8" s="10">
        <v>45177</v>
      </c>
      <c r="G8" s="10"/>
      <c r="H8" s="10">
        <v>45163</v>
      </c>
      <c r="I8" s="10"/>
      <c r="J8" s="10">
        <v>45149</v>
      </c>
      <c r="K8" s="10"/>
      <c r="L8" s="10">
        <v>45135</v>
      </c>
      <c r="M8" s="10"/>
      <c r="N8" s="10">
        <v>45121</v>
      </c>
      <c r="O8" s="10"/>
      <c r="P8" s="10">
        <v>45107</v>
      </c>
      <c r="Q8" s="10"/>
      <c r="R8" s="10">
        <f>C4</f>
        <v>45177</v>
      </c>
      <c r="S8" s="10"/>
      <c r="T8" s="10">
        <v>45079</v>
      </c>
      <c r="U8" s="10"/>
      <c r="V8" s="10">
        <v>45072</v>
      </c>
      <c r="W8" s="38"/>
      <c r="X8" s="38"/>
      <c r="Y8" s="38"/>
      <c r="Z8" s="38"/>
      <c r="AA8" s="38"/>
      <c r="AB8" s="38"/>
      <c r="AC8" s="38"/>
      <c r="AD8" s="38"/>
      <c r="AE8" s="38"/>
      <c r="AF8" s="38"/>
      <c r="AG8" s="38"/>
    </row>
    <row r="9" spans="1:33" ht="12.75" x14ac:dyDescent="0.2">
      <c r="A9" s="15">
        <v>1</v>
      </c>
      <c r="B9" s="15">
        <v>2</v>
      </c>
      <c r="C9" s="15">
        <v>3</v>
      </c>
      <c r="D9" s="15">
        <v>4</v>
      </c>
      <c r="E9" s="15">
        <v>5</v>
      </c>
      <c r="F9" s="15"/>
      <c r="G9" s="15"/>
      <c r="H9" s="15"/>
      <c r="I9" s="15"/>
      <c r="J9" s="15"/>
      <c r="K9" s="15"/>
      <c r="L9" s="15"/>
      <c r="M9" s="15"/>
      <c r="N9" s="15"/>
      <c r="O9" s="15"/>
      <c r="P9" s="15"/>
      <c r="Q9" s="15"/>
      <c r="R9" s="15"/>
      <c r="S9" s="15"/>
      <c r="T9" s="15"/>
      <c r="U9" s="15"/>
      <c r="V9" s="15"/>
      <c r="W9" s="34"/>
      <c r="X9" s="34"/>
      <c r="Y9" s="34"/>
      <c r="Z9" s="34"/>
      <c r="AA9" s="34"/>
      <c r="AB9" s="34"/>
      <c r="AC9" s="34"/>
      <c r="AD9" s="34"/>
      <c r="AE9" s="34"/>
      <c r="AF9" s="34"/>
      <c r="AG9" s="34"/>
    </row>
    <row r="10" spans="1:33" ht="12.75" x14ac:dyDescent="0.2">
      <c r="A10" s="16">
        <v>1</v>
      </c>
      <c r="B10" s="17" t="s">
        <v>15</v>
      </c>
      <c r="C10" s="17" t="s">
        <v>16</v>
      </c>
      <c r="D10" s="17" t="s">
        <v>17</v>
      </c>
      <c r="E10" s="9" t="s">
        <v>18</v>
      </c>
      <c r="F10" s="39">
        <v>0</v>
      </c>
      <c r="G10" s="39">
        <f t="shared" ref="G10:G121" si="0">F10-H10</f>
        <v>0</v>
      </c>
      <c r="H10" s="39">
        <v>0</v>
      </c>
      <c r="I10" s="39">
        <f t="shared" ref="I10:I121" si="1">H10-J10</f>
        <v>0</v>
      </c>
      <c r="J10" s="39">
        <v>0</v>
      </c>
      <c r="K10" s="39">
        <f t="shared" ref="K10:K121" si="2">J10-L10</f>
        <v>0</v>
      </c>
      <c r="L10" s="39">
        <v>0</v>
      </c>
      <c r="M10" s="39">
        <f t="shared" ref="M10:M121" si="3">L10-N10</f>
        <v>0</v>
      </c>
      <c r="N10" s="39">
        <v>0</v>
      </c>
      <c r="O10" s="39">
        <f t="shared" ref="O10:O121" si="4">N10-P10</f>
        <v>0</v>
      </c>
      <c r="P10" s="39">
        <v>0</v>
      </c>
      <c r="Q10" s="39">
        <f t="shared" ref="Q10:Q121" si="5">P10-R10</f>
        <v>0</v>
      </c>
      <c r="R10" s="39">
        <v>0</v>
      </c>
      <c r="S10" s="39">
        <f t="shared" ref="S10:S121" si="6">R10-T10</f>
        <v>0</v>
      </c>
      <c r="T10" s="39">
        <v>0</v>
      </c>
      <c r="U10" s="39">
        <f t="shared" ref="U10:U121" si="7">T10-V10</f>
        <v>0</v>
      </c>
      <c r="V10" s="39">
        <v>0</v>
      </c>
      <c r="W10" s="34"/>
      <c r="X10" s="34"/>
      <c r="Y10" s="34"/>
      <c r="Z10" s="34"/>
      <c r="AA10" s="34"/>
      <c r="AB10" s="34"/>
      <c r="AC10" s="34"/>
      <c r="AD10" s="34"/>
      <c r="AE10" s="34"/>
      <c r="AF10" s="34"/>
      <c r="AG10" s="34"/>
    </row>
    <row r="11" spans="1:33" ht="12.75" x14ac:dyDescent="0.2">
      <c r="A11" s="16">
        <v>2</v>
      </c>
      <c r="B11" s="17" t="s">
        <v>15</v>
      </c>
      <c r="C11" s="17" t="s">
        <v>16</v>
      </c>
      <c r="D11" s="17" t="s">
        <v>19</v>
      </c>
      <c r="E11" s="9" t="s">
        <v>18</v>
      </c>
      <c r="F11" s="39">
        <v>0</v>
      </c>
      <c r="G11" s="39">
        <f t="shared" si="0"/>
        <v>0</v>
      </c>
      <c r="H11" s="39">
        <v>0</v>
      </c>
      <c r="I11" s="39">
        <f t="shared" si="1"/>
        <v>0</v>
      </c>
      <c r="J11" s="39">
        <v>0</v>
      </c>
      <c r="K11" s="39">
        <f t="shared" si="2"/>
        <v>0</v>
      </c>
      <c r="L11" s="39">
        <v>0</v>
      </c>
      <c r="M11" s="39">
        <f t="shared" si="3"/>
        <v>0</v>
      </c>
      <c r="N11" s="39">
        <v>0</v>
      </c>
      <c r="O11" s="39">
        <f t="shared" si="4"/>
        <v>0</v>
      </c>
      <c r="P11" s="39">
        <v>0</v>
      </c>
      <c r="Q11" s="39">
        <f t="shared" si="5"/>
        <v>0</v>
      </c>
      <c r="R11" s="39">
        <v>0</v>
      </c>
      <c r="S11" s="39">
        <f t="shared" si="6"/>
        <v>0</v>
      </c>
      <c r="T11" s="39">
        <v>0</v>
      </c>
      <c r="U11" s="39">
        <f t="shared" si="7"/>
        <v>0</v>
      </c>
      <c r="V11" s="39">
        <v>0</v>
      </c>
      <c r="W11" s="34"/>
      <c r="X11" s="34"/>
      <c r="Y11" s="34"/>
      <c r="Z11" s="34"/>
      <c r="AA11" s="34"/>
      <c r="AB11" s="34"/>
      <c r="AC11" s="34"/>
      <c r="AD11" s="34"/>
      <c r="AE11" s="34"/>
      <c r="AF11" s="34"/>
      <c r="AG11" s="34"/>
    </row>
    <row r="12" spans="1:33" ht="12.75" x14ac:dyDescent="0.2">
      <c r="A12" s="16">
        <v>3</v>
      </c>
      <c r="B12" s="17" t="s">
        <v>15</v>
      </c>
      <c r="C12" s="17" t="s">
        <v>16</v>
      </c>
      <c r="D12" s="17" t="s">
        <v>20</v>
      </c>
      <c r="E12" s="9" t="s">
        <v>18</v>
      </c>
      <c r="F12" s="39">
        <v>0</v>
      </c>
      <c r="G12" s="39">
        <f t="shared" si="0"/>
        <v>0</v>
      </c>
      <c r="H12" s="39">
        <v>0</v>
      </c>
      <c r="I12" s="39">
        <f t="shared" si="1"/>
        <v>0</v>
      </c>
      <c r="J12" s="39">
        <v>0</v>
      </c>
      <c r="K12" s="39">
        <f t="shared" si="2"/>
        <v>0</v>
      </c>
      <c r="L12" s="39">
        <v>0</v>
      </c>
      <c r="M12" s="39">
        <f t="shared" si="3"/>
        <v>0</v>
      </c>
      <c r="N12" s="39">
        <v>0</v>
      </c>
      <c r="O12" s="39">
        <f t="shared" si="4"/>
        <v>0</v>
      </c>
      <c r="P12" s="39">
        <v>0</v>
      </c>
      <c r="Q12" s="39">
        <f t="shared" si="5"/>
        <v>0</v>
      </c>
      <c r="R12" s="39">
        <v>0</v>
      </c>
      <c r="S12" s="39">
        <f t="shared" si="6"/>
        <v>0</v>
      </c>
      <c r="T12" s="39">
        <v>0</v>
      </c>
      <c r="U12" s="39">
        <f t="shared" si="7"/>
        <v>0</v>
      </c>
      <c r="V12" s="39">
        <v>0</v>
      </c>
      <c r="W12" s="34"/>
      <c r="X12" s="34"/>
      <c r="Y12" s="34"/>
      <c r="Z12" s="34"/>
      <c r="AA12" s="34"/>
      <c r="AB12" s="34"/>
      <c r="AC12" s="34"/>
      <c r="AD12" s="34"/>
      <c r="AE12" s="34"/>
      <c r="AF12" s="34"/>
      <c r="AG12" s="34"/>
    </row>
    <row r="13" spans="1:33" ht="12.75" x14ac:dyDescent="0.2">
      <c r="A13" s="16">
        <v>4</v>
      </c>
      <c r="B13" s="17" t="s">
        <v>15</v>
      </c>
      <c r="C13" s="17" t="s">
        <v>21</v>
      </c>
      <c r="D13" s="17" t="s">
        <v>22</v>
      </c>
      <c r="E13" s="9" t="s">
        <v>18</v>
      </c>
      <c r="F13" s="39">
        <v>0</v>
      </c>
      <c r="G13" s="39">
        <f t="shared" si="0"/>
        <v>0</v>
      </c>
      <c r="H13" s="39">
        <v>0</v>
      </c>
      <c r="I13" s="39">
        <f t="shared" si="1"/>
        <v>0</v>
      </c>
      <c r="J13" s="39">
        <v>0</v>
      </c>
      <c r="K13" s="39">
        <f t="shared" si="2"/>
        <v>0</v>
      </c>
      <c r="L13" s="39">
        <v>0</v>
      </c>
      <c r="M13" s="39">
        <f t="shared" si="3"/>
        <v>0</v>
      </c>
      <c r="N13" s="39">
        <v>0</v>
      </c>
      <c r="O13" s="39">
        <f t="shared" si="4"/>
        <v>0</v>
      </c>
      <c r="P13" s="39">
        <v>0</v>
      </c>
      <c r="Q13" s="39">
        <f t="shared" si="5"/>
        <v>0</v>
      </c>
      <c r="R13" s="39">
        <v>0</v>
      </c>
      <c r="S13" s="39">
        <f t="shared" si="6"/>
        <v>0</v>
      </c>
      <c r="T13" s="39">
        <v>0</v>
      </c>
      <c r="U13" s="39">
        <f t="shared" si="7"/>
        <v>0</v>
      </c>
      <c r="V13" s="39">
        <v>0</v>
      </c>
      <c r="W13" s="34"/>
      <c r="X13" s="34"/>
      <c r="Y13" s="34"/>
      <c r="Z13" s="34"/>
      <c r="AA13" s="34"/>
      <c r="AB13" s="34"/>
      <c r="AC13" s="34"/>
      <c r="AD13" s="34"/>
      <c r="AE13" s="34"/>
      <c r="AF13" s="34"/>
      <c r="AG13" s="34"/>
    </row>
    <row r="14" spans="1:33" ht="12.75" x14ac:dyDescent="0.2">
      <c r="A14" s="16">
        <v>5</v>
      </c>
      <c r="B14" s="17" t="s">
        <v>15</v>
      </c>
      <c r="C14" s="17" t="s">
        <v>23</v>
      </c>
      <c r="D14" s="17" t="s">
        <v>24</v>
      </c>
      <c r="E14" s="9" t="s">
        <v>18</v>
      </c>
      <c r="F14" s="39">
        <v>0</v>
      </c>
      <c r="G14" s="39">
        <f t="shared" si="0"/>
        <v>0</v>
      </c>
      <c r="H14" s="39">
        <v>0</v>
      </c>
      <c r="I14" s="39">
        <f t="shared" si="1"/>
        <v>0</v>
      </c>
      <c r="J14" s="39">
        <v>0</v>
      </c>
      <c r="K14" s="39">
        <f t="shared" si="2"/>
        <v>0</v>
      </c>
      <c r="L14" s="39">
        <v>0</v>
      </c>
      <c r="M14" s="39">
        <f t="shared" si="3"/>
        <v>0</v>
      </c>
      <c r="N14" s="39">
        <v>0</v>
      </c>
      <c r="O14" s="39">
        <f t="shared" si="4"/>
        <v>0</v>
      </c>
      <c r="P14" s="39">
        <v>0</v>
      </c>
      <c r="Q14" s="39">
        <f t="shared" si="5"/>
        <v>0</v>
      </c>
      <c r="R14" s="39">
        <v>0</v>
      </c>
      <c r="S14" s="39">
        <f t="shared" si="6"/>
        <v>0</v>
      </c>
      <c r="T14" s="39">
        <v>0</v>
      </c>
      <c r="U14" s="39">
        <f t="shared" si="7"/>
        <v>0</v>
      </c>
      <c r="V14" s="39">
        <v>0</v>
      </c>
      <c r="W14" s="34"/>
      <c r="X14" s="34"/>
      <c r="Y14" s="34"/>
      <c r="Z14" s="34"/>
      <c r="AA14" s="34"/>
      <c r="AB14" s="34"/>
      <c r="AC14" s="34"/>
      <c r="AD14" s="34"/>
      <c r="AE14" s="34"/>
      <c r="AF14" s="34"/>
      <c r="AG14" s="34"/>
    </row>
    <row r="15" spans="1:33" ht="12.75" x14ac:dyDescent="0.2">
      <c r="A15" s="16">
        <v>6</v>
      </c>
      <c r="B15" s="17" t="s">
        <v>15</v>
      </c>
      <c r="C15" s="17" t="s">
        <v>23</v>
      </c>
      <c r="D15" s="17" t="s">
        <v>25</v>
      </c>
      <c r="E15" s="9" t="s">
        <v>18</v>
      </c>
      <c r="F15" s="39">
        <v>0</v>
      </c>
      <c r="G15" s="39">
        <f t="shared" si="0"/>
        <v>0</v>
      </c>
      <c r="H15" s="39">
        <v>0</v>
      </c>
      <c r="I15" s="39">
        <f t="shared" si="1"/>
        <v>0</v>
      </c>
      <c r="J15" s="39">
        <v>0</v>
      </c>
      <c r="K15" s="39">
        <f t="shared" si="2"/>
        <v>0</v>
      </c>
      <c r="L15" s="39">
        <v>0</v>
      </c>
      <c r="M15" s="39">
        <f t="shared" si="3"/>
        <v>0</v>
      </c>
      <c r="N15" s="39">
        <v>0</v>
      </c>
      <c r="O15" s="39">
        <f t="shared" si="4"/>
        <v>0</v>
      </c>
      <c r="P15" s="39">
        <v>0</v>
      </c>
      <c r="Q15" s="39">
        <f t="shared" si="5"/>
        <v>0</v>
      </c>
      <c r="R15" s="39">
        <v>0</v>
      </c>
      <c r="S15" s="39">
        <f t="shared" si="6"/>
        <v>0</v>
      </c>
      <c r="T15" s="39">
        <v>0</v>
      </c>
      <c r="U15" s="39">
        <f t="shared" si="7"/>
        <v>0</v>
      </c>
      <c r="V15" s="39">
        <v>0</v>
      </c>
      <c r="W15" s="34"/>
      <c r="X15" s="34"/>
      <c r="Y15" s="34"/>
      <c r="Z15" s="34"/>
      <c r="AA15" s="34"/>
      <c r="AB15" s="34"/>
      <c r="AC15" s="34"/>
      <c r="AD15" s="34"/>
      <c r="AE15" s="34"/>
      <c r="AF15" s="34"/>
      <c r="AG15" s="34"/>
    </row>
    <row r="16" spans="1:33" ht="12.75" x14ac:dyDescent="0.2">
      <c r="A16" s="16">
        <v>7</v>
      </c>
      <c r="B16" s="17" t="s">
        <v>15</v>
      </c>
      <c r="C16" s="17" t="s">
        <v>23</v>
      </c>
      <c r="D16" s="17" t="s">
        <v>26</v>
      </c>
      <c r="E16" s="9" t="s">
        <v>18</v>
      </c>
      <c r="F16" s="39">
        <v>0</v>
      </c>
      <c r="G16" s="39">
        <f t="shared" si="0"/>
        <v>0</v>
      </c>
      <c r="H16" s="39">
        <v>0</v>
      </c>
      <c r="I16" s="39">
        <f t="shared" si="1"/>
        <v>0</v>
      </c>
      <c r="J16" s="39">
        <v>0</v>
      </c>
      <c r="K16" s="39">
        <f t="shared" si="2"/>
        <v>0</v>
      </c>
      <c r="L16" s="39">
        <v>0</v>
      </c>
      <c r="M16" s="39">
        <f t="shared" si="3"/>
        <v>0</v>
      </c>
      <c r="N16" s="39">
        <v>0</v>
      </c>
      <c r="O16" s="39">
        <f t="shared" si="4"/>
        <v>0</v>
      </c>
      <c r="P16" s="39">
        <v>0</v>
      </c>
      <c r="Q16" s="39">
        <f t="shared" si="5"/>
        <v>0</v>
      </c>
      <c r="R16" s="39">
        <v>0</v>
      </c>
      <c r="S16" s="39">
        <f t="shared" si="6"/>
        <v>0</v>
      </c>
      <c r="T16" s="39">
        <v>0</v>
      </c>
      <c r="U16" s="39">
        <f t="shared" si="7"/>
        <v>0</v>
      </c>
      <c r="V16" s="39">
        <v>0</v>
      </c>
      <c r="W16" s="34"/>
      <c r="X16" s="34"/>
      <c r="Y16" s="34"/>
      <c r="Z16" s="34"/>
      <c r="AA16" s="34"/>
      <c r="AB16" s="34"/>
      <c r="AC16" s="34"/>
      <c r="AD16" s="34"/>
      <c r="AE16" s="34"/>
      <c r="AF16" s="34"/>
      <c r="AG16" s="34"/>
    </row>
    <row r="17" spans="1:33" ht="12.75" x14ac:dyDescent="0.2">
      <c r="A17" s="16">
        <v>8</v>
      </c>
      <c r="B17" s="17" t="s">
        <v>15</v>
      </c>
      <c r="C17" s="17" t="s">
        <v>23</v>
      </c>
      <c r="D17" s="17" t="s">
        <v>27</v>
      </c>
      <c r="E17" s="9" t="s">
        <v>18</v>
      </c>
      <c r="F17" s="39">
        <v>0</v>
      </c>
      <c r="G17" s="39">
        <f t="shared" si="0"/>
        <v>0</v>
      </c>
      <c r="H17" s="39">
        <v>0</v>
      </c>
      <c r="I17" s="39">
        <f t="shared" si="1"/>
        <v>0</v>
      </c>
      <c r="J17" s="39">
        <v>0</v>
      </c>
      <c r="K17" s="39">
        <f t="shared" si="2"/>
        <v>0</v>
      </c>
      <c r="L17" s="39">
        <v>0</v>
      </c>
      <c r="M17" s="39">
        <f t="shared" si="3"/>
        <v>0</v>
      </c>
      <c r="N17" s="39">
        <v>0</v>
      </c>
      <c r="O17" s="39">
        <f t="shared" si="4"/>
        <v>0</v>
      </c>
      <c r="P17" s="39">
        <v>0</v>
      </c>
      <c r="Q17" s="39">
        <f t="shared" si="5"/>
        <v>0</v>
      </c>
      <c r="R17" s="39">
        <v>0</v>
      </c>
      <c r="S17" s="39">
        <f t="shared" si="6"/>
        <v>0</v>
      </c>
      <c r="T17" s="39">
        <v>0</v>
      </c>
      <c r="U17" s="39">
        <f t="shared" si="7"/>
        <v>0</v>
      </c>
      <c r="V17" s="39">
        <v>0</v>
      </c>
      <c r="W17" s="34"/>
      <c r="X17" s="34"/>
      <c r="Y17" s="34"/>
      <c r="Z17" s="34"/>
      <c r="AA17" s="34"/>
      <c r="AB17" s="34"/>
      <c r="AC17" s="34"/>
      <c r="AD17" s="34"/>
      <c r="AE17" s="34"/>
      <c r="AF17" s="34"/>
      <c r="AG17" s="34"/>
    </row>
    <row r="18" spans="1:33" ht="12.75" x14ac:dyDescent="0.2">
      <c r="A18" s="16">
        <v>9</v>
      </c>
      <c r="B18" s="17" t="s">
        <v>15</v>
      </c>
      <c r="C18" s="17" t="s">
        <v>28</v>
      </c>
      <c r="D18" s="17" t="s">
        <v>29</v>
      </c>
      <c r="E18" s="9" t="s">
        <v>18</v>
      </c>
      <c r="F18" s="39">
        <v>0</v>
      </c>
      <c r="G18" s="39">
        <f t="shared" si="0"/>
        <v>0</v>
      </c>
      <c r="H18" s="39">
        <v>0</v>
      </c>
      <c r="I18" s="39">
        <f t="shared" si="1"/>
        <v>0</v>
      </c>
      <c r="J18" s="39">
        <v>0</v>
      </c>
      <c r="K18" s="39">
        <f t="shared" si="2"/>
        <v>0</v>
      </c>
      <c r="L18" s="39">
        <v>0</v>
      </c>
      <c r="M18" s="39">
        <f t="shared" si="3"/>
        <v>0</v>
      </c>
      <c r="N18" s="39">
        <v>0</v>
      </c>
      <c r="O18" s="39">
        <f t="shared" si="4"/>
        <v>0</v>
      </c>
      <c r="P18" s="39">
        <v>0</v>
      </c>
      <c r="Q18" s="39">
        <f t="shared" si="5"/>
        <v>0</v>
      </c>
      <c r="R18" s="39">
        <v>0</v>
      </c>
      <c r="S18" s="39">
        <f t="shared" si="6"/>
        <v>0</v>
      </c>
      <c r="T18" s="39">
        <v>0</v>
      </c>
      <c r="U18" s="39">
        <f t="shared" si="7"/>
        <v>0</v>
      </c>
      <c r="V18" s="39">
        <v>0</v>
      </c>
      <c r="W18" s="34"/>
      <c r="X18" s="34"/>
      <c r="Y18" s="34"/>
      <c r="Z18" s="34"/>
      <c r="AA18" s="34"/>
      <c r="AB18" s="34"/>
      <c r="AC18" s="34"/>
      <c r="AD18" s="34"/>
      <c r="AE18" s="34"/>
      <c r="AF18" s="34"/>
      <c r="AG18" s="34"/>
    </row>
    <row r="19" spans="1:33" ht="12.75" x14ac:dyDescent="0.2">
      <c r="A19" s="16">
        <v>10</v>
      </c>
      <c r="B19" s="17" t="s">
        <v>15</v>
      </c>
      <c r="C19" s="17" t="s">
        <v>28</v>
      </c>
      <c r="D19" s="17" t="s">
        <v>30</v>
      </c>
      <c r="E19" s="9" t="s">
        <v>18</v>
      </c>
      <c r="F19" s="39">
        <v>0</v>
      </c>
      <c r="G19" s="39">
        <f t="shared" si="0"/>
        <v>0</v>
      </c>
      <c r="H19" s="39">
        <v>0</v>
      </c>
      <c r="I19" s="39">
        <f t="shared" si="1"/>
        <v>0</v>
      </c>
      <c r="J19" s="39">
        <v>0</v>
      </c>
      <c r="K19" s="39">
        <f t="shared" si="2"/>
        <v>0</v>
      </c>
      <c r="L19" s="39">
        <v>0</v>
      </c>
      <c r="M19" s="39">
        <f t="shared" si="3"/>
        <v>0</v>
      </c>
      <c r="N19" s="39">
        <v>0</v>
      </c>
      <c r="O19" s="39">
        <f t="shared" si="4"/>
        <v>0</v>
      </c>
      <c r="P19" s="39">
        <v>0</v>
      </c>
      <c r="Q19" s="39">
        <f t="shared" si="5"/>
        <v>0</v>
      </c>
      <c r="R19" s="39">
        <v>0</v>
      </c>
      <c r="S19" s="39">
        <f t="shared" si="6"/>
        <v>0</v>
      </c>
      <c r="T19" s="39">
        <v>0</v>
      </c>
      <c r="U19" s="39">
        <f t="shared" si="7"/>
        <v>0</v>
      </c>
      <c r="V19" s="39">
        <v>0</v>
      </c>
      <c r="W19" s="34"/>
      <c r="X19" s="34"/>
      <c r="Y19" s="34"/>
      <c r="Z19" s="34"/>
      <c r="AA19" s="34"/>
      <c r="AB19" s="34"/>
      <c r="AC19" s="34"/>
      <c r="AD19" s="34"/>
      <c r="AE19" s="34"/>
      <c r="AF19" s="34"/>
      <c r="AG19" s="34"/>
    </row>
    <row r="20" spans="1:33" ht="12.75" x14ac:dyDescent="0.2">
      <c r="A20" s="16">
        <v>11</v>
      </c>
      <c r="B20" s="17" t="s">
        <v>15</v>
      </c>
      <c r="C20" s="17" t="s">
        <v>31</v>
      </c>
      <c r="D20" s="17" t="s">
        <v>32</v>
      </c>
      <c r="E20" s="9" t="s">
        <v>18</v>
      </c>
      <c r="F20" s="39">
        <v>0</v>
      </c>
      <c r="G20" s="39">
        <f t="shared" si="0"/>
        <v>0</v>
      </c>
      <c r="H20" s="39">
        <v>0</v>
      </c>
      <c r="I20" s="39">
        <f t="shared" si="1"/>
        <v>0</v>
      </c>
      <c r="J20" s="39">
        <v>0</v>
      </c>
      <c r="K20" s="39">
        <f t="shared" si="2"/>
        <v>0</v>
      </c>
      <c r="L20" s="39">
        <v>0</v>
      </c>
      <c r="M20" s="39">
        <f t="shared" si="3"/>
        <v>0</v>
      </c>
      <c r="N20" s="39">
        <v>0</v>
      </c>
      <c r="O20" s="39">
        <f t="shared" si="4"/>
        <v>0</v>
      </c>
      <c r="P20" s="39">
        <v>0</v>
      </c>
      <c r="Q20" s="39">
        <f t="shared" si="5"/>
        <v>0</v>
      </c>
      <c r="R20" s="39">
        <v>0</v>
      </c>
      <c r="S20" s="39">
        <f t="shared" si="6"/>
        <v>0</v>
      </c>
      <c r="T20" s="39">
        <v>0</v>
      </c>
      <c r="U20" s="39">
        <f t="shared" si="7"/>
        <v>0</v>
      </c>
      <c r="V20" s="39">
        <v>0</v>
      </c>
      <c r="W20" s="34"/>
      <c r="X20" s="34"/>
      <c r="Y20" s="34"/>
      <c r="Z20" s="34"/>
      <c r="AA20" s="34"/>
      <c r="AB20" s="34"/>
      <c r="AC20" s="34"/>
      <c r="AD20" s="34"/>
      <c r="AE20" s="34"/>
      <c r="AF20" s="34"/>
      <c r="AG20" s="34"/>
    </row>
    <row r="21" spans="1:33" ht="12.75" x14ac:dyDescent="0.2">
      <c r="A21" s="16">
        <v>12</v>
      </c>
      <c r="B21" s="17" t="s">
        <v>15</v>
      </c>
      <c r="C21" s="17" t="s">
        <v>33</v>
      </c>
      <c r="D21" s="17" t="s">
        <v>34</v>
      </c>
      <c r="E21" s="9" t="s">
        <v>18</v>
      </c>
      <c r="F21" s="39">
        <v>0</v>
      </c>
      <c r="G21" s="39">
        <f t="shared" si="0"/>
        <v>0</v>
      </c>
      <c r="H21" s="39">
        <v>0</v>
      </c>
      <c r="I21" s="39">
        <f t="shared" si="1"/>
        <v>0</v>
      </c>
      <c r="J21" s="39">
        <v>0</v>
      </c>
      <c r="K21" s="39">
        <f t="shared" si="2"/>
        <v>0</v>
      </c>
      <c r="L21" s="39">
        <v>0</v>
      </c>
      <c r="M21" s="39">
        <f t="shared" si="3"/>
        <v>0</v>
      </c>
      <c r="N21" s="39">
        <v>0</v>
      </c>
      <c r="O21" s="39">
        <f t="shared" si="4"/>
        <v>0</v>
      </c>
      <c r="P21" s="39">
        <v>0</v>
      </c>
      <c r="Q21" s="39">
        <f t="shared" si="5"/>
        <v>0</v>
      </c>
      <c r="R21" s="39">
        <v>0</v>
      </c>
      <c r="S21" s="39">
        <f t="shared" si="6"/>
        <v>0</v>
      </c>
      <c r="T21" s="39">
        <v>0</v>
      </c>
      <c r="U21" s="39">
        <f t="shared" si="7"/>
        <v>0</v>
      </c>
      <c r="V21" s="39">
        <v>0</v>
      </c>
      <c r="W21" s="34"/>
      <c r="X21" s="34"/>
      <c r="Y21" s="34"/>
      <c r="Z21" s="34"/>
      <c r="AA21" s="34"/>
      <c r="AB21" s="34"/>
      <c r="AC21" s="34"/>
      <c r="AD21" s="34"/>
      <c r="AE21" s="34"/>
      <c r="AF21" s="34"/>
      <c r="AG21" s="34"/>
    </row>
    <row r="22" spans="1:33" ht="12.75" x14ac:dyDescent="0.2">
      <c r="A22" s="16">
        <v>13</v>
      </c>
      <c r="B22" s="17" t="s">
        <v>15</v>
      </c>
      <c r="C22" s="17" t="s">
        <v>35</v>
      </c>
      <c r="D22" s="17" t="s">
        <v>36</v>
      </c>
      <c r="E22" s="9" t="s">
        <v>18</v>
      </c>
      <c r="F22" s="39">
        <v>0</v>
      </c>
      <c r="G22" s="39">
        <f t="shared" si="0"/>
        <v>0</v>
      </c>
      <c r="H22" s="39">
        <v>0</v>
      </c>
      <c r="I22" s="39">
        <f t="shared" si="1"/>
        <v>0</v>
      </c>
      <c r="J22" s="39">
        <v>0</v>
      </c>
      <c r="K22" s="39">
        <f t="shared" si="2"/>
        <v>0</v>
      </c>
      <c r="L22" s="39">
        <v>0</v>
      </c>
      <c r="M22" s="39">
        <f t="shared" si="3"/>
        <v>0</v>
      </c>
      <c r="N22" s="39">
        <v>0</v>
      </c>
      <c r="O22" s="39">
        <f t="shared" si="4"/>
        <v>0</v>
      </c>
      <c r="P22" s="39">
        <v>0</v>
      </c>
      <c r="Q22" s="39">
        <f t="shared" si="5"/>
        <v>0</v>
      </c>
      <c r="R22" s="39">
        <v>0</v>
      </c>
      <c r="S22" s="39">
        <f t="shared" si="6"/>
        <v>0</v>
      </c>
      <c r="T22" s="39">
        <v>0</v>
      </c>
      <c r="U22" s="39">
        <f t="shared" si="7"/>
        <v>0</v>
      </c>
      <c r="V22" s="39">
        <v>0</v>
      </c>
      <c r="W22" s="34"/>
      <c r="X22" s="34"/>
      <c r="Y22" s="34"/>
      <c r="Z22" s="34"/>
      <c r="AA22" s="34"/>
      <c r="AB22" s="34"/>
      <c r="AC22" s="34"/>
      <c r="AD22" s="34"/>
      <c r="AE22" s="34"/>
      <c r="AF22" s="34"/>
      <c r="AG22" s="34"/>
    </row>
    <row r="23" spans="1:33" ht="12.75" x14ac:dyDescent="0.2">
      <c r="A23" s="16">
        <v>14</v>
      </c>
      <c r="B23" s="17" t="s">
        <v>15</v>
      </c>
      <c r="C23" s="17" t="s">
        <v>35</v>
      </c>
      <c r="D23" s="17" t="s">
        <v>37</v>
      </c>
      <c r="E23" s="9" t="s">
        <v>18</v>
      </c>
      <c r="F23" s="39">
        <v>0</v>
      </c>
      <c r="G23" s="39">
        <f t="shared" si="0"/>
        <v>0</v>
      </c>
      <c r="H23" s="39">
        <v>0</v>
      </c>
      <c r="I23" s="39">
        <f t="shared" si="1"/>
        <v>0</v>
      </c>
      <c r="J23" s="39">
        <v>0</v>
      </c>
      <c r="K23" s="39">
        <f t="shared" si="2"/>
        <v>0</v>
      </c>
      <c r="L23" s="39">
        <v>0</v>
      </c>
      <c r="M23" s="39">
        <f t="shared" si="3"/>
        <v>0</v>
      </c>
      <c r="N23" s="39">
        <v>0</v>
      </c>
      <c r="O23" s="39">
        <f t="shared" si="4"/>
        <v>0</v>
      </c>
      <c r="P23" s="39">
        <v>0</v>
      </c>
      <c r="Q23" s="39">
        <f t="shared" si="5"/>
        <v>0</v>
      </c>
      <c r="R23" s="39">
        <v>0</v>
      </c>
      <c r="S23" s="39">
        <f t="shared" si="6"/>
        <v>0</v>
      </c>
      <c r="T23" s="39">
        <v>0</v>
      </c>
      <c r="U23" s="39">
        <f t="shared" si="7"/>
        <v>0</v>
      </c>
      <c r="V23" s="39">
        <v>0</v>
      </c>
      <c r="W23" s="34"/>
      <c r="X23" s="34"/>
      <c r="Y23" s="34"/>
      <c r="Z23" s="34"/>
      <c r="AA23" s="34"/>
      <c r="AB23" s="34"/>
      <c r="AC23" s="34"/>
      <c r="AD23" s="34"/>
      <c r="AE23" s="34"/>
      <c r="AF23" s="34"/>
      <c r="AG23" s="34"/>
    </row>
    <row r="24" spans="1:33" ht="12.75" x14ac:dyDescent="0.2">
      <c r="A24" s="16">
        <v>15</v>
      </c>
      <c r="B24" s="17" t="s">
        <v>15</v>
      </c>
      <c r="C24" s="17" t="s">
        <v>38</v>
      </c>
      <c r="D24" s="17" t="s">
        <v>146</v>
      </c>
      <c r="E24" s="9" t="s">
        <v>18</v>
      </c>
      <c r="F24" s="39">
        <v>48</v>
      </c>
      <c r="G24" s="39">
        <f t="shared" si="0"/>
        <v>48</v>
      </c>
      <c r="H24" s="39">
        <v>0</v>
      </c>
      <c r="I24" s="39">
        <f t="shared" si="1"/>
        <v>0</v>
      </c>
      <c r="J24" s="39">
        <v>0</v>
      </c>
      <c r="K24" s="39">
        <f t="shared" si="2"/>
        <v>0</v>
      </c>
      <c r="L24" s="39">
        <v>0</v>
      </c>
      <c r="M24" s="39">
        <f t="shared" si="3"/>
        <v>0</v>
      </c>
      <c r="N24" s="39">
        <v>0</v>
      </c>
      <c r="O24" s="39">
        <f t="shared" si="4"/>
        <v>0</v>
      </c>
      <c r="P24" s="39">
        <v>0</v>
      </c>
      <c r="Q24" s="39">
        <f t="shared" si="5"/>
        <v>0</v>
      </c>
      <c r="R24" s="39">
        <v>0</v>
      </c>
      <c r="S24" s="39">
        <f t="shared" si="6"/>
        <v>0</v>
      </c>
      <c r="T24" s="39">
        <v>0</v>
      </c>
      <c r="U24" s="39">
        <f t="shared" si="7"/>
        <v>0</v>
      </c>
      <c r="V24" s="39">
        <v>0</v>
      </c>
      <c r="W24" s="34"/>
      <c r="X24" s="34"/>
      <c r="Y24" s="34"/>
      <c r="Z24" s="34"/>
      <c r="AA24" s="34"/>
      <c r="AB24" s="34"/>
      <c r="AC24" s="34"/>
      <c r="AD24" s="34"/>
      <c r="AE24" s="34"/>
      <c r="AF24" s="34"/>
      <c r="AG24" s="34"/>
    </row>
    <row r="25" spans="1:33" ht="12.75" x14ac:dyDescent="0.2">
      <c r="A25" s="16">
        <v>16</v>
      </c>
      <c r="B25" s="17" t="s">
        <v>15</v>
      </c>
      <c r="C25" s="17" t="s">
        <v>38</v>
      </c>
      <c r="D25" s="17" t="s">
        <v>147</v>
      </c>
      <c r="E25" s="9" t="s">
        <v>18</v>
      </c>
      <c r="F25" s="39">
        <v>0</v>
      </c>
      <c r="G25" s="39">
        <f t="shared" si="0"/>
        <v>0</v>
      </c>
      <c r="H25" s="39">
        <v>0</v>
      </c>
      <c r="I25" s="39">
        <f t="shared" si="1"/>
        <v>0</v>
      </c>
      <c r="J25" s="39">
        <v>0</v>
      </c>
      <c r="K25" s="39">
        <f t="shared" si="2"/>
        <v>0</v>
      </c>
      <c r="L25" s="39">
        <v>0</v>
      </c>
      <c r="M25" s="39">
        <f t="shared" si="3"/>
        <v>0</v>
      </c>
      <c r="N25" s="39">
        <v>0</v>
      </c>
      <c r="O25" s="39">
        <f t="shared" si="4"/>
        <v>0</v>
      </c>
      <c r="P25" s="39">
        <v>0</v>
      </c>
      <c r="Q25" s="39">
        <f t="shared" si="5"/>
        <v>0</v>
      </c>
      <c r="R25" s="39">
        <v>0</v>
      </c>
      <c r="S25" s="39">
        <f t="shared" si="6"/>
        <v>0</v>
      </c>
      <c r="T25" s="39">
        <v>0</v>
      </c>
      <c r="U25" s="39">
        <f t="shared" si="7"/>
        <v>0</v>
      </c>
      <c r="V25" s="39">
        <v>0</v>
      </c>
      <c r="W25" s="34"/>
      <c r="X25" s="34"/>
      <c r="Y25" s="34"/>
      <c r="Z25" s="34"/>
      <c r="AA25" s="34"/>
      <c r="AB25" s="34"/>
      <c r="AC25" s="34"/>
      <c r="AD25" s="34"/>
      <c r="AE25" s="34"/>
      <c r="AF25" s="34"/>
      <c r="AG25" s="34"/>
    </row>
    <row r="26" spans="1:33" ht="12.75" x14ac:dyDescent="0.2">
      <c r="A26" s="16">
        <v>17</v>
      </c>
      <c r="B26" s="17" t="s">
        <v>15</v>
      </c>
      <c r="C26" s="17" t="s">
        <v>38</v>
      </c>
      <c r="D26" s="17" t="s">
        <v>148</v>
      </c>
      <c r="E26" s="9" t="s">
        <v>18</v>
      </c>
      <c r="F26" s="39">
        <v>58238</v>
      </c>
      <c r="G26" s="39">
        <f t="shared" si="0"/>
        <v>5748</v>
      </c>
      <c r="H26" s="39">
        <v>52490</v>
      </c>
      <c r="I26" s="39">
        <f t="shared" si="1"/>
        <v>4388</v>
      </c>
      <c r="J26" s="39">
        <v>48102</v>
      </c>
      <c r="K26" s="39">
        <f t="shared" si="2"/>
        <v>5400</v>
      </c>
      <c r="L26" s="39">
        <v>42702</v>
      </c>
      <c r="M26" s="39">
        <f t="shared" si="3"/>
        <v>6398</v>
      </c>
      <c r="N26" s="39">
        <v>36304</v>
      </c>
      <c r="O26" s="39">
        <f t="shared" si="4"/>
        <v>2827</v>
      </c>
      <c r="P26" s="39">
        <v>33477</v>
      </c>
      <c r="Q26" s="39">
        <f t="shared" si="5"/>
        <v>4856</v>
      </c>
      <c r="R26" s="39">
        <v>28621</v>
      </c>
      <c r="S26" s="39">
        <f t="shared" si="6"/>
        <v>2122</v>
      </c>
      <c r="T26" s="39">
        <v>26499</v>
      </c>
      <c r="U26" s="39">
        <f t="shared" si="7"/>
        <v>52</v>
      </c>
      <c r="V26" s="39">
        <v>26447</v>
      </c>
      <c r="W26" s="34"/>
      <c r="X26" s="34"/>
      <c r="Y26" s="34"/>
      <c r="Z26" s="34"/>
      <c r="AA26" s="34"/>
      <c r="AB26" s="34"/>
      <c r="AC26" s="34"/>
      <c r="AD26" s="34"/>
      <c r="AE26" s="34"/>
      <c r="AF26" s="34"/>
      <c r="AG26" s="34"/>
    </row>
    <row r="27" spans="1:33" ht="12.75" x14ac:dyDescent="0.2">
      <c r="A27" s="16">
        <v>18</v>
      </c>
      <c r="B27" s="17" t="s">
        <v>15</v>
      </c>
      <c r="C27" s="17" t="s">
        <v>42</v>
      </c>
      <c r="D27" s="17" t="s">
        <v>43</v>
      </c>
      <c r="E27" s="9" t="s">
        <v>18</v>
      </c>
      <c r="F27" s="39">
        <v>0</v>
      </c>
      <c r="G27" s="39">
        <f t="shared" si="0"/>
        <v>0</v>
      </c>
      <c r="H27" s="39">
        <v>0</v>
      </c>
      <c r="I27" s="39">
        <f t="shared" si="1"/>
        <v>0</v>
      </c>
      <c r="J27" s="39">
        <v>0</v>
      </c>
      <c r="K27" s="39">
        <f t="shared" si="2"/>
        <v>0</v>
      </c>
      <c r="L27" s="39">
        <v>0</v>
      </c>
      <c r="M27" s="39">
        <f t="shared" si="3"/>
        <v>0</v>
      </c>
      <c r="N27" s="39">
        <v>0</v>
      </c>
      <c r="O27" s="39">
        <f t="shared" si="4"/>
        <v>0</v>
      </c>
      <c r="P27" s="39">
        <v>0</v>
      </c>
      <c r="Q27" s="39">
        <f t="shared" si="5"/>
        <v>0</v>
      </c>
      <c r="R27" s="39">
        <v>0</v>
      </c>
      <c r="S27" s="39">
        <f t="shared" si="6"/>
        <v>0</v>
      </c>
      <c r="T27" s="39">
        <v>0</v>
      </c>
      <c r="U27" s="39">
        <f t="shared" si="7"/>
        <v>0</v>
      </c>
      <c r="V27" s="39">
        <v>0</v>
      </c>
      <c r="W27" s="34"/>
      <c r="X27" s="34"/>
      <c r="Y27" s="34"/>
      <c r="Z27" s="34"/>
      <c r="AA27" s="34"/>
      <c r="AB27" s="34"/>
      <c r="AC27" s="34"/>
      <c r="AD27" s="34"/>
      <c r="AE27" s="34"/>
      <c r="AF27" s="34"/>
      <c r="AG27" s="34"/>
    </row>
    <row r="28" spans="1:33" ht="12.75" x14ac:dyDescent="0.2">
      <c r="A28" s="16">
        <v>19</v>
      </c>
      <c r="B28" s="17" t="s">
        <v>15</v>
      </c>
      <c r="C28" s="17" t="s">
        <v>42</v>
      </c>
      <c r="D28" s="17" t="s">
        <v>44</v>
      </c>
      <c r="E28" s="9" t="s">
        <v>18</v>
      </c>
      <c r="F28" s="39">
        <v>0</v>
      </c>
      <c r="G28" s="39">
        <f t="shared" si="0"/>
        <v>0</v>
      </c>
      <c r="H28" s="39">
        <v>0</v>
      </c>
      <c r="I28" s="39">
        <f t="shared" si="1"/>
        <v>0</v>
      </c>
      <c r="J28" s="39">
        <v>0</v>
      </c>
      <c r="K28" s="39">
        <f t="shared" si="2"/>
        <v>0</v>
      </c>
      <c r="L28" s="39">
        <v>0</v>
      </c>
      <c r="M28" s="39">
        <f t="shared" si="3"/>
        <v>0</v>
      </c>
      <c r="N28" s="39">
        <v>0</v>
      </c>
      <c r="O28" s="39">
        <f t="shared" si="4"/>
        <v>0</v>
      </c>
      <c r="P28" s="39">
        <v>0</v>
      </c>
      <c r="Q28" s="39">
        <f t="shared" si="5"/>
        <v>0</v>
      </c>
      <c r="R28" s="39">
        <v>0</v>
      </c>
      <c r="S28" s="39">
        <f t="shared" si="6"/>
        <v>0</v>
      </c>
      <c r="T28" s="39">
        <v>0</v>
      </c>
      <c r="U28" s="39">
        <f t="shared" si="7"/>
        <v>0</v>
      </c>
      <c r="V28" s="39">
        <v>0</v>
      </c>
      <c r="W28" s="34"/>
      <c r="X28" s="34"/>
      <c r="Y28" s="34"/>
      <c r="Z28" s="34"/>
      <c r="AA28" s="34"/>
      <c r="AB28" s="34"/>
      <c r="AC28" s="34"/>
      <c r="AD28" s="34"/>
      <c r="AE28" s="34"/>
      <c r="AF28" s="34"/>
      <c r="AG28" s="34"/>
    </row>
    <row r="29" spans="1:33" ht="12.75" x14ac:dyDescent="0.2">
      <c r="A29" s="16">
        <v>20</v>
      </c>
      <c r="B29" s="17" t="s">
        <v>15</v>
      </c>
      <c r="C29" s="17" t="s">
        <v>45</v>
      </c>
      <c r="D29" s="17" t="s">
        <v>46</v>
      </c>
      <c r="E29" s="9" t="s">
        <v>18</v>
      </c>
      <c r="F29" s="39">
        <v>0</v>
      </c>
      <c r="G29" s="39">
        <f t="shared" si="0"/>
        <v>0</v>
      </c>
      <c r="H29" s="39">
        <v>0</v>
      </c>
      <c r="I29" s="39">
        <f t="shared" si="1"/>
        <v>0</v>
      </c>
      <c r="J29" s="39">
        <v>0</v>
      </c>
      <c r="K29" s="39">
        <f t="shared" si="2"/>
        <v>0</v>
      </c>
      <c r="L29" s="39">
        <v>0</v>
      </c>
      <c r="M29" s="39">
        <f t="shared" si="3"/>
        <v>0</v>
      </c>
      <c r="N29" s="39">
        <v>0</v>
      </c>
      <c r="O29" s="39">
        <f t="shared" si="4"/>
        <v>0</v>
      </c>
      <c r="P29" s="39">
        <v>0</v>
      </c>
      <c r="Q29" s="39">
        <f t="shared" si="5"/>
        <v>0</v>
      </c>
      <c r="R29" s="39">
        <v>0</v>
      </c>
      <c r="S29" s="39">
        <f t="shared" si="6"/>
        <v>0</v>
      </c>
      <c r="T29" s="39">
        <v>0</v>
      </c>
      <c r="U29" s="39">
        <f t="shared" si="7"/>
        <v>0</v>
      </c>
      <c r="V29" s="39">
        <v>0</v>
      </c>
      <c r="W29" s="34"/>
      <c r="X29" s="34"/>
      <c r="Y29" s="34"/>
      <c r="Z29" s="34"/>
      <c r="AA29" s="34"/>
      <c r="AB29" s="34"/>
      <c r="AC29" s="34"/>
      <c r="AD29" s="34"/>
      <c r="AE29" s="34"/>
      <c r="AF29" s="34"/>
      <c r="AG29" s="34"/>
    </row>
    <row r="30" spans="1:33" ht="12.75" x14ac:dyDescent="0.2">
      <c r="A30" s="16">
        <v>21</v>
      </c>
      <c r="B30" s="17" t="s">
        <v>15</v>
      </c>
      <c r="C30" s="17" t="s">
        <v>47</v>
      </c>
      <c r="D30" s="17" t="s">
        <v>48</v>
      </c>
      <c r="E30" s="9" t="s">
        <v>18</v>
      </c>
      <c r="F30" s="39">
        <v>0</v>
      </c>
      <c r="G30" s="39">
        <f t="shared" si="0"/>
        <v>0</v>
      </c>
      <c r="H30" s="39">
        <v>0</v>
      </c>
      <c r="I30" s="39">
        <f t="shared" si="1"/>
        <v>0</v>
      </c>
      <c r="J30" s="39">
        <v>0</v>
      </c>
      <c r="K30" s="39">
        <f t="shared" si="2"/>
        <v>0</v>
      </c>
      <c r="L30" s="39">
        <v>0</v>
      </c>
      <c r="M30" s="39">
        <f t="shared" si="3"/>
        <v>0</v>
      </c>
      <c r="N30" s="39">
        <v>0</v>
      </c>
      <c r="O30" s="39">
        <f t="shared" si="4"/>
        <v>0</v>
      </c>
      <c r="P30" s="39">
        <v>0</v>
      </c>
      <c r="Q30" s="39">
        <f t="shared" si="5"/>
        <v>0</v>
      </c>
      <c r="R30" s="39">
        <v>0</v>
      </c>
      <c r="S30" s="39">
        <f t="shared" si="6"/>
        <v>0</v>
      </c>
      <c r="T30" s="39">
        <v>0</v>
      </c>
      <c r="U30" s="39">
        <f t="shared" si="7"/>
        <v>0</v>
      </c>
      <c r="V30" s="39">
        <v>0</v>
      </c>
      <c r="W30" s="34"/>
      <c r="X30" s="34"/>
      <c r="Y30" s="34"/>
      <c r="Z30" s="34"/>
      <c r="AA30" s="34"/>
      <c r="AB30" s="34"/>
      <c r="AC30" s="34"/>
      <c r="AD30" s="34"/>
      <c r="AE30" s="34"/>
      <c r="AF30" s="34"/>
      <c r="AG30" s="34"/>
    </row>
    <row r="31" spans="1:33" ht="12.75" x14ac:dyDescent="0.2">
      <c r="A31" s="16">
        <v>22</v>
      </c>
      <c r="B31" s="17" t="s">
        <v>49</v>
      </c>
      <c r="C31" s="17" t="s">
        <v>50</v>
      </c>
      <c r="D31" s="17" t="s">
        <v>51</v>
      </c>
      <c r="E31" s="9" t="s">
        <v>18</v>
      </c>
      <c r="F31" s="39">
        <v>0</v>
      </c>
      <c r="G31" s="39">
        <f t="shared" si="0"/>
        <v>0</v>
      </c>
      <c r="H31" s="39">
        <v>0</v>
      </c>
      <c r="I31" s="39">
        <f t="shared" si="1"/>
        <v>0</v>
      </c>
      <c r="J31" s="39">
        <v>0</v>
      </c>
      <c r="K31" s="39">
        <f t="shared" si="2"/>
        <v>0</v>
      </c>
      <c r="L31" s="39">
        <v>0</v>
      </c>
      <c r="M31" s="39">
        <f t="shared" si="3"/>
        <v>0</v>
      </c>
      <c r="N31" s="39">
        <v>0</v>
      </c>
      <c r="O31" s="39">
        <f t="shared" si="4"/>
        <v>0</v>
      </c>
      <c r="P31" s="39">
        <v>0</v>
      </c>
      <c r="Q31" s="39">
        <f t="shared" si="5"/>
        <v>0</v>
      </c>
      <c r="R31" s="39">
        <v>0</v>
      </c>
      <c r="S31" s="39">
        <f t="shared" si="6"/>
        <v>0</v>
      </c>
      <c r="T31" s="39">
        <v>0</v>
      </c>
      <c r="U31" s="39">
        <f t="shared" si="7"/>
        <v>0</v>
      </c>
      <c r="V31" s="39">
        <v>0</v>
      </c>
      <c r="W31" s="34"/>
      <c r="X31" s="34"/>
      <c r="Y31" s="34"/>
      <c r="Z31" s="34"/>
      <c r="AA31" s="34"/>
      <c r="AB31" s="34"/>
      <c r="AC31" s="34"/>
      <c r="AD31" s="34"/>
      <c r="AE31" s="34"/>
      <c r="AF31" s="34"/>
      <c r="AG31" s="34"/>
    </row>
    <row r="32" spans="1:33" ht="12.75" x14ac:dyDescent="0.2">
      <c r="A32" s="16">
        <v>23</v>
      </c>
      <c r="B32" s="17" t="s">
        <v>49</v>
      </c>
      <c r="C32" s="17" t="s">
        <v>52</v>
      </c>
      <c r="D32" s="17" t="s">
        <v>53</v>
      </c>
      <c r="E32" s="9" t="s">
        <v>18</v>
      </c>
      <c r="F32" s="39">
        <v>0</v>
      </c>
      <c r="G32" s="39">
        <f t="shared" si="0"/>
        <v>0</v>
      </c>
      <c r="H32" s="39">
        <v>0</v>
      </c>
      <c r="I32" s="39">
        <f t="shared" si="1"/>
        <v>0</v>
      </c>
      <c r="J32" s="39">
        <v>0</v>
      </c>
      <c r="K32" s="39">
        <f t="shared" si="2"/>
        <v>0</v>
      </c>
      <c r="L32" s="39">
        <v>0</v>
      </c>
      <c r="M32" s="39">
        <f t="shared" si="3"/>
        <v>0</v>
      </c>
      <c r="N32" s="39">
        <v>0</v>
      </c>
      <c r="O32" s="39">
        <f t="shared" si="4"/>
        <v>0</v>
      </c>
      <c r="P32" s="39">
        <v>0</v>
      </c>
      <c r="Q32" s="39">
        <f t="shared" si="5"/>
        <v>0</v>
      </c>
      <c r="R32" s="39">
        <v>0</v>
      </c>
      <c r="S32" s="39">
        <f t="shared" si="6"/>
        <v>0</v>
      </c>
      <c r="T32" s="39">
        <v>0</v>
      </c>
      <c r="U32" s="39">
        <f t="shared" si="7"/>
        <v>0</v>
      </c>
      <c r="V32" s="39">
        <v>0</v>
      </c>
      <c r="W32" s="34"/>
      <c r="X32" s="34"/>
      <c r="Y32" s="34"/>
      <c r="Z32" s="34"/>
      <c r="AA32" s="34"/>
      <c r="AB32" s="34"/>
      <c r="AC32" s="34"/>
      <c r="AD32" s="34"/>
      <c r="AE32" s="34"/>
      <c r="AF32" s="34"/>
      <c r="AG32" s="34"/>
    </row>
    <row r="33" spans="1:33" ht="12.75" x14ac:dyDescent="0.2">
      <c r="A33" s="16">
        <v>24</v>
      </c>
      <c r="B33" s="17" t="s">
        <v>49</v>
      </c>
      <c r="C33" s="17" t="s">
        <v>54</v>
      </c>
      <c r="D33" s="17" t="s">
        <v>55</v>
      </c>
      <c r="E33" s="9" t="s">
        <v>18</v>
      </c>
      <c r="F33" s="39">
        <v>387030</v>
      </c>
      <c r="G33" s="39">
        <f t="shared" si="0"/>
        <v>21423</v>
      </c>
      <c r="H33" s="39">
        <v>365607</v>
      </c>
      <c r="I33" s="39">
        <f t="shared" si="1"/>
        <v>0</v>
      </c>
      <c r="J33" s="39">
        <v>365607</v>
      </c>
      <c r="K33" s="39">
        <f t="shared" si="2"/>
        <v>40778</v>
      </c>
      <c r="L33" s="39">
        <v>324829</v>
      </c>
      <c r="M33" s="39">
        <f t="shared" si="3"/>
        <v>3541</v>
      </c>
      <c r="N33" s="39">
        <v>321288</v>
      </c>
      <c r="O33" s="39">
        <f t="shared" si="4"/>
        <v>26528</v>
      </c>
      <c r="P33" s="39">
        <v>294760</v>
      </c>
      <c r="Q33" s="39">
        <f t="shared" si="5"/>
        <v>6943</v>
      </c>
      <c r="R33" s="39">
        <v>287817</v>
      </c>
      <c r="S33" s="39">
        <f t="shared" si="6"/>
        <v>16063</v>
      </c>
      <c r="T33" s="39">
        <v>271754</v>
      </c>
      <c r="U33" s="39">
        <f t="shared" si="7"/>
        <v>5326</v>
      </c>
      <c r="V33" s="39">
        <v>266428</v>
      </c>
      <c r="W33" s="34"/>
      <c r="X33" s="34"/>
      <c r="Y33" s="34"/>
      <c r="Z33" s="34"/>
      <c r="AA33" s="34"/>
      <c r="AB33" s="34"/>
      <c r="AC33" s="34"/>
      <c r="AD33" s="34"/>
      <c r="AE33" s="34"/>
      <c r="AF33" s="34"/>
      <c r="AG33" s="34"/>
    </row>
    <row r="34" spans="1:33" ht="12.75" x14ac:dyDescent="0.2">
      <c r="A34" s="16">
        <v>25</v>
      </c>
      <c r="B34" s="17" t="s">
        <v>49</v>
      </c>
      <c r="C34" s="17" t="s">
        <v>56</v>
      </c>
      <c r="D34" s="17" t="s">
        <v>57</v>
      </c>
      <c r="E34" s="9" t="s">
        <v>18</v>
      </c>
      <c r="F34" s="39">
        <v>639191</v>
      </c>
      <c r="G34" s="39">
        <f t="shared" si="0"/>
        <v>288</v>
      </c>
      <c r="H34" s="39">
        <v>638903</v>
      </c>
      <c r="I34" s="39">
        <f t="shared" si="1"/>
        <v>9298</v>
      </c>
      <c r="J34" s="39">
        <v>629605</v>
      </c>
      <c r="K34" s="39">
        <f t="shared" si="2"/>
        <v>4216</v>
      </c>
      <c r="L34" s="39">
        <v>625389</v>
      </c>
      <c r="M34" s="39">
        <f t="shared" si="3"/>
        <v>7678</v>
      </c>
      <c r="N34" s="39">
        <v>617711</v>
      </c>
      <c r="O34" s="39">
        <f t="shared" si="4"/>
        <v>1582</v>
      </c>
      <c r="P34" s="39">
        <v>616129</v>
      </c>
      <c r="Q34" s="39">
        <f t="shared" si="5"/>
        <v>12234</v>
      </c>
      <c r="R34" s="39">
        <v>603895</v>
      </c>
      <c r="S34" s="39">
        <f t="shared" si="6"/>
        <v>8709</v>
      </c>
      <c r="T34" s="39">
        <v>595186</v>
      </c>
      <c r="U34" s="39">
        <f t="shared" si="7"/>
        <v>0</v>
      </c>
      <c r="V34" s="39">
        <v>595186</v>
      </c>
      <c r="W34" s="34"/>
      <c r="X34" s="34"/>
      <c r="Y34" s="34"/>
      <c r="Z34" s="34"/>
      <c r="AA34" s="34"/>
      <c r="AB34" s="34"/>
      <c r="AC34" s="34"/>
      <c r="AD34" s="34"/>
      <c r="AE34" s="34"/>
      <c r="AF34" s="34"/>
      <c r="AG34" s="34"/>
    </row>
    <row r="35" spans="1:33" ht="12.75" x14ac:dyDescent="0.2">
      <c r="A35" s="16">
        <v>26</v>
      </c>
      <c r="B35" s="17" t="s">
        <v>49</v>
      </c>
      <c r="C35" s="17" t="s">
        <v>56</v>
      </c>
      <c r="D35" s="17" t="s">
        <v>58</v>
      </c>
      <c r="E35" s="9" t="s">
        <v>18</v>
      </c>
      <c r="F35" s="39">
        <v>837618</v>
      </c>
      <c r="G35" s="39">
        <f t="shared" si="0"/>
        <v>0</v>
      </c>
      <c r="H35" s="39">
        <v>837618</v>
      </c>
      <c r="I35" s="39">
        <f t="shared" si="1"/>
        <v>15090</v>
      </c>
      <c r="J35" s="39">
        <v>822528</v>
      </c>
      <c r="K35" s="39">
        <f t="shared" si="2"/>
        <v>13169</v>
      </c>
      <c r="L35" s="39">
        <v>809359</v>
      </c>
      <c r="M35" s="39">
        <f t="shared" si="3"/>
        <v>0</v>
      </c>
      <c r="N35" s="39">
        <v>809359</v>
      </c>
      <c r="O35" s="39">
        <f t="shared" si="4"/>
        <v>7078</v>
      </c>
      <c r="P35" s="39">
        <v>802281</v>
      </c>
      <c r="Q35" s="39">
        <f t="shared" si="5"/>
        <v>9184</v>
      </c>
      <c r="R35" s="39">
        <v>793097</v>
      </c>
      <c r="S35" s="39">
        <f t="shared" si="6"/>
        <v>29301</v>
      </c>
      <c r="T35" s="39">
        <v>763796</v>
      </c>
      <c r="U35" s="39">
        <f t="shared" si="7"/>
        <v>0</v>
      </c>
      <c r="V35" s="39">
        <v>763796</v>
      </c>
      <c r="W35" s="34"/>
      <c r="X35" s="34"/>
      <c r="Y35" s="34"/>
      <c r="Z35" s="34"/>
      <c r="AA35" s="34"/>
      <c r="AB35" s="34"/>
      <c r="AC35" s="34"/>
      <c r="AD35" s="34"/>
      <c r="AE35" s="34"/>
      <c r="AF35" s="34"/>
      <c r="AG35" s="34"/>
    </row>
    <row r="36" spans="1:33" ht="12.75" x14ac:dyDescent="0.2">
      <c r="A36" s="16">
        <v>27</v>
      </c>
      <c r="B36" s="17" t="s">
        <v>49</v>
      </c>
      <c r="C36" s="17" t="s">
        <v>59</v>
      </c>
      <c r="D36" s="17" t="s">
        <v>60</v>
      </c>
      <c r="E36" s="9" t="s">
        <v>18</v>
      </c>
      <c r="F36" s="39">
        <v>0</v>
      </c>
      <c r="G36" s="39">
        <f t="shared" si="0"/>
        <v>0</v>
      </c>
      <c r="H36" s="39">
        <v>0</v>
      </c>
      <c r="I36" s="39">
        <f t="shared" si="1"/>
        <v>0</v>
      </c>
      <c r="J36" s="39">
        <v>0</v>
      </c>
      <c r="K36" s="39">
        <f t="shared" si="2"/>
        <v>0</v>
      </c>
      <c r="L36" s="39">
        <v>0</v>
      </c>
      <c r="M36" s="39">
        <f t="shared" si="3"/>
        <v>0</v>
      </c>
      <c r="N36" s="39">
        <v>0</v>
      </c>
      <c r="O36" s="39">
        <f t="shared" si="4"/>
        <v>0</v>
      </c>
      <c r="P36" s="39">
        <v>0</v>
      </c>
      <c r="Q36" s="39">
        <f t="shared" si="5"/>
        <v>0</v>
      </c>
      <c r="R36" s="39">
        <v>0</v>
      </c>
      <c r="S36" s="39">
        <f t="shared" si="6"/>
        <v>0</v>
      </c>
      <c r="T36" s="39">
        <v>0</v>
      </c>
      <c r="U36" s="39">
        <f t="shared" si="7"/>
        <v>0</v>
      </c>
      <c r="V36" s="39">
        <v>0</v>
      </c>
      <c r="W36" s="34"/>
      <c r="X36" s="34"/>
      <c r="Y36" s="34"/>
      <c r="Z36" s="34"/>
      <c r="AA36" s="34"/>
      <c r="AB36" s="34"/>
      <c r="AC36" s="34"/>
      <c r="AD36" s="34"/>
      <c r="AE36" s="34"/>
      <c r="AF36" s="34"/>
      <c r="AG36" s="34"/>
    </row>
    <row r="37" spans="1:33" ht="12.75" x14ac:dyDescent="0.2">
      <c r="A37" s="16">
        <v>28</v>
      </c>
      <c r="B37" s="17" t="s">
        <v>49</v>
      </c>
      <c r="C37" s="17" t="s">
        <v>61</v>
      </c>
      <c r="D37" s="17" t="s">
        <v>62</v>
      </c>
      <c r="E37" s="9" t="s">
        <v>18</v>
      </c>
      <c r="F37" s="39">
        <v>0</v>
      </c>
      <c r="G37" s="39">
        <f t="shared" si="0"/>
        <v>0</v>
      </c>
      <c r="H37" s="39">
        <v>0</v>
      </c>
      <c r="I37" s="39">
        <f t="shared" si="1"/>
        <v>0</v>
      </c>
      <c r="J37" s="39">
        <v>0</v>
      </c>
      <c r="K37" s="39">
        <f t="shared" si="2"/>
        <v>0</v>
      </c>
      <c r="L37" s="39">
        <v>0</v>
      </c>
      <c r="M37" s="39">
        <f t="shared" si="3"/>
        <v>0</v>
      </c>
      <c r="N37" s="39">
        <v>0</v>
      </c>
      <c r="O37" s="39">
        <f t="shared" si="4"/>
        <v>0</v>
      </c>
      <c r="P37" s="39">
        <v>0</v>
      </c>
      <c r="Q37" s="39">
        <f t="shared" si="5"/>
        <v>0</v>
      </c>
      <c r="R37" s="39">
        <v>0</v>
      </c>
      <c r="S37" s="39">
        <f t="shared" si="6"/>
        <v>0</v>
      </c>
      <c r="T37" s="39">
        <v>0</v>
      </c>
      <c r="U37" s="39">
        <f t="shared" si="7"/>
        <v>0</v>
      </c>
      <c r="V37" s="39">
        <v>0</v>
      </c>
      <c r="W37" s="34"/>
      <c r="X37" s="34"/>
      <c r="Y37" s="34"/>
      <c r="Z37" s="34"/>
      <c r="AA37" s="34"/>
      <c r="AB37" s="34"/>
      <c r="AC37" s="34"/>
      <c r="AD37" s="34"/>
      <c r="AE37" s="34"/>
      <c r="AF37" s="34"/>
      <c r="AG37" s="34"/>
    </row>
    <row r="38" spans="1:33" ht="12.75" x14ac:dyDescent="0.2">
      <c r="A38" s="16">
        <v>29</v>
      </c>
      <c r="B38" s="17" t="s">
        <v>49</v>
      </c>
      <c r="C38" s="17" t="s">
        <v>63</v>
      </c>
      <c r="D38" s="17" t="s">
        <v>64</v>
      </c>
      <c r="E38" s="9" t="s">
        <v>18</v>
      </c>
      <c r="F38" s="39">
        <v>0</v>
      </c>
      <c r="G38" s="39">
        <f t="shared" si="0"/>
        <v>0</v>
      </c>
      <c r="H38" s="39">
        <v>0</v>
      </c>
      <c r="I38" s="39">
        <f t="shared" si="1"/>
        <v>0</v>
      </c>
      <c r="J38" s="39">
        <v>0</v>
      </c>
      <c r="K38" s="39">
        <f t="shared" si="2"/>
        <v>0</v>
      </c>
      <c r="L38" s="39">
        <v>0</v>
      </c>
      <c r="M38" s="39">
        <f t="shared" si="3"/>
        <v>0</v>
      </c>
      <c r="N38" s="39">
        <v>0</v>
      </c>
      <c r="O38" s="39">
        <f t="shared" si="4"/>
        <v>0</v>
      </c>
      <c r="P38" s="39">
        <v>0</v>
      </c>
      <c r="Q38" s="39">
        <f t="shared" si="5"/>
        <v>0</v>
      </c>
      <c r="R38" s="39">
        <v>0</v>
      </c>
      <c r="S38" s="39">
        <f t="shared" si="6"/>
        <v>0</v>
      </c>
      <c r="T38" s="39">
        <v>0</v>
      </c>
      <c r="U38" s="39">
        <f t="shared" si="7"/>
        <v>0</v>
      </c>
      <c r="V38" s="39">
        <v>0</v>
      </c>
      <c r="W38" s="34"/>
      <c r="X38" s="34"/>
      <c r="Y38" s="34"/>
      <c r="Z38" s="34"/>
      <c r="AA38" s="34"/>
      <c r="AB38" s="34"/>
      <c r="AC38" s="34"/>
      <c r="AD38" s="34"/>
      <c r="AE38" s="34"/>
      <c r="AF38" s="34"/>
      <c r="AG38" s="34"/>
    </row>
    <row r="39" spans="1:33" ht="12.75" x14ac:dyDescent="0.2">
      <c r="A39" s="16">
        <v>30</v>
      </c>
      <c r="B39" s="17" t="s">
        <v>49</v>
      </c>
      <c r="C39" s="17" t="s">
        <v>63</v>
      </c>
      <c r="D39" s="17" t="s">
        <v>65</v>
      </c>
      <c r="E39" s="9" t="s">
        <v>18</v>
      </c>
      <c r="F39" s="39">
        <v>0</v>
      </c>
      <c r="G39" s="39">
        <f t="shared" si="0"/>
        <v>0</v>
      </c>
      <c r="H39" s="39">
        <v>0</v>
      </c>
      <c r="I39" s="39">
        <f t="shared" si="1"/>
        <v>0</v>
      </c>
      <c r="J39" s="39">
        <v>0</v>
      </c>
      <c r="K39" s="39">
        <f t="shared" si="2"/>
        <v>0</v>
      </c>
      <c r="L39" s="39">
        <v>0</v>
      </c>
      <c r="M39" s="39">
        <f t="shared" si="3"/>
        <v>0</v>
      </c>
      <c r="N39" s="39">
        <v>0</v>
      </c>
      <c r="O39" s="39">
        <f t="shared" si="4"/>
        <v>0</v>
      </c>
      <c r="P39" s="39">
        <v>0</v>
      </c>
      <c r="Q39" s="39">
        <f t="shared" si="5"/>
        <v>0</v>
      </c>
      <c r="R39" s="39">
        <v>0</v>
      </c>
      <c r="S39" s="39">
        <f t="shared" si="6"/>
        <v>0</v>
      </c>
      <c r="T39" s="39">
        <v>0</v>
      </c>
      <c r="U39" s="39">
        <f t="shared" si="7"/>
        <v>0</v>
      </c>
      <c r="V39" s="39">
        <v>0</v>
      </c>
      <c r="W39" s="34"/>
      <c r="X39" s="34"/>
      <c r="Y39" s="34"/>
      <c r="Z39" s="34"/>
      <c r="AA39" s="34"/>
      <c r="AB39" s="34"/>
      <c r="AC39" s="34"/>
      <c r="AD39" s="34"/>
      <c r="AE39" s="34"/>
      <c r="AF39" s="34"/>
      <c r="AG39" s="34"/>
    </row>
    <row r="40" spans="1:33" ht="12.75" x14ac:dyDescent="0.2">
      <c r="A40" s="16">
        <v>31</v>
      </c>
      <c r="B40" s="17" t="s">
        <v>49</v>
      </c>
      <c r="C40" s="17" t="s">
        <v>130</v>
      </c>
      <c r="D40" s="17" t="s">
        <v>149</v>
      </c>
      <c r="E40" s="9" t="s">
        <v>18</v>
      </c>
      <c r="F40" s="39">
        <v>0</v>
      </c>
      <c r="G40" s="39">
        <f t="shared" si="0"/>
        <v>0</v>
      </c>
      <c r="H40" s="39">
        <v>0</v>
      </c>
      <c r="I40" s="39">
        <f t="shared" si="1"/>
        <v>0</v>
      </c>
      <c r="J40" s="39">
        <v>0</v>
      </c>
      <c r="K40" s="39">
        <f t="shared" si="2"/>
        <v>0</v>
      </c>
      <c r="L40" s="39">
        <v>0</v>
      </c>
      <c r="M40" s="39">
        <f t="shared" si="3"/>
        <v>0</v>
      </c>
      <c r="N40" s="39">
        <v>0</v>
      </c>
      <c r="O40" s="39">
        <f t="shared" si="4"/>
        <v>0</v>
      </c>
      <c r="P40" s="39">
        <v>0</v>
      </c>
      <c r="Q40" s="39">
        <f t="shared" si="5"/>
        <v>0</v>
      </c>
      <c r="R40" s="39">
        <v>0</v>
      </c>
      <c r="S40" s="39">
        <f t="shared" si="6"/>
        <v>0</v>
      </c>
      <c r="T40" s="39">
        <v>0</v>
      </c>
      <c r="U40" s="39">
        <f t="shared" si="7"/>
        <v>0</v>
      </c>
      <c r="V40" s="39">
        <v>0</v>
      </c>
      <c r="W40" s="34"/>
      <c r="X40" s="34"/>
      <c r="Y40" s="34"/>
      <c r="Z40" s="34"/>
      <c r="AA40" s="34"/>
      <c r="AB40" s="34"/>
      <c r="AC40" s="34"/>
      <c r="AD40" s="34"/>
      <c r="AE40" s="34"/>
      <c r="AF40" s="34"/>
      <c r="AG40" s="34"/>
    </row>
    <row r="41" spans="1:33" ht="12.75" x14ac:dyDescent="0.2">
      <c r="A41" s="16">
        <v>32</v>
      </c>
      <c r="B41" s="17" t="s">
        <v>49</v>
      </c>
      <c r="C41" s="17" t="s">
        <v>114</v>
      </c>
      <c r="D41" s="17" t="s">
        <v>115</v>
      </c>
      <c r="E41" s="9" t="s">
        <v>18</v>
      </c>
      <c r="F41" s="39">
        <v>0</v>
      </c>
      <c r="G41" s="39">
        <f t="shared" si="0"/>
        <v>0</v>
      </c>
      <c r="H41" s="39">
        <v>0</v>
      </c>
      <c r="I41" s="39">
        <f t="shared" si="1"/>
        <v>0</v>
      </c>
      <c r="J41" s="39">
        <v>0</v>
      </c>
      <c r="K41" s="39">
        <f t="shared" si="2"/>
        <v>0</v>
      </c>
      <c r="L41" s="39">
        <v>0</v>
      </c>
      <c r="M41" s="39">
        <f t="shared" si="3"/>
        <v>0</v>
      </c>
      <c r="N41" s="39">
        <v>0</v>
      </c>
      <c r="O41" s="39">
        <f t="shared" si="4"/>
        <v>0</v>
      </c>
      <c r="P41" s="39">
        <v>0</v>
      </c>
      <c r="Q41" s="39">
        <f t="shared" si="5"/>
        <v>0</v>
      </c>
      <c r="R41" s="39">
        <v>0</v>
      </c>
      <c r="S41" s="39">
        <f t="shared" si="6"/>
        <v>0</v>
      </c>
      <c r="T41" s="39">
        <v>0</v>
      </c>
      <c r="U41" s="39">
        <f t="shared" si="7"/>
        <v>0</v>
      </c>
      <c r="V41" s="39">
        <v>0</v>
      </c>
      <c r="W41" s="34"/>
      <c r="X41" s="34"/>
      <c r="Y41" s="34"/>
      <c r="Z41" s="34"/>
      <c r="AA41" s="34"/>
      <c r="AB41" s="34"/>
      <c r="AC41" s="34"/>
      <c r="AD41" s="34"/>
      <c r="AE41" s="34"/>
      <c r="AF41" s="34"/>
      <c r="AG41" s="34"/>
    </row>
    <row r="42" spans="1:33" ht="12.75" x14ac:dyDescent="0.2">
      <c r="A42" s="16">
        <v>33</v>
      </c>
      <c r="B42" s="17" t="s">
        <v>49</v>
      </c>
      <c r="C42" s="17" t="s">
        <v>66</v>
      </c>
      <c r="D42" s="17" t="s">
        <v>67</v>
      </c>
      <c r="E42" s="9" t="s">
        <v>18</v>
      </c>
      <c r="F42" s="39">
        <v>0</v>
      </c>
      <c r="G42" s="39">
        <f t="shared" si="0"/>
        <v>0</v>
      </c>
      <c r="H42" s="39">
        <v>0</v>
      </c>
      <c r="I42" s="39">
        <f t="shared" si="1"/>
        <v>0</v>
      </c>
      <c r="J42" s="39">
        <v>0</v>
      </c>
      <c r="K42" s="39">
        <f t="shared" si="2"/>
        <v>0</v>
      </c>
      <c r="L42" s="39">
        <v>0</v>
      </c>
      <c r="M42" s="39">
        <f t="shared" si="3"/>
        <v>0</v>
      </c>
      <c r="N42" s="39">
        <v>0</v>
      </c>
      <c r="O42" s="39">
        <f t="shared" si="4"/>
        <v>0</v>
      </c>
      <c r="P42" s="39">
        <v>0</v>
      </c>
      <c r="Q42" s="39">
        <f t="shared" si="5"/>
        <v>0</v>
      </c>
      <c r="R42" s="39">
        <v>0</v>
      </c>
      <c r="S42" s="39">
        <f t="shared" si="6"/>
        <v>0</v>
      </c>
      <c r="T42" s="39">
        <v>0</v>
      </c>
      <c r="U42" s="39">
        <f t="shared" si="7"/>
        <v>0</v>
      </c>
      <c r="V42" s="39">
        <v>0</v>
      </c>
      <c r="W42" s="34"/>
      <c r="X42" s="34"/>
      <c r="Y42" s="34"/>
      <c r="Z42" s="34"/>
      <c r="AA42" s="34"/>
      <c r="AB42" s="34"/>
      <c r="AC42" s="34"/>
      <c r="AD42" s="34"/>
      <c r="AE42" s="34"/>
      <c r="AF42" s="34"/>
      <c r="AG42" s="34"/>
    </row>
    <row r="43" spans="1:33" ht="12.75" x14ac:dyDescent="0.2">
      <c r="A43" s="16">
        <v>34</v>
      </c>
      <c r="B43" s="17" t="s">
        <v>49</v>
      </c>
      <c r="C43" s="17" t="s">
        <v>68</v>
      </c>
      <c r="D43" s="17" t="s">
        <v>69</v>
      </c>
      <c r="E43" s="9" t="s">
        <v>18</v>
      </c>
      <c r="F43" s="39">
        <v>0</v>
      </c>
      <c r="G43" s="39">
        <f t="shared" si="0"/>
        <v>0</v>
      </c>
      <c r="H43" s="39">
        <v>0</v>
      </c>
      <c r="I43" s="39">
        <f t="shared" si="1"/>
        <v>0</v>
      </c>
      <c r="J43" s="39">
        <v>0</v>
      </c>
      <c r="K43" s="39">
        <f t="shared" si="2"/>
        <v>0</v>
      </c>
      <c r="L43" s="39">
        <v>0</v>
      </c>
      <c r="M43" s="39">
        <f t="shared" si="3"/>
        <v>0</v>
      </c>
      <c r="N43" s="39">
        <v>0</v>
      </c>
      <c r="O43" s="39">
        <f t="shared" si="4"/>
        <v>0</v>
      </c>
      <c r="P43" s="39">
        <v>0</v>
      </c>
      <c r="Q43" s="39">
        <f t="shared" si="5"/>
        <v>0</v>
      </c>
      <c r="R43" s="39">
        <v>0</v>
      </c>
      <c r="S43" s="39">
        <f t="shared" si="6"/>
        <v>0</v>
      </c>
      <c r="T43" s="39">
        <v>0</v>
      </c>
      <c r="U43" s="39">
        <f t="shared" si="7"/>
        <v>0</v>
      </c>
      <c r="V43" s="39">
        <v>0</v>
      </c>
      <c r="W43" s="34"/>
      <c r="X43" s="34"/>
      <c r="Y43" s="34"/>
      <c r="Z43" s="34"/>
      <c r="AA43" s="34"/>
      <c r="AB43" s="34"/>
      <c r="AC43" s="34"/>
      <c r="AD43" s="34"/>
      <c r="AE43" s="34"/>
      <c r="AF43" s="34"/>
      <c r="AG43" s="34"/>
    </row>
    <row r="44" spans="1:33" ht="12.75" x14ac:dyDescent="0.2">
      <c r="A44" s="16">
        <v>35</v>
      </c>
      <c r="B44" s="17" t="s">
        <v>49</v>
      </c>
      <c r="C44" s="17" t="s">
        <v>70</v>
      </c>
      <c r="D44" s="17" t="s">
        <v>71</v>
      </c>
      <c r="E44" s="9" t="s">
        <v>18</v>
      </c>
      <c r="F44" s="39">
        <v>0</v>
      </c>
      <c r="G44" s="39">
        <f t="shared" si="0"/>
        <v>0</v>
      </c>
      <c r="H44" s="39">
        <v>0</v>
      </c>
      <c r="I44" s="39">
        <f t="shared" si="1"/>
        <v>0</v>
      </c>
      <c r="J44" s="39">
        <v>0</v>
      </c>
      <c r="K44" s="39">
        <f t="shared" si="2"/>
        <v>0</v>
      </c>
      <c r="L44" s="39">
        <v>0</v>
      </c>
      <c r="M44" s="39">
        <f t="shared" si="3"/>
        <v>0</v>
      </c>
      <c r="N44" s="39">
        <v>0</v>
      </c>
      <c r="O44" s="39">
        <f t="shared" si="4"/>
        <v>0</v>
      </c>
      <c r="P44" s="39">
        <v>0</v>
      </c>
      <c r="Q44" s="39">
        <f t="shared" si="5"/>
        <v>0</v>
      </c>
      <c r="R44" s="39">
        <v>0</v>
      </c>
      <c r="S44" s="39">
        <f t="shared" si="6"/>
        <v>0</v>
      </c>
      <c r="T44" s="39">
        <v>0</v>
      </c>
      <c r="U44" s="39">
        <f t="shared" si="7"/>
        <v>0</v>
      </c>
      <c r="V44" s="39">
        <v>0</v>
      </c>
      <c r="W44" s="34"/>
      <c r="X44" s="34"/>
      <c r="Y44" s="34"/>
      <c r="Z44" s="34"/>
      <c r="AA44" s="34"/>
      <c r="AB44" s="34"/>
      <c r="AC44" s="34"/>
      <c r="AD44" s="34"/>
      <c r="AE44" s="34"/>
      <c r="AF44" s="34"/>
      <c r="AG44" s="34"/>
    </row>
    <row r="45" spans="1:33" ht="12.75" x14ac:dyDescent="0.2">
      <c r="A45" s="16">
        <v>36</v>
      </c>
      <c r="B45" s="17" t="s">
        <v>49</v>
      </c>
      <c r="C45" s="17" t="s">
        <v>72</v>
      </c>
      <c r="D45" s="17" t="s">
        <v>73</v>
      </c>
      <c r="E45" s="9" t="s">
        <v>18</v>
      </c>
      <c r="F45" s="39">
        <v>0</v>
      </c>
      <c r="G45" s="39">
        <f t="shared" si="0"/>
        <v>0</v>
      </c>
      <c r="H45" s="39">
        <v>0</v>
      </c>
      <c r="I45" s="39">
        <f t="shared" si="1"/>
        <v>0</v>
      </c>
      <c r="J45" s="39">
        <v>0</v>
      </c>
      <c r="K45" s="39">
        <f t="shared" si="2"/>
        <v>0</v>
      </c>
      <c r="L45" s="39">
        <v>0</v>
      </c>
      <c r="M45" s="39">
        <f t="shared" si="3"/>
        <v>0</v>
      </c>
      <c r="N45" s="39">
        <v>0</v>
      </c>
      <c r="O45" s="39">
        <f t="shared" si="4"/>
        <v>0</v>
      </c>
      <c r="P45" s="39">
        <v>0</v>
      </c>
      <c r="Q45" s="39">
        <f t="shared" si="5"/>
        <v>0</v>
      </c>
      <c r="R45" s="39">
        <v>0</v>
      </c>
      <c r="S45" s="39">
        <f t="shared" si="6"/>
        <v>0</v>
      </c>
      <c r="T45" s="39">
        <v>0</v>
      </c>
      <c r="U45" s="39">
        <f t="shared" si="7"/>
        <v>0</v>
      </c>
      <c r="V45" s="39">
        <v>0</v>
      </c>
      <c r="W45" s="34"/>
      <c r="X45" s="34"/>
      <c r="Y45" s="34"/>
      <c r="Z45" s="34"/>
      <c r="AA45" s="34"/>
      <c r="AB45" s="34"/>
      <c r="AC45" s="34"/>
      <c r="AD45" s="34"/>
      <c r="AE45" s="34"/>
      <c r="AF45" s="34"/>
      <c r="AG45" s="34"/>
    </row>
    <row r="46" spans="1:33" ht="12.75" x14ac:dyDescent="0.2">
      <c r="A46" s="16">
        <v>37</v>
      </c>
      <c r="B46" s="17" t="s">
        <v>49</v>
      </c>
      <c r="C46" s="17" t="s">
        <v>74</v>
      </c>
      <c r="D46" s="17" t="s">
        <v>75</v>
      </c>
      <c r="E46" s="9" t="s">
        <v>18</v>
      </c>
      <c r="F46" s="39">
        <v>0</v>
      </c>
      <c r="G46" s="39">
        <f t="shared" si="0"/>
        <v>0</v>
      </c>
      <c r="H46" s="39">
        <v>0</v>
      </c>
      <c r="I46" s="39">
        <f t="shared" si="1"/>
        <v>0</v>
      </c>
      <c r="J46" s="39">
        <v>0</v>
      </c>
      <c r="K46" s="39">
        <f t="shared" si="2"/>
        <v>0</v>
      </c>
      <c r="L46" s="39">
        <v>0</v>
      </c>
      <c r="M46" s="39">
        <f t="shared" si="3"/>
        <v>0</v>
      </c>
      <c r="N46" s="39">
        <v>0</v>
      </c>
      <c r="O46" s="39">
        <f t="shared" si="4"/>
        <v>0</v>
      </c>
      <c r="P46" s="39">
        <v>0</v>
      </c>
      <c r="Q46" s="39">
        <f t="shared" si="5"/>
        <v>0</v>
      </c>
      <c r="R46" s="39">
        <v>0</v>
      </c>
      <c r="S46" s="39">
        <f t="shared" si="6"/>
        <v>0</v>
      </c>
      <c r="T46" s="39">
        <v>0</v>
      </c>
      <c r="U46" s="39">
        <f t="shared" si="7"/>
        <v>0</v>
      </c>
      <c r="V46" s="39">
        <v>0</v>
      </c>
      <c r="W46" s="34"/>
      <c r="X46" s="34"/>
      <c r="Y46" s="34"/>
      <c r="Z46" s="34"/>
      <c r="AA46" s="34"/>
      <c r="AB46" s="34"/>
      <c r="AC46" s="34"/>
      <c r="AD46" s="34"/>
      <c r="AE46" s="34"/>
      <c r="AF46" s="34"/>
      <c r="AG46" s="34"/>
    </row>
    <row r="47" spans="1:33" ht="12.75" x14ac:dyDescent="0.2">
      <c r="A47" s="16">
        <v>38</v>
      </c>
      <c r="B47" s="17" t="s">
        <v>49</v>
      </c>
      <c r="C47" s="17" t="s">
        <v>74</v>
      </c>
      <c r="D47" s="17" t="s">
        <v>76</v>
      </c>
      <c r="E47" s="9" t="s">
        <v>18</v>
      </c>
      <c r="F47" s="39">
        <v>0</v>
      </c>
      <c r="G47" s="39">
        <f t="shared" si="0"/>
        <v>0</v>
      </c>
      <c r="H47" s="39">
        <v>0</v>
      </c>
      <c r="I47" s="39">
        <f t="shared" si="1"/>
        <v>0</v>
      </c>
      <c r="J47" s="39">
        <v>0</v>
      </c>
      <c r="K47" s="39">
        <f t="shared" si="2"/>
        <v>0</v>
      </c>
      <c r="L47" s="39">
        <v>0</v>
      </c>
      <c r="M47" s="39">
        <f t="shared" si="3"/>
        <v>0</v>
      </c>
      <c r="N47" s="39">
        <v>0</v>
      </c>
      <c r="O47" s="39">
        <f t="shared" si="4"/>
        <v>0</v>
      </c>
      <c r="P47" s="39">
        <v>0</v>
      </c>
      <c r="Q47" s="39">
        <f t="shared" si="5"/>
        <v>0</v>
      </c>
      <c r="R47" s="39">
        <v>0</v>
      </c>
      <c r="S47" s="39">
        <f t="shared" si="6"/>
        <v>0</v>
      </c>
      <c r="T47" s="39">
        <v>0</v>
      </c>
      <c r="U47" s="39">
        <f t="shared" si="7"/>
        <v>0</v>
      </c>
      <c r="V47" s="39">
        <v>0</v>
      </c>
      <c r="W47" s="34"/>
      <c r="X47" s="34"/>
      <c r="Y47" s="34"/>
      <c r="Z47" s="34"/>
      <c r="AA47" s="34"/>
      <c r="AB47" s="34"/>
      <c r="AC47" s="34"/>
      <c r="AD47" s="34"/>
      <c r="AE47" s="34"/>
      <c r="AF47" s="34"/>
      <c r="AG47" s="34"/>
    </row>
    <row r="48" spans="1:33" ht="12.75" x14ac:dyDescent="0.2">
      <c r="A48" s="16">
        <v>39</v>
      </c>
      <c r="B48" s="17" t="s">
        <v>49</v>
      </c>
      <c r="C48" s="17" t="s">
        <v>74</v>
      </c>
      <c r="D48" s="17" t="s">
        <v>77</v>
      </c>
      <c r="E48" s="9" t="s">
        <v>18</v>
      </c>
      <c r="F48" s="39">
        <v>0</v>
      </c>
      <c r="G48" s="39">
        <f t="shared" si="0"/>
        <v>0</v>
      </c>
      <c r="H48" s="39">
        <v>0</v>
      </c>
      <c r="I48" s="39">
        <f t="shared" si="1"/>
        <v>0</v>
      </c>
      <c r="J48" s="39">
        <v>0</v>
      </c>
      <c r="K48" s="39">
        <f t="shared" si="2"/>
        <v>0</v>
      </c>
      <c r="L48" s="39">
        <v>0</v>
      </c>
      <c r="M48" s="39">
        <f t="shared" si="3"/>
        <v>0</v>
      </c>
      <c r="N48" s="39">
        <v>0</v>
      </c>
      <c r="O48" s="39">
        <f t="shared" si="4"/>
        <v>0</v>
      </c>
      <c r="P48" s="39">
        <v>0</v>
      </c>
      <c r="Q48" s="39">
        <f t="shared" si="5"/>
        <v>0</v>
      </c>
      <c r="R48" s="39">
        <v>0</v>
      </c>
      <c r="S48" s="39">
        <f t="shared" si="6"/>
        <v>0</v>
      </c>
      <c r="T48" s="39">
        <v>0</v>
      </c>
      <c r="U48" s="39">
        <f t="shared" si="7"/>
        <v>0</v>
      </c>
      <c r="V48" s="39">
        <v>0</v>
      </c>
      <c r="W48" s="34"/>
      <c r="X48" s="34"/>
      <c r="Y48" s="34"/>
      <c r="Z48" s="34"/>
      <c r="AA48" s="34"/>
      <c r="AB48" s="34"/>
      <c r="AC48" s="34"/>
      <c r="AD48" s="34"/>
      <c r="AE48" s="34"/>
      <c r="AF48" s="34"/>
      <c r="AG48" s="34"/>
    </row>
    <row r="49" spans="1:33" ht="12.75" x14ac:dyDescent="0.2">
      <c r="A49" s="16">
        <v>40</v>
      </c>
      <c r="B49" s="17" t="s">
        <v>49</v>
      </c>
      <c r="C49" s="17" t="s">
        <v>78</v>
      </c>
      <c r="D49" s="17" t="s">
        <v>79</v>
      </c>
      <c r="E49" s="9" t="s">
        <v>18</v>
      </c>
      <c r="F49" s="39">
        <v>0</v>
      </c>
      <c r="G49" s="39">
        <f t="shared" si="0"/>
        <v>0</v>
      </c>
      <c r="H49" s="39">
        <v>0</v>
      </c>
      <c r="I49" s="39">
        <f t="shared" si="1"/>
        <v>0</v>
      </c>
      <c r="J49" s="39">
        <v>0</v>
      </c>
      <c r="K49" s="39">
        <f t="shared" si="2"/>
        <v>0</v>
      </c>
      <c r="L49" s="39">
        <v>0</v>
      </c>
      <c r="M49" s="39">
        <f t="shared" si="3"/>
        <v>0</v>
      </c>
      <c r="N49" s="39">
        <v>0</v>
      </c>
      <c r="O49" s="39">
        <f t="shared" si="4"/>
        <v>0</v>
      </c>
      <c r="P49" s="39">
        <v>0</v>
      </c>
      <c r="Q49" s="39">
        <f t="shared" si="5"/>
        <v>0</v>
      </c>
      <c r="R49" s="39">
        <v>0</v>
      </c>
      <c r="S49" s="39">
        <f t="shared" si="6"/>
        <v>0</v>
      </c>
      <c r="T49" s="39">
        <v>0</v>
      </c>
      <c r="U49" s="39">
        <f t="shared" si="7"/>
        <v>0</v>
      </c>
      <c r="V49" s="39">
        <v>0</v>
      </c>
      <c r="W49" s="34"/>
      <c r="X49" s="34"/>
      <c r="Y49" s="34"/>
      <c r="Z49" s="34"/>
      <c r="AA49" s="34"/>
      <c r="AB49" s="34"/>
      <c r="AC49" s="34"/>
      <c r="AD49" s="34"/>
      <c r="AE49" s="34"/>
      <c r="AF49" s="34"/>
      <c r="AG49" s="34"/>
    </row>
    <row r="50" spans="1:33" ht="12.75" x14ac:dyDescent="0.2">
      <c r="A50" s="16">
        <v>41</v>
      </c>
      <c r="B50" s="17" t="s">
        <v>49</v>
      </c>
      <c r="C50" s="17" t="s">
        <v>80</v>
      </c>
      <c r="D50" s="17" t="s">
        <v>81</v>
      </c>
      <c r="E50" s="9" t="s">
        <v>18</v>
      </c>
      <c r="F50" s="39">
        <v>0</v>
      </c>
      <c r="G50" s="39">
        <f t="shared" si="0"/>
        <v>0</v>
      </c>
      <c r="H50" s="39">
        <v>0</v>
      </c>
      <c r="I50" s="39">
        <f t="shared" si="1"/>
        <v>0</v>
      </c>
      <c r="J50" s="39">
        <v>0</v>
      </c>
      <c r="K50" s="39">
        <f t="shared" si="2"/>
        <v>0</v>
      </c>
      <c r="L50" s="39">
        <v>0</v>
      </c>
      <c r="M50" s="39">
        <f t="shared" si="3"/>
        <v>0</v>
      </c>
      <c r="N50" s="39">
        <v>0</v>
      </c>
      <c r="O50" s="39">
        <f t="shared" si="4"/>
        <v>0</v>
      </c>
      <c r="P50" s="39">
        <v>0</v>
      </c>
      <c r="Q50" s="39">
        <f t="shared" si="5"/>
        <v>0</v>
      </c>
      <c r="R50" s="39">
        <v>0</v>
      </c>
      <c r="S50" s="39">
        <f t="shared" si="6"/>
        <v>0</v>
      </c>
      <c r="T50" s="39">
        <v>0</v>
      </c>
      <c r="U50" s="39">
        <f t="shared" si="7"/>
        <v>0</v>
      </c>
      <c r="V50" s="39">
        <v>0</v>
      </c>
      <c r="W50" s="34"/>
      <c r="X50" s="34"/>
      <c r="Y50" s="34"/>
      <c r="Z50" s="34"/>
      <c r="AA50" s="34"/>
      <c r="AB50" s="34"/>
      <c r="AC50" s="34"/>
      <c r="AD50" s="34"/>
      <c r="AE50" s="34"/>
      <c r="AF50" s="34"/>
      <c r="AG50" s="34"/>
    </row>
    <row r="51" spans="1:33" ht="12.75" x14ac:dyDescent="0.2">
      <c r="A51" s="16">
        <v>42</v>
      </c>
      <c r="B51" s="17" t="s">
        <v>49</v>
      </c>
      <c r="C51" s="17" t="s">
        <v>82</v>
      </c>
      <c r="D51" s="17" t="s">
        <v>83</v>
      </c>
      <c r="E51" s="9" t="s">
        <v>18</v>
      </c>
      <c r="F51" s="39">
        <v>0</v>
      </c>
      <c r="G51" s="39">
        <f t="shared" si="0"/>
        <v>0</v>
      </c>
      <c r="H51" s="39">
        <v>0</v>
      </c>
      <c r="I51" s="39">
        <f t="shared" si="1"/>
        <v>0</v>
      </c>
      <c r="J51" s="39">
        <v>0</v>
      </c>
      <c r="K51" s="39">
        <f t="shared" si="2"/>
        <v>0</v>
      </c>
      <c r="L51" s="39">
        <v>0</v>
      </c>
      <c r="M51" s="39">
        <f t="shared" si="3"/>
        <v>0</v>
      </c>
      <c r="N51" s="39">
        <v>0</v>
      </c>
      <c r="O51" s="39">
        <f t="shared" si="4"/>
        <v>0</v>
      </c>
      <c r="P51" s="39">
        <v>0</v>
      </c>
      <c r="Q51" s="39">
        <f t="shared" si="5"/>
        <v>0</v>
      </c>
      <c r="R51" s="39">
        <v>0</v>
      </c>
      <c r="S51" s="39">
        <f t="shared" si="6"/>
        <v>0</v>
      </c>
      <c r="T51" s="39">
        <v>0</v>
      </c>
      <c r="U51" s="39">
        <f t="shared" si="7"/>
        <v>0</v>
      </c>
      <c r="V51" s="39">
        <v>0</v>
      </c>
      <c r="W51" s="34"/>
      <c r="X51" s="34"/>
      <c r="Y51" s="34"/>
      <c r="Z51" s="34"/>
      <c r="AA51" s="34"/>
      <c r="AB51" s="34"/>
      <c r="AC51" s="34"/>
      <c r="AD51" s="34"/>
      <c r="AE51" s="34"/>
      <c r="AF51" s="34"/>
      <c r="AG51" s="34"/>
    </row>
    <row r="52" spans="1:33" ht="12.75" x14ac:dyDescent="0.2">
      <c r="A52" s="16">
        <v>43</v>
      </c>
      <c r="B52" s="17" t="s">
        <v>49</v>
      </c>
      <c r="C52" s="17" t="s">
        <v>84</v>
      </c>
      <c r="D52" s="17" t="s">
        <v>85</v>
      </c>
      <c r="E52" s="9" t="s">
        <v>18</v>
      </c>
      <c r="F52" s="39">
        <v>0</v>
      </c>
      <c r="G52" s="39">
        <f t="shared" si="0"/>
        <v>0</v>
      </c>
      <c r="H52" s="39">
        <v>0</v>
      </c>
      <c r="I52" s="39">
        <f t="shared" si="1"/>
        <v>0</v>
      </c>
      <c r="J52" s="39">
        <v>0</v>
      </c>
      <c r="K52" s="39">
        <f t="shared" si="2"/>
        <v>0</v>
      </c>
      <c r="L52" s="39">
        <v>0</v>
      </c>
      <c r="M52" s="39">
        <f t="shared" si="3"/>
        <v>0</v>
      </c>
      <c r="N52" s="39">
        <v>0</v>
      </c>
      <c r="O52" s="39">
        <f t="shared" si="4"/>
        <v>0</v>
      </c>
      <c r="P52" s="39">
        <v>0</v>
      </c>
      <c r="Q52" s="39">
        <f t="shared" si="5"/>
        <v>0</v>
      </c>
      <c r="R52" s="39">
        <v>0</v>
      </c>
      <c r="S52" s="39">
        <f t="shared" si="6"/>
        <v>0</v>
      </c>
      <c r="T52" s="39">
        <v>0</v>
      </c>
      <c r="U52" s="39">
        <f t="shared" si="7"/>
        <v>0</v>
      </c>
      <c r="V52" s="39">
        <v>0</v>
      </c>
      <c r="W52" s="34"/>
      <c r="X52" s="34"/>
      <c r="Y52" s="34"/>
      <c r="Z52" s="34"/>
      <c r="AA52" s="34"/>
      <c r="AB52" s="34"/>
      <c r="AC52" s="34"/>
      <c r="AD52" s="34"/>
      <c r="AE52" s="34"/>
      <c r="AF52" s="34"/>
      <c r="AG52" s="34"/>
    </row>
    <row r="53" spans="1:33" ht="12.75" x14ac:dyDescent="0.2">
      <c r="A53" s="16">
        <v>44</v>
      </c>
      <c r="B53" s="17" t="s">
        <v>49</v>
      </c>
      <c r="C53" s="17" t="s">
        <v>84</v>
      </c>
      <c r="D53" s="17" t="s">
        <v>86</v>
      </c>
      <c r="E53" s="9" t="s">
        <v>18</v>
      </c>
      <c r="F53" s="39">
        <v>0</v>
      </c>
      <c r="G53" s="39">
        <f t="shared" si="0"/>
        <v>0</v>
      </c>
      <c r="H53" s="39">
        <v>0</v>
      </c>
      <c r="I53" s="39">
        <f t="shared" si="1"/>
        <v>0</v>
      </c>
      <c r="J53" s="39">
        <v>0</v>
      </c>
      <c r="K53" s="39">
        <f t="shared" si="2"/>
        <v>0</v>
      </c>
      <c r="L53" s="39">
        <v>0</v>
      </c>
      <c r="M53" s="39">
        <f t="shared" si="3"/>
        <v>0</v>
      </c>
      <c r="N53" s="39">
        <v>0</v>
      </c>
      <c r="O53" s="39">
        <f t="shared" si="4"/>
        <v>0</v>
      </c>
      <c r="P53" s="39">
        <v>0</v>
      </c>
      <c r="Q53" s="39">
        <f t="shared" si="5"/>
        <v>0</v>
      </c>
      <c r="R53" s="39">
        <v>0</v>
      </c>
      <c r="S53" s="39">
        <f t="shared" si="6"/>
        <v>0</v>
      </c>
      <c r="T53" s="39">
        <v>0</v>
      </c>
      <c r="U53" s="39">
        <f t="shared" si="7"/>
        <v>0</v>
      </c>
      <c r="V53" s="39">
        <v>0</v>
      </c>
      <c r="W53" s="34"/>
      <c r="X53" s="34"/>
      <c r="Y53" s="34"/>
      <c r="Z53" s="34"/>
      <c r="AA53" s="34"/>
      <c r="AB53" s="34"/>
      <c r="AC53" s="34"/>
      <c r="AD53" s="34"/>
      <c r="AE53" s="34"/>
      <c r="AF53" s="34"/>
      <c r="AG53" s="34"/>
    </row>
    <row r="54" spans="1:33" ht="12.75" x14ac:dyDescent="0.2">
      <c r="A54" s="16">
        <v>45</v>
      </c>
      <c r="B54" s="17" t="s">
        <v>49</v>
      </c>
      <c r="C54" s="17" t="s">
        <v>84</v>
      </c>
      <c r="D54" s="17" t="s">
        <v>87</v>
      </c>
      <c r="E54" s="9" t="s">
        <v>18</v>
      </c>
      <c r="F54" s="39">
        <v>0</v>
      </c>
      <c r="G54" s="39">
        <f t="shared" si="0"/>
        <v>0</v>
      </c>
      <c r="H54" s="39">
        <v>0</v>
      </c>
      <c r="I54" s="39">
        <f t="shared" si="1"/>
        <v>0</v>
      </c>
      <c r="J54" s="39">
        <v>0</v>
      </c>
      <c r="K54" s="39">
        <f t="shared" si="2"/>
        <v>0</v>
      </c>
      <c r="L54" s="39">
        <v>0</v>
      </c>
      <c r="M54" s="39">
        <f t="shared" si="3"/>
        <v>0</v>
      </c>
      <c r="N54" s="39">
        <v>0</v>
      </c>
      <c r="O54" s="39">
        <f t="shared" si="4"/>
        <v>0</v>
      </c>
      <c r="P54" s="39">
        <v>0</v>
      </c>
      <c r="Q54" s="39">
        <f t="shared" si="5"/>
        <v>0</v>
      </c>
      <c r="R54" s="39">
        <v>0</v>
      </c>
      <c r="S54" s="39">
        <f t="shared" si="6"/>
        <v>0</v>
      </c>
      <c r="T54" s="39">
        <v>0</v>
      </c>
      <c r="U54" s="39">
        <f t="shared" si="7"/>
        <v>0</v>
      </c>
      <c r="V54" s="39">
        <v>0</v>
      </c>
      <c r="W54" s="34"/>
      <c r="X54" s="34"/>
      <c r="Y54" s="34"/>
      <c r="Z54" s="34"/>
      <c r="AA54" s="34"/>
      <c r="AB54" s="34"/>
      <c r="AC54" s="34"/>
      <c r="AD54" s="34"/>
      <c r="AE54" s="34"/>
      <c r="AF54" s="34"/>
      <c r="AG54" s="34"/>
    </row>
    <row r="55" spans="1:33" ht="12.75" x14ac:dyDescent="0.2">
      <c r="A55" s="16">
        <v>46</v>
      </c>
      <c r="B55" s="17" t="s">
        <v>49</v>
      </c>
      <c r="C55" s="17" t="s">
        <v>84</v>
      </c>
      <c r="D55" s="17" t="s">
        <v>88</v>
      </c>
      <c r="E55" s="9" t="s">
        <v>18</v>
      </c>
      <c r="F55" s="39">
        <v>0</v>
      </c>
      <c r="G55" s="39">
        <f t="shared" si="0"/>
        <v>0</v>
      </c>
      <c r="H55" s="39">
        <v>0</v>
      </c>
      <c r="I55" s="39">
        <f t="shared" si="1"/>
        <v>0</v>
      </c>
      <c r="J55" s="39">
        <v>0</v>
      </c>
      <c r="K55" s="39">
        <f t="shared" si="2"/>
        <v>0</v>
      </c>
      <c r="L55" s="39">
        <v>0</v>
      </c>
      <c r="M55" s="39">
        <f t="shared" si="3"/>
        <v>0</v>
      </c>
      <c r="N55" s="39">
        <v>0</v>
      </c>
      <c r="O55" s="39">
        <f t="shared" si="4"/>
        <v>0</v>
      </c>
      <c r="P55" s="39">
        <v>0</v>
      </c>
      <c r="Q55" s="39">
        <f t="shared" si="5"/>
        <v>0</v>
      </c>
      <c r="R55" s="39">
        <v>0</v>
      </c>
      <c r="S55" s="39">
        <f t="shared" si="6"/>
        <v>0</v>
      </c>
      <c r="T55" s="39">
        <v>0</v>
      </c>
      <c r="U55" s="39">
        <f t="shared" si="7"/>
        <v>0</v>
      </c>
      <c r="V55" s="39">
        <v>0</v>
      </c>
      <c r="W55" s="34"/>
      <c r="X55" s="34"/>
      <c r="Y55" s="34"/>
      <c r="Z55" s="34"/>
      <c r="AA55" s="34"/>
      <c r="AB55" s="34"/>
      <c r="AC55" s="34"/>
      <c r="AD55" s="34"/>
      <c r="AE55" s="34"/>
      <c r="AF55" s="34"/>
      <c r="AG55" s="34"/>
    </row>
    <row r="56" spans="1:33" ht="12.75" x14ac:dyDescent="0.2">
      <c r="A56" s="16">
        <v>47</v>
      </c>
      <c r="B56" s="17" t="s">
        <v>49</v>
      </c>
      <c r="C56" s="17" t="s">
        <v>84</v>
      </c>
      <c r="D56" s="17" t="s">
        <v>89</v>
      </c>
      <c r="E56" s="9" t="s">
        <v>18</v>
      </c>
      <c r="F56" s="39">
        <v>0</v>
      </c>
      <c r="G56" s="39">
        <f t="shared" si="0"/>
        <v>0</v>
      </c>
      <c r="H56" s="39">
        <v>0</v>
      </c>
      <c r="I56" s="39">
        <f t="shared" si="1"/>
        <v>0</v>
      </c>
      <c r="J56" s="39">
        <v>0</v>
      </c>
      <c r="K56" s="39">
        <f t="shared" si="2"/>
        <v>0</v>
      </c>
      <c r="L56" s="39">
        <v>0</v>
      </c>
      <c r="M56" s="39">
        <f t="shared" si="3"/>
        <v>0</v>
      </c>
      <c r="N56" s="39">
        <v>0</v>
      </c>
      <c r="O56" s="39">
        <f t="shared" si="4"/>
        <v>0</v>
      </c>
      <c r="P56" s="39">
        <v>0</v>
      </c>
      <c r="Q56" s="39">
        <f t="shared" si="5"/>
        <v>0</v>
      </c>
      <c r="R56" s="39">
        <v>0</v>
      </c>
      <c r="S56" s="39">
        <f t="shared" si="6"/>
        <v>0</v>
      </c>
      <c r="T56" s="39">
        <v>0</v>
      </c>
      <c r="U56" s="39">
        <f t="shared" si="7"/>
        <v>0</v>
      </c>
      <c r="V56" s="39">
        <v>0</v>
      </c>
      <c r="W56" s="34"/>
      <c r="X56" s="34"/>
      <c r="Y56" s="34"/>
      <c r="Z56" s="34"/>
      <c r="AA56" s="34"/>
      <c r="AB56" s="34"/>
      <c r="AC56" s="34"/>
      <c r="AD56" s="34"/>
      <c r="AE56" s="34"/>
      <c r="AF56" s="34"/>
      <c r="AG56" s="34"/>
    </row>
    <row r="57" spans="1:33" ht="12.75" x14ac:dyDescent="0.2">
      <c r="A57" s="16">
        <v>48</v>
      </c>
      <c r="B57" s="17" t="s">
        <v>49</v>
      </c>
      <c r="C57" s="17" t="s">
        <v>90</v>
      </c>
      <c r="D57" s="17" t="s">
        <v>91</v>
      </c>
      <c r="E57" s="9" t="s">
        <v>18</v>
      </c>
      <c r="F57" s="39">
        <v>0</v>
      </c>
      <c r="G57" s="39">
        <f t="shared" si="0"/>
        <v>0</v>
      </c>
      <c r="H57" s="39">
        <v>0</v>
      </c>
      <c r="I57" s="39">
        <f t="shared" si="1"/>
        <v>0</v>
      </c>
      <c r="J57" s="39">
        <v>0</v>
      </c>
      <c r="K57" s="39">
        <f t="shared" si="2"/>
        <v>0</v>
      </c>
      <c r="L57" s="39">
        <v>0</v>
      </c>
      <c r="M57" s="39">
        <f t="shared" si="3"/>
        <v>0</v>
      </c>
      <c r="N57" s="39">
        <v>0</v>
      </c>
      <c r="O57" s="39">
        <f t="shared" si="4"/>
        <v>0</v>
      </c>
      <c r="P57" s="39">
        <v>0</v>
      </c>
      <c r="Q57" s="39">
        <f t="shared" si="5"/>
        <v>0</v>
      </c>
      <c r="R57" s="39">
        <v>0</v>
      </c>
      <c r="S57" s="39">
        <f t="shared" si="6"/>
        <v>0</v>
      </c>
      <c r="T57" s="39">
        <v>0</v>
      </c>
      <c r="U57" s="39">
        <f t="shared" si="7"/>
        <v>0</v>
      </c>
      <c r="V57" s="39">
        <v>0</v>
      </c>
      <c r="W57" s="34"/>
      <c r="X57" s="34"/>
      <c r="Y57" s="34"/>
      <c r="Z57" s="34"/>
      <c r="AA57" s="34"/>
      <c r="AB57" s="34"/>
      <c r="AC57" s="34"/>
      <c r="AD57" s="34"/>
      <c r="AE57" s="34"/>
      <c r="AF57" s="34"/>
      <c r="AG57" s="34"/>
    </row>
    <row r="58" spans="1:33" ht="12.75" x14ac:dyDescent="0.2">
      <c r="A58" s="21" t="s">
        <v>92</v>
      </c>
      <c r="B58" s="22" t="s">
        <v>92</v>
      </c>
      <c r="C58" s="22" t="s">
        <v>92</v>
      </c>
      <c r="D58" s="22" t="s">
        <v>92</v>
      </c>
      <c r="E58" s="22" t="s">
        <v>93</v>
      </c>
      <c r="F58" s="40">
        <v>1922125</v>
      </c>
      <c r="G58" s="40">
        <f t="shared" si="0"/>
        <v>27507</v>
      </c>
      <c r="H58" s="40">
        <v>1894618</v>
      </c>
      <c r="I58" s="40">
        <f t="shared" si="1"/>
        <v>28776</v>
      </c>
      <c r="J58" s="40">
        <v>1865842</v>
      </c>
      <c r="K58" s="40">
        <f t="shared" si="2"/>
        <v>63563</v>
      </c>
      <c r="L58" s="40">
        <v>1802279</v>
      </c>
      <c r="M58" s="40">
        <f t="shared" si="3"/>
        <v>17617</v>
      </c>
      <c r="N58" s="40">
        <v>1784662</v>
      </c>
      <c r="O58" s="40">
        <f t="shared" si="4"/>
        <v>38015</v>
      </c>
      <c r="P58" s="40">
        <v>1746647</v>
      </c>
      <c r="Q58" s="40">
        <f t="shared" si="5"/>
        <v>33217</v>
      </c>
      <c r="R58" s="40">
        <v>1713430</v>
      </c>
      <c r="S58" s="40">
        <f t="shared" si="6"/>
        <v>56195</v>
      </c>
      <c r="T58" s="40">
        <v>1657235</v>
      </c>
      <c r="U58" s="40">
        <f t="shared" si="7"/>
        <v>5378</v>
      </c>
      <c r="V58" s="41">
        <v>1651857</v>
      </c>
      <c r="W58" s="34"/>
      <c r="X58" s="34"/>
      <c r="Y58" s="34"/>
      <c r="Z58" s="34"/>
      <c r="AA58" s="34"/>
      <c r="AB58" s="34"/>
      <c r="AC58" s="34"/>
      <c r="AD58" s="34"/>
      <c r="AE58" s="34"/>
      <c r="AF58" s="34"/>
      <c r="AG58" s="34"/>
    </row>
    <row r="59" spans="1:33" ht="12.75" x14ac:dyDescent="0.2">
      <c r="A59" s="16">
        <v>1</v>
      </c>
      <c r="B59" s="17" t="s">
        <v>104</v>
      </c>
      <c r="C59" s="17" t="s">
        <v>50</v>
      </c>
      <c r="D59" s="17" t="s">
        <v>51</v>
      </c>
      <c r="E59" s="9" t="s">
        <v>94</v>
      </c>
      <c r="F59" s="39">
        <v>36800</v>
      </c>
      <c r="G59" s="39">
        <f t="shared" si="0"/>
        <v>0</v>
      </c>
      <c r="H59" s="39">
        <v>36800</v>
      </c>
      <c r="I59" s="39">
        <f t="shared" si="1"/>
        <v>0</v>
      </c>
      <c r="J59" s="39">
        <v>36800</v>
      </c>
      <c r="K59" s="39">
        <f t="shared" si="2"/>
        <v>0</v>
      </c>
      <c r="L59" s="39">
        <v>36800</v>
      </c>
      <c r="M59" s="39">
        <f t="shared" si="3"/>
        <v>0</v>
      </c>
      <c r="N59" s="39">
        <v>36800</v>
      </c>
      <c r="O59" s="39">
        <f t="shared" si="4"/>
        <v>0</v>
      </c>
      <c r="P59" s="39">
        <v>36800</v>
      </c>
      <c r="Q59" s="39">
        <f t="shared" si="5"/>
        <v>0</v>
      </c>
      <c r="R59" s="39">
        <v>36800</v>
      </c>
      <c r="S59" s="39">
        <f t="shared" si="6"/>
        <v>0</v>
      </c>
      <c r="T59" s="39">
        <v>36800</v>
      </c>
      <c r="U59" s="39">
        <f t="shared" si="7"/>
        <v>0</v>
      </c>
      <c r="V59" s="39">
        <v>36800</v>
      </c>
      <c r="W59" s="34"/>
      <c r="X59" s="34"/>
      <c r="Y59" s="34"/>
      <c r="Z59" s="34"/>
      <c r="AA59" s="34"/>
      <c r="AB59" s="34"/>
      <c r="AC59" s="34"/>
      <c r="AD59" s="34"/>
      <c r="AE59" s="34"/>
      <c r="AF59" s="34"/>
      <c r="AG59" s="34"/>
    </row>
    <row r="60" spans="1:33" ht="12.75" x14ac:dyDescent="0.2">
      <c r="A60" s="16">
        <v>2</v>
      </c>
      <c r="B60" s="17" t="s">
        <v>49</v>
      </c>
      <c r="C60" s="17" t="s">
        <v>50</v>
      </c>
      <c r="D60" s="17" t="s">
        <v>51</v>
      </c>
      <c r="E60" s="9" t="s">
        <v>95</v>
      </c>
      <c r="F60" s="39">
        <v>38400</v>
      </c>
      <c r="G60" s="39">
        <f t="shared" si="0"/>
        <v>0</v>
      </c>
      <c r="H60" s="39">
        <v>38400</v>
      </c>
      <c r="I60" s="39">
        <f t="shared" si="1"/>
        <v>0</v>
      </c>
      <c r="J60" s="39">
        <v>38400</v>
      </c>
      <c r="K60" s="39">
        <f t="shared" si="2"/>
        <v>0</v>
      </c>
      <c r="L60" s="39">
        <v>38400</v>
      </c>
      <c r="M60" s="39">
        <f t="shared" si="3"/>
        <v>0</v>
      </c>
      <c r="N60" s="39">
        <v>38400</v>
      </c>
      <c r="O60" s="39">
        <f t="shared" si="4"/>
        <v>0</v>
      </c>
      <c r="P60" s="39">
        <v>38400</v>
      </c>
      <c r="Q60" s="39">
        <f t="shared" si="5"/>
        <v>0</v>
      </c>
      <c r="R60" s="39">
        <v>38400</v>
      </c>
      <c r="S60" s="39">
        <f t="shared" si="6"/>
        <v>0</v>
      </c>
      <c r="T60" s="39">
        <v>38400</v>
      </c>
      <c r="U60" s="39">
        <f t="shared" si="7"/>
        <v>0</v>
      </c>
      <c r="V60" s="39">
        <v>38400</v>
      </c>
      <c r="W60" s="34"/>
      <c r="X60" s="34"/>
      <c r="Y60" s="34"/>
      <c r="Z60" s="34"/>
      <c r="AA60" s="34"/>
      <c r="AB60" s="34"/>
      <c r="AC60" s="34"/>
      <c r="AD60" s="34"/>
      <c r="AE60" s="34"/>
      <c r="AF60" s="34"/>
      <c r="AG60" s="34"/>
    </row>
    <row r="61" spans="1:33" ht="12.75" x14ac:dyDescent="0.2">
      <c r="A61" s="16">
        <v>3</v>
      </c>
      <c r="B61" s="17" t="s">
        <v>96</v>
      </c>
      <c r="C61" s="17" t="s">
        <v>16</v>
      </c>
      <c r="D61" s="17" t="s">
        <v>20</v>
      </c>
      <c r="E61" s="9" t="s">
        <v>97</v>
      </c>
      <c r="F61" s="39">
        <v>2000</v>
      </c>
      <c r="G61" s="39">
        <f t="shared" si="0"/>
        <v>0</v>
      </c>
      <c r="H61" s="39">
        <v>2000</v>
      </c>
      <c r="I61" s="39">
        <f t="shared" si="1"/>
        <v>0</v>
      </c>
      <c r="J61" s="39">
        <v>2000</v>
      </c>
      <c r="K61" s="39">
        <f t="shared" si="2"/>
        <v>0</v>
      </c>
      <c r="L61" s="39">
        <v>2000</v>
      </c>
      <c r="M61" s="39">
        <f t="shared" si="3"/>
        <v>0</v>
      </c>
      <c r="N61" s="39">
        <v>2000</v>
      </c>
      <c r="O61" s="39">
        <f t="shared" si="4"/>
        <v>0</v>
      </c>
      <c r="P61" s="39">
        <v>2000</v>
      </c>
      <c r="Q61" s="39">
        <f t="shared" si="5"/>
        <v>0</v>
      </c>
      <c r="R61" s="39">
        <v>2000</v>
      </c>
      <c r="S61" s="39">
        <f t="shared" si="6"/>
        <v>0</v>
      </c>
      <c r="T61" s="39">
        <v>2000</v>
      </c>
      <c r="U61" s="39">
        <f t="shared" si="7"/>
        <v>0</v>
      </c>
      <c r="V61" s="39">
        <v>2000</v>
      </c>
      <c r="W61" s="34"/>
      <c r="X61" s="34"/>
      <c r="Y61" s="34"/>
      <c r="Z61" s="34"/>
      <c r="AA61" s="34"/>
      <c r="AB61" s="34"/>
      <c r="AC61" s="34"/>
      <c r="AD61" s="34"/>
      <c r="AE61" s="34"/>
      <c r="AF61" s="34"/>
      <c r="AG61" s="34"/>
    </row>
    <row r="62" spans="1:33" ht="12.75" x14ac:dyDescent="0.2">
      <c r="A62" s="16">
        <v>4</v>
      </c>
      <c r="B62" s="17" t="s">
        <v>96</v>
      </c>
      <c r="C62" s="17" t="s">
        <v>54</v>
      </c>
      <c r="D62" s="17" t="s">
        <v>55</v>
      </c>
      <c r="E62" s="9" t="s">
        <v>97</v>
      </c>
      <c r="F62" s="39">
        <v>70000</v>
      </c>
      <c r="G62" s="39">
        <f t="shared" si="0"/>
        <v>0</v>
      </c>
      <c r="H62" s="39">
        <v>70000</v>
      </c>
      <c r="I62" s="39">
        <f t="shared" si="1"/>
        <v>0</v>
      </c>
      <c r="J62" s="39">
        <v>70000</v>
      </c>
      <c r="K62" s="39">
        <f t="shared" si="2"/>
        <v>0</v>
      </c>
      <c r="L62" s="39">
        <v>70000</v>
      </c>
      <c r="M62" s="39">
        <f t="shared" si="3"/>
        <v>0</v>
      </c>
      <c r="N62" s="39">
        <v>70000</v>
      </c>
      <c r="O62" s="39">
        <f t="shared" si="4"/>
        <v>0</v>
      </c>
      <c r="P62" s="39">
        <v>70000</v>
      </c>
      <c r="Q62" s="39">
        <f t="shared" si="5"/>
        <v>0</v>
      </c>
      <c r="R62" s="39">
        <v>70000</v>
      </c>
      <c r="S62" s="39">
        <f t="shared" si="6"/>
        <v>0</v>
      </c>
      <c r="T62" s="39">
        <v>70000</v>
      </c>
      <c r="U62" s="39">
        <f t="shared" si="7"/>
        <v>0</v>
      </c>
      <c r="V62" s="39">
        <v>70000</v>
      </c>
      <c r="W62" s="34"/>
      <c r="X62" s="34"/>
      <c r="Y62" s="34"/>
      <c r="Z62" s="34"/>
      <c r="AA62" s="34"/>
      <c r="AB62" s="34"/>
      <c r="AC62" s="34"/>
      <c r="AD62" s="34"/>
      <c r="AE62" s="34"/>
      <c r="AF62" s="34"/>
      <c r="AG62" s="34"/>
    </row>
    <row r="63" spans="1:33" ht="12.75" x14ac:dyDescent="0.2">
      <c r="A63" s="16">
        <v>5</v>
      </c>
      <c r="B63" s="17" t="s">
        <v>101</v>
      </c>
      <c r="C63" s="17" t="s">
        <v>54</v>
      </c>
      <c r="D63" s="17" t="s">
        <v>55</v>
      </c>
      <c r="E63" s="9" t="s">
        <v>108</v>
      </c>
      <c r="F63" s="39">
        <v>14519</v>
      </c>
      <c r="G63" s="39">
        <f t="shared" si="0"/>
        <v>0</v>
      </c>
      <c r="H63" s="39">
        <v>14519</v>
      </c>
      <c r="I63" s="39">
        <f t="shared" si="1"/>
        <v>0</v>
      </c>
      <c r="J63" s="39">
        <v>14519</v>
      </c>
      <c r="K63" s="39">
        <f t="shared" si="2"/>
        <v>0</v>
      </c>
      <c r="L63" s="39">
        <v>14519</v>
      </c>
      <c r="M63" s="39">
        <f t="shared" si="3"/>
        <v>0</v>
      </c>
      <c r="N63" s="39">
        <v>14519</v>
      </c>
      <c r="O63" s="39">
        <f t="shared" si="4"/>
        <v>0</v>
      </c>
      <c r="P63" s="39">
        <v>14519</v>
      </c>
      <c r="Q63" s="39">
        <f t="shared" si="5"/>
        <v>0</v>
      </c>
      <c r="R63" s="39">
        <v>14519</v>
      </c>
      <c r="S63" s="39">
        <f t="shared" si="6"/>
        <v>0</v>
      </c>
      <c r="T63" s="39">
        <v>14519</v>
      </c>
      <c r="U63" s="39">
        <f t="shared" si="7"/>
        <v>0</v>
      </c>
      <c r="V63" s="39">
        <v>14519</v>
      </c>
      <c r="W63" s="34"/>
      <c r="X63" s="34"/>
      <c r="Y63" s="34"/>
      <c r="Z63" s="34"/>
      <c r="AA63" s="34"/>
      <c r="AB63" s="34"/>
      <c r="AC63" s="34"/>
      <c r="AD63" s="34"/>
      <c r="AE63" s="34"/>
      <c r="AF63" s="34"/>
      <c r="AG63" s="34"/>
    </row>
    <row r="64" spans="1:33" ht="12.75" x14ac:dyDescent="0.2">
      <c r="A64" s="16">
        <v>6</v>
      </c>
      <c r="B64" s="17" t="s">
        <v>96</v>
      </c>
      <c r="C64" s="17" t="s">
        <v>54</v>
      </c>
      <c r="D64" s="17" t="s">
        <v>55</v>
      </c>
      <c r="E64" s="9" t="s">
        <v>97</v>
      </c>
      <c r="F64" s="39">
        <v>134000</v>
      </c>
      <c r="G64" s="39">
        <f t="shared" si="0"/>
        <v>0</v>
      </c>
      <c r="H64" s="39">
        <v>134000</v>
      </c>
      <c r="I64" s="39">
        <f t="shared" si="1"/>
        <v>0</v>
      </c>
      <c r="J64" s="39">
        <v>134000</v>
      </c>
      <c r="K64" s="39">
        <f t="shared" si="2"/>
        <v>0</v>
      </c>
      <c r="L64" s="39">
        <v>134000</v>
      </c>
      <c r="M64" s="39">
        <f t="shared" si="3"/>
        <v>0</v>
      </c>
      <c r="N64" s="39">
        <v>134000</v>
      </c>
      <c r="O64" s="39">
        <f t="shared" si="4"/>
        <v>0</v>
      </c>
      <c r="P64" s="39">
        <v>134000</v>
      </c>
      <c r="Q64" s="39">
        <f t="shared" si="5"/>
        <v>0</v>
      </c>
      <c r="R64" s="39">
        <v>134000</v>
      </c>
      <c r="S64" s="39">
        <f t="shared" si="6"/>
        <v>0</v>
      </c>
      <c r="T64" s="39">
        <v>134000</v>
      </c>
      <c r="U64" s="39">
        <f t="shared" si="7"/>
        <v>0</v>
      </c>
      <c r="V64" s="39">
        <v>134000</v>
      </c>
      <c r="W64" s="34"/>
      <c r="X64" s="34"/>
      <c r="Y64" s="34"/>
      <c r="Z64" s="34"/>
      <c r="AA64" s="34"/>
      <c r="AB64" s="34"/>
      <c r="AC64" s="34"/>
      <c r="AD64" s="34"/>
      <c r="AE64" s="34"/>
      <c r="AF64" s="34"/>
      <c r="AG64" s="34"/>
    </row>
    <row r="65" spans="1:33" ht="12.75" x14ac:dyDescent="0.2">
      <c r="A65" s="16">
        <v>7</v>
      </c>
      <c r="B65" s="17" t="s">
        <v>96</v>
      </c>
      <c r="C65" s="17" t="s">
        <v>54</v>
      </c>
      <c r="D65" s="17" t="s">
        <v>55</v>
      </c>
      <c r="E65" s="9" t="s">
        <v>97</v>
      </c>
      <c r="F65" s="39">
        <v>134000</v>
      </c>
      <c r="G65" s="39">
        <f t="shared" si="0"/>
        <v>0</v>
      </c>
      <c r="H65" s="39">
        <v>134000</v>
      </c>
      <c r="I65" s="39">
        <f t="shared" si="1"/>
        <v>0</v>
      </c>
      <c r="J65" s="39">
        <v>134000</v>
      </c>
      <c r="K65" s="39">
        <f t="shared" si="2"/>
        <v>0</v>
      </c>
      <c r="L65" s="39">
        <v>134000</v>
      </c>
      <c r="M65" s="39">
        <f t="shared" si="3"/>
        <v>0</v>
      </c>
      <c r="N65" s="39">
        <v>134000</v>
      </c>
      <c r="O65" s="39">
        <f t="shared" si="4"/>
        <v>0</v>
      </c>
      <c r="P65" s="39">
        <v>134000</v>
      </c>
      <c r="Q65" s="39">
        <f t="shared" si="5"/>
        <v>0</v>
      </c>
      <c r="R65" s="39">
        <v>134000</v>
      </c>
      <c r="S65" s="39">
        <f t="shared" si="6"/>
        <v>0</v>
      </c>
      <c r="T65" s="39">
        <v>134000</v>
      </c>
      <c r="U65" s="39">
        <f t="shared" si="7"/>
        <v>0</v>
      </c>
      <c r="V65" s="39">
        <v>134000</v>
      </c>
      <c r="W65" s="34"/>
      <c r="X65" s="34"/>
      <c r="Y65" s="34"/>
      <c r="Z65" s="34"/>
      <c r="AA65" s="34"/>
      <c r="AB65" s="34"/>
      <c r="AC65" s="34"/>
      <c r="AD65" s="34"/>
      <c r="AE65" s="34"/>
      <c r="AF65" s="34"/>
      <c r="AG65" s="34"/>
    </row>
    <row r="66" spans="1:33" ht="12.75" x14ac:dyDescent="0.2">
      <c r="A66" s="16">
        <v>8</v>
      </c>
      <c r="B66" s="17" t="s">
        <v>96</v>
      </c>
      <c r="C66" s="17" t="s">
        <v>54</v>
      </c>
      <c r="D66" s="17" t="s">
        <v>55</v>
      </c>
      <c r="E66" s="9" t="s">
        <v>97</v>
      </c>
      <c r="F66" s="39">
        <v>2262</v>
      </c>
      <c r="G66" s="39">
        <f t="shared" si="0"/>
        <v>0</v>
      </c>
      <c r="H66" s="39">
        <v>2262</v>
      </c>
      <c r="I66" s="39">
        <f t="shared" si="1"/>
        <v>0</v>
      </c>
      <c r="J66" s="39">
        <v>2262</v>
      </c>
      <c r="K66" s="39">
        <f t="shared" si="2"/>
        <v>0</v>
      </c>
      <c r="L66" s="39">
        <v>2262</v>
      </c>
      <c r="M66" s="39">
        <f t="shared" si="3"/>
        <v>0</v>
      </c>
      <c r="N66" s="39">
        <v>2262</v>
      </c>
      <c r="O66" s="39">
        <f t="shared" si="4"/>
        <v>0</v>
      </c>
      <c r="P66" s="39">
        <v>2262</v>
      </c>
      <c r="Q66" s="39">
        <f t="shared" si="5"/>
        <v>0</v>
      </c>
      <c r="R66" s="39">
        <v>2262</v>
      </c>
      <c r="S66" s="39">
        <f t="shared" si="6"/>
        <v>0</v>
      </c>
      <c r="T66" s="39">
        <v>2262</v>
      </c>
      <c r="U66" s="39">
        <f t="shared" si="7"/>
        <v>0</v>
      </c>
      <c r="V66" s="39">
        <v>2262</v>
      </c>
      <c r="W66" s="34"/>
      <c r="X66" s="34"/>
      <c r="Y66" s="34"/>
      <c r="Z66" s="34"/>
      <c r="AA66" s="34"/>
      <c r="AB66" s="34"/>
      <c r="AC66" s="34"/>
      <c r="AD66" s="34"/>
      <c r="AE66" s="34"/>
      <c r="AF66" s="34"/>
      <c r="AG66" s="34"/>
    </row>
    <row r="67" spans="1:33" ht="12.75" x14ac:dyDescent="0.2">
      <c r="A67" s="16">
        <v>9</v>
      </c>
      <c r="B67" s="17" t="s">
        <v>104</v>
      </c>
      <c r="C67" s="17" t="s">
        <v>56</v>
      </c>
      <c r="D67" s="17" t="s">
        <v>57</v>
      </c>
      <c r="E67" s="9" t="s">
        <v>97</v>
      </c>
      <c r="F67" s="39">
        <v>263987</v>
      </c>
      <c r="G67" s="39">
        <f t="shared" si="0"/>
        <v>3615</v>
      </c>
      <c r="H67" s="39">
        <v>260372</v>
      </c>
      <c r="I67" s="39">
        <f t="shared" si="1"/>
        <v>34059</v>
      </c>
      <c r="J67" s="39">
        <v>226313</v>
      </c>
      <c r="K67" s="39">
        <f t="shared" si="2"/>
        <v>37039</v>
      </c>
      <c r="L67" s="39">
        <v>189274</v>
      </c>
      <c r="M67" s="39">
        <f t="shared" si="3"/>
        <v>48934</v>
      </c>
      <c r="N67" s="39">
        <v>140340</v>
      </c>
      <c r="O67" s="39">
        <f t="shared" si="4"/>
        <v>0</v>
      </c>
      <c r="P67" s="39">
        <v>140340</v>
      </c>
      <c r="Q67" s="39">
        <f t="shared" si="5"/>
        <v>20257</v>
      </c>
      <c r="R67" s="39">
        <v>120083</v>
      </c>
      <c r="S67" s="39">
        <f t="shared" si="6"/>
        <v>18092</v>
      </c>
      <c r="T67" s="39">
        <v>101991</v>
      </c>
      <c r="U67" s="39">
        <f t="shared" si="7"/>
        <v>0</v>
      </c>
      <c r="V67" s="39">
        <v>101991</v>
      </c>
      <c r="W67" s="34"/>
      <c r="X67" s="34"/>
      <c r="Y67" s="34"/>
      <c r="Z67" s="34"/>
      <c r="AA67" s="34"/>
      <c r="AB67" s="34"/>
      <c r="AC67" s="34"/>
      <c r="AD67" s="34"/>
      <c r="AE67" s="34"/>
      <c r="AF67" s="34"/>
      <c r="AG67" s="34"/>
    </row>
    <row r="68" spans="1:33" ht="12.75" x14ac:dyDescent="0.2">
      <c r="A68" s="16">
        <v>10</v>
      </c>
      <c r="B68" s="17" t="s">
        <v>104</v>
      </c>
      <c r="C68" s="17" t="s">
        <v>56</v>
      </c>
      <c r="D68" s="17" t="s">
        <v>58</v>
      </c>
      <c r="E68" s="9" t="s">
        <v>97</v>
      </c>
      <c r="F68" s="39">
        <v>66359</v>
      </c>
      <c r="G68" s="39">
        <f t="shared" si="0"/>
        <v>0</v>
      </c>
      <c r="H68" s="39">
        <v>66359</v>
      </c>
      <c r="I68" s="39">
        <f t="shared" si="1"/>
        <v>8828</v>
      </c>
      <c r="J68" s="39">
        <v>57531</v>
      </c>
      <c r="K68" s="39">
        <f t="shared" si="2"/>
        <v>15622</v>
      </c>
      <c r="L68" s="39">
        <v>41909</v>
      </c>
      <c r="M68" s="39">
        <f t="shared" si="3"/>
        <v>0</v>
      </c>
      <c r="N68" s="39">
        <v>41909</v>
      </c>
      <c r="O68" s="39">
        <f t="shared" si="4"/>
        <v>4926</v>
      </c>
      <c r="P68" s="39">
        <v>36983</v>
      </c>
      <c r="Q68" s="39">
        <f t="shared" si="5"/>
        <v>2922</v>
      </c>
      <c r="R68" s="39">
        <v>34061</v>
      </c>
      <c r="S68" s="39">
        <f t="shared" si="6"/>
        <v>7667</v>
      </c>
      <c r="T68" s="39">
        <v>26394</v>
      </c>
      <c r="U68" s="39">
        <f t="shared" si="7"/>
        <v>0</v>
      </c>
      <c r="V68" s="39">
        <v>26394</v>
      </c>
      <c r="W68" s="34"/>
      <c r="X68" s="34"/>
      <c r="Y68" s="34"/>
      <c r="Z68" s="34"/>
      <c r="AA68" s="34"/>
      <c r="AB68" s="34"/>
      <c r="AC68" s="34"/>
      <c r="AD68" s="34"/>
      <c r="AE68" s="34"/>
      <c r="AF68" s="34"/>
      <c r="AG68" s="34"/>
    </row>
    <row r="69" spans="1:33" ht="12.75" x14ac:dyDescent="0.2">
      <c r="A69" s="16">
        <v>11</v>
      </c>
      <c r="B69" s="17" t="s">
        <v>96</v>
      </c>
      <c r="C69" s="17" t="s">
        <v>56</v>
      </c>
      <c r="D69" s="17" t="s">
        <v>58</v>
      </c>
      <c r="E69" s="9" t="s">
        <v>97</v>
      </c>
      <c r="F69" s="39">
        <v>40500</v>
      </c>
      <c r="G69" s="39">
        <f t="shared" si="0"/>
        <v>0</v>
      </c>
      <c r="H69" s="39">
        <v>40500</v>
      </c>
      <c r="I69" s="39">
        <f t="shared" si="1"/>
        <v>0</v>
      </c>
      <c r="J69" s="39">
        <v>40500</v>
      </c>
      <c r="K69" s="39">
        <f t="shared" si="2"/>
        <v>0</v>
      </c>
      <c r="L69" s="39">
        <v>40500</v>
      </c>
      <c r="M69" s="39">
        <f t="shared" si="3"/>
        <v>0</v>
      </c>
      <c r="N69" s="39">
        <v>40500</v>
      </c>
      <c r="O69" s="39">
        <f t="shared" si="4"/>
        <v>0</v>
      </c>
      <c r="P69" s="39">
        <v>40500</v>
      </c>
      <c r="Q69" s="39">
        <f t="shared" si="5"/>
        <v>0</v>
      </c>
      <c r="R69" s="39">
        <v>40500</v>
      </c>
      <c r="S69" s="39">
        <f t="shared" si="6"/>
        <v>0</v>
      </c>
      <c r="T69" s="39">
        <v>40500</v>
      </c>
      <c r="U69" s="39">
        <f t="shared" si="7"/>
        <v>0</v>
      </c>
      <c r="V69" s="39">
        <v>40500</v>
      </c>
      <c r="W69" s="34"/>
      <c r="X69" s="34"/>
      <c r="Y69" s="34"/>
      <c r="Z69" s="34"/>
      <c r="AA69" s="34"/>
      <c r="AB69" s="34"/>
      <c r="AC69" s="34"/>
      <c r="AD69" s="34"/>
      <c r="AE69" s="34"/>
      <c r="AF69" s="34"/>
      <c r="AG69" s="34"/>
    </row>
    <row r="70" spans="1:33" ht="12.75" x14ac:dyDescent="0.2">
      <c r="A70" s="16">
        <v>12</v>
      </c>
      <c r="B70" s="17" t="s">
        <v>96</v>
      </c>
      <c r="C70" s="17" t="s">
        <v>56</v>
      </c>
      <c r="D70" s="17" t="s">
        <v>99</v>
      </c>
      <c r="E70" s="9" t="s">
        <v>97</v>
      </c>
      <c r="F70" s="39">
        <v>17100</v>
      </c>
      <c r="G70" s="39">
        <f t="shared" si="0"/>
        <v>0</v>
      </c>
      <c r="H70" s="39">
        <v>17100</v>
      </c>
      <c r="I70" s="39">
        <f t="shared" si="1"/>
        <v>0</v>
      </c>
      <c r="J70" s="39">
        <v>17100</v>
      </c>
      <c r="K70" s="39">
        <f t="shared" si="2"/>
        <v>0</v>
      </c>
      <c r="L70" s="39">
        <v>17100</v>
      </c>
      <c r="M70" s="39">
        <f t="shared" si="3"/>
        <v>0</v>
      </c>
      <c r="N70" s="39">
        <v>17100</v>
      </c>
      <c r="O70" s="39">
        <f t="shared" si="4"/>
        <v>0</v>
      </c>
      <c r="P70" s="39">
        <v>17100</v>
      </c>
      <c r="Q70" s="39">
        <f t="shared" si="5"/>
        <v>0</v>
      </c>
      <c r="R70" s="39">
        <v>17100</v>
      </c>
      <c r="S70" s="39">
        <f t="shared" si="6"/>
        <v>0</v>
      </c>
      <c r="T70" s="39">
        <v>17100</v>
      </c>
      <c r="U70" s="39">
        <f t="shared" si="7"/>
        <v>0</v>
      </c>
      <c r="V70" s="39">
        <v>17100</v>
      </c>
      <c r="W70" s="34"/>
      <c r="X70" s="34"/>
      <c r="Y70" s="34"/>
      <c r="Z70" s="34"/>
      <c r="AA70" s="34"/>
      <c r="AB70" s="34"/>
      <c r="AC70" s="34"/>
      <c r="AD70" s="34"/>
      <c r="AE70" s="34"/>
      <c r="AF70" s="34"/>
      <c r="AG70" s="34"/>
    </row>
    <row r="71" spans="1:33" ht="12.75" x14ac:dyDescent="0.2">
      <c r="A71" s="16">
        <v>13</v>
      </c>
      <c r="B71" s="17" t="s">
        <v>96</v>
      </c>
      <c r="C71" s="17" t="s">
        <v>56</v>
      </c>
      <c r="D71" s="17" t="s">
        <v>100</v>
      </c>
      <c r="E71" s="9" t="s">
        <v>97</v>
      </c>
      <c r="F71" s="39">
        <v>1000</v>
      </c>
      <c r="G71" s="39">
        <f t="shared" si="0"/>
        <v>0</v>
      </c>
      <c r="H71" s="39">
        <v>1000</v>
      </c>
      <c r="I71" s="39">
        <f t="shared" si="1"/>
        <v>0</v>
      </c>
      <c r="J71" s="39">
        <v>1000</v>
      </c>
      <c r="K71" s="39">
        <f t="shared" si="2"/>
        <v>0</v>
      </c>
      <c r="L71" s="39">
        <v>1000</v>
      </c>
      <c r="M71" s="39">
        <f t="shared" si="3"/>
        <v>0</v>
      </c>
      <c r="N71" s="39">
        <v>1000</v>
      </c>
      <c r="O71" s="39">
        <f t="shared" si="4"/>
        <v>0</v>
      </c>
      <c r="P71" s="39">
        <v>1000</v>
      </c>
      <c r="Q71" s="39">
        <f t="shared" si="5"/>
        <v>0</v>
      </c>
      <c r="R71" s="39">
        <v>1000</v>
      </c>
      <c r="S71" s="39">
        <f t="shared" si="6"/>
        <v>0</v>
      </c>
      <c r="T71" s="39">
        <v>1000</v>
      </c>
      <c r="U71" s="39">
        <f t="shared" si="7"/>
        <v>0</v>
      </c>
      <c r="V71" s="39">
        <v>1000</v>
      </c>
      <c r="W71" s="34"/>
      <c r="X71" s="34"/>
      <c r="Y71" s="34"/>
      <c r="Z71" s="34"/>
      <c r="AA71" s="34"/>
      <c r="AB71" s="34"/>
      <c r="AC71" s="34"/>
      <c r="AD71" s="34"/>
      <c r="AE71" s="34"/>
      <c r="AF71" s="34"/>
      <c r="AG71" s="34"/>
    </row>
    <row r="72" spans="1:33" ht="12.75" x14ac:dyDescent="0.2">
      <c r="A72" s="16">
        <v>14</v>
      </c>
      <c r="B72" s="17" t="s">
        <v>101</v>
      </c>
      <c r="C72" s="17" t="s">
        <v>102</v>
      </c>
      <c r="D72" s="17" t="s">
        <v>103</v>
      </c>
      <c r="E72" s="9" t="s">
        <v>101</v>
      </c>
      <c r="F72" s="39">
        <v>24214</v>
      </c>
      <c r="G72" s="39">
        <f t="shared" si="0"/>
        <v>0</v>
      </c>
      <c r="H72" s="39">
        <v>24214</v>
      </c>
      <c r="I72" s="39">
        <f t="shared" si="1"/>
        <v>0</v>
      </c>
      <c r="J72" s="39">
        <v>24214</v>
      </c>
      <c r="K72" s="39">
        <f t="shared" si="2"/>
        <v>0</v>
      </c>
      <c r="L72" s="39">
        <v>24214</v>
      </c>
      <c r="M72" s="39">
        <f t="shared" si="3"/>
        <v>0</v>
      </c>
      <c r="N72" s="39">
        <v>24214</v>
      </c>
      <c r="O72" s="39">
        <f t="shared" si="4"/>
        <v>0</v>
      </c>
      <c r="P72" s="39">
        <v>24214</v>
      </c>
      <c r="Q72" s="39">
        <f t="shared" si="5"/>
        <v>0</v>
      </c>
      <c r="R72" s="39">
        <v>24214</v>
      </c>
      <c r="S72" s="39">
        <f t="shared" si="6"/>
        <v>0</v>
      </c>
      <c r="T72" s="39">
        <v>24214</v>
      </c>
      <c r="U72" s="39">
        <f t="shared" si="7"/>
        <v>0</v>
      </c>
      <c r="V72" s="39">
        <v>24214</v>
      </c>
      <c r="W72" s="34"/>
      <c r="X72" s="34"/>
      <c r="Y72" s="34"/>
      <c r="Z72" s="34"/>
      <c r="AA72" s="34"/>
      <c r="AB72" s="34"/>
      <c r="AC72" s="34"/>
      <c r="AD72" s="34"/>
      <c r="AE72" s="34"/>
      <c r="AF72" s="34"/>
      <c r="AG72" s="34"/>
    </row>
    <row r="73" spans="1:33" ht="12.75" x14ac:dyDescent="0.2">
      <c r="A73" s="16">
        <v>15</v>
      </c>
      <c r="B73" s="17" t="s">
        <v>104</v>
      </c>
      <c r="C73" s="17" t="s">
        <v>105</v>
      </c>
      <c r="D73" s="17" t="s">
        <v>106</v>
      </c>
      <c r="E73" s="9" t="s">
        <v>97</v>
      </c>
      <c r="F73" s="39">
        <v>65000</v>
      </c>
      <c r="G73" s="39">
        <f t="shared" si="0"/>
        <v>0</v>
      </c>
      <c r="H73" s="39">
        <v>65000</v>
      </c>
      <c r="I73" s="39">
        <f t="shared" si="1"/>
        <v>0</v>
      </c>
      <c r="J73" s="39">
        <v>65000</v>
      </c>
      <c r="K73" s="39">
        <f t="shared" si="2"/>
        <v>0</v>
      </c>
      <c r="L73" s="39">
        <v>65000</v>
      </c>
      <c r="M73" s="39">
        <f t="shared" si="3"/>
        <v>0</v>
      </c>
      <c r="N73" s="39">
        <v>65000</v>
      </c>
      <c r="O73" s="39">
        <f t="shared" si="4"/>
        <v>-59</v>
      </c>
      <c r="P73" s="39">
        <v>65059</v>
      </c>
      <c r="Q73" s="39">
        <f t="shared" si="5"/>
        <v>0</v>
      </c>
      <c r="R73" s="39">
        <v>65059</v>
      </c>
      <c r="S73" s="39">
        <f t="shared" si="6"/>
        <v>0</v>
      </c>
      <c r="T73" s="39">
        <v>65059</v>
      </c>
      <c r="U73" s="39">
        <f t="shared" si="7"/>
        <v>0</v>
      </c>
      <c r="V73" s="39">
        <v>65059</v>
      </c>
      <c r="W73" s="34"/>
      <c r="X73" s="34"/>
      <c r="Y73" s="34"/>
      <c r="Z73" s="34"/>
      <c r="AA73" s="34"/>
      <c r="AB73" s="34"/>
      <c r="AC73" s="34"/>
      <c r="AD73" s="34"/>
      <c r="AE73" s="34"/>
      <c r="AF73" s="34"/>
      <c r="AG73" s="34"/>
    </row>
    <row r="74" spans="1:33" ht="12.75" x14ac:dyDescent="0.2">
      <c r="A74" s="16">
        <v>16</v>
      </c>
      <c r="B74" s="17" t="s">
        <v>96</v>
      </c>
      <c r="C74" s="17" t="s">
        <v>105</v>
      </c>
      <c r="D74" s="17" t="s">
        <v>107</v>
      </c>
      <c r="E74" s="9" t="s">
        <v>97</v>
      </c>
      <c r="F74" s="39">
        <v>195000</v>
      </c>
      <c r="G74" s="39">
        <f t="shared" si="0"/>
        <v>0</v>
      </c>
      <c r="H74" s="39">
        <v>195000</v>
      </c>
      <c r="I74" s="39">
        <f t="shared" si="1"/>
        <v>0</v>
      </c>
      <c r="J74" s="39">
        <v>195000</v>
      </c>
      <c r="K74" s="39">
        <f t="shared" si="2"/>
        <v>0</v>
      </c>
      <c r="L74" s="39">
        <v>195000</v>
      </c>
      <c r="M74" s="39">
        <f t="shared" si="3"/>
        <v>0</v>
      </c>
      <c r="N74" s="39">
        <v>195000</v>
      </c>
      <c r="O74" s="39">
        <f t="shared" si="4"/>
        <v>0</v>
      </c>
      <c r="P74" s="39">
        <v>195000</v>
      </c>
      <c r="Q74" s="39">
        <f t="shared" si="5"/>
        <v>0</v>
      </c>
      <c r="R74" s="39">
        <v>195000</v>
      </c>
      <c r="S74" s="39">
        <f t="shared" si="6"/>
        <v>0</v>
      </c>
      <c r="T74" s="39">
        <v>195000</v>
      </c>
      <c r="U74" s="39">
        <f t="shared" si="7"/>
        <v>0</v>
      </c>
      <c r="V74" s="39">
        <v>195000</v>
      </c>
      <c r="W74" s="34"/>
      <c r="X74" s="34"/>
      <c r="Y74" s="34"/>
      <c r="Z74" s="34"/>
      <c r="AA74" s="34"/>
      <c r="AB74" s="34"/>
      <c r="AC74" s="34"/>
      <c r="AD74" s="34"/>
      <c r="AE74" s="34"/>
      <c r="AF74" s="34"/>
      <c r="AG74" s="34"/>
    </row>
    <row r="75" spans="1:33" ht="12.75" x14ac:dyDescent="0.2">
      <c r="A75" s="16">
        <v>17</v>
      </c>
      <c r="B75" s="17" t="s">
        <v>101</v>
      </c>
      <c r="C75" s="17" t="s">
        <v>23</v>
      </c>
      <c r="D75" s="17" t="s">
        <v>27</v>
      </c>
      <c r="E75" s="9" t="s">
        <v>108</v>
      </c>
      <c r="F75" s="39">
        <v>23760</v>
      </c>
      <c r="G75" s="39">
        <f t="shared" si="0"/>
        <v>0</v>
      </c>
      <c r="H75" s="39">
        <v>23760</v>
      </c>
      <c r="I75" s="39">
        <f t="shared" si="1"/>
        <v>0</v>
      </c>
      <c r="J75" s="39">
        <v>23760</v>
      </c>
      <c r="K75" s="39">
        <f t="shared" si="2"/>
        <v>0</v>
      </c>
      <c r="L75" s="39">
        <v>23760</v>
      </c>
      <c r="M75" s="39">
        <f t="shared" si="3"/>
        <v>0</v>
      </c>
      <c r="N75" s="39">
        <v>23760</v>
      </c>
      <c r="O75" s="39">
        <f t="shared" si="4"/>
        <v>0</v>
      </c>
      <c r="P75" s="39">
        <v>23760</v>
      </c>
      <c r="Q75" s="39">
        <f t="shared" si="5"/>
        <v>0</v>
      </c>
      <c r="R75" s="39">
        <v>23760</v>
      </c>
      <c r="S75" s="39">
        <f t="shared" si="6"/>
        <v>0</v>
      </c>
      <c r="T75" s="39">
        <v>23760</v>
      </c>
      <c r="U75" s="39">
        <f t="shared" si="7"/>
        <v>0</v>
      </c>
      <c r="V75" s="39">
        <v>23760</v>
      </c>
      <c r="W75" s="34"/>
      <c r="X75" s="34"/>
      <c r="Y75" s="34"/>
      <c r="Z75" s="34"/>
      <c r="AA75" s="34"/>
      <c r="AB75" s="34"/>
      <c r="AC75" s="34"/>
      <c r="AD75" s="34"/>
      <c r="AE75" s="34"/>
      <c r="AF75" s="34"/>
      <c r="AG75" s="34"/>
    </row>
    <row r="76" spans="1:33" ht="12.75" x14ac:dyDescent="0.2">
      <c r="A76" s="16">
        <v>18</v>
      </c>
      <c r="B76" s="17" t="s">
        <v>101</v>
      </c>
      <c r="C76" s="17" t="s">
        <v>28</v>
      </c>
      <c r="D76" s="17" t="s">
        <v>30</v>
      </c>
      <c r="E76" s="9" t="s">
        <v>108</v>
      </c>
      <c r="F76" s="39">
        <v>10188</v>
      </c>
      <c r="G76" s="39">
        <f t="shared" si="0"/>
        <v>0</v>
      </c>
      <c r="H76" s="39">
        <v>10188</v>
      </c>
      <c r="I76" s="39">
        <f t="shared" si="1"/>
        <v>0</v>
      </c>
      <c r="J76" s="39">
        <v>10188</v>
      </c>
      <c r="K76" s="39">
        <f t="shared" si="2"/>
        <v>0</v>
      </c>
      <c r="L76" s="39">
        <v>10188</v>
      </c>
      <c r="M76" s="39">
        <f t="shared" si="3"/>
        <v>0</v>
      </c>
      <c r="N76" s="39">
        <v>10188</v>
      </c>
      <c r="O76" s="39">
        <f t="shared" si="4"/>
        <v>0</v>
      </c>
      <c r="P76" s="39">
        <v>10188</v>
      </c>
      <c r="Q76" s="39">
        <f t="shared" si="5"/>
        <v>0</v>
      </c>
      <c r="R76" s="39">
        <v>10188</v>
      </c>
      <c r="S76" s="39">
        <f t="shared" si="6"/>
        <v>0</v>
      </c>
      <c r="T76" s="39">
        <v>10188</v>
      </c>
      <c r="U76" s="39">
        <f t="shared" si="7"/>
        <v>0</v>
      </c>
      <c r="V76" s="39">
        <v>10188</v>
      </c>
      <c r="W76" s="34"/>
      <c r="X76" s="34"/>
      <c r="Y76" s="34"/>
      <c r="Z76" s="34"/>
      <c r="AA76" s="34"/>
      <c r="AB76" s="34"/>
      <c r="AC76" s="34"/>
      <c r="AD76" s="34"/>
      <c r="AE76" s="34"/>
      <c r="AF76" s="34"/>
      <c r="AG76" s="34"/>
    </row>
    <row r="77" spans="1:33" ht="12.75" x14ac:dyDescent="0.2">
      <c r="A77" s="16">
        <v>19</v>
      </c>
      <c r="B77" s="17" t="s">
        <v>101</v>
      </c>
      <c r="C77" s="17" t="s">
        <v>28</v>
      </c>
      <c r="D77" s="17" t="s">
        <v>128</v>
      </c>
      <c r="E77" s="9" t="s">
        <v>108</v>
      </c>
      <c r="F77" s="39">
        <v>10</v>
      </c>
      <c r="G77" s="39">
        <f t="shared" si="0"/>
        <v>0</v>
      </c>
      <c r="H77" s="39">
        <v>10</v>
      </c>
      <c r="I77" s="39">
        <f t="shared" si="1"/>
        <v>0</v>
      </c>
      <c r="J77" s="39">
        <v>10</v>
      </c>
      <c r="K77" s="39">
        <f t="shared" si="2"/>
        <v>0</v>
      </c>
      <c r="L77" s="39">
        <v>10</v>
      </c>
      <c r="M77" s="39">
        <f t="shared" si="3"/>
        <v>0</v>
      </c>
      <c r="N77" s="39">
        <v>10</v>
      </c>
      <c r="O77" s="39">
        <f t="shared" si="4"/>
        <v>0</v>
      </c>
      <c r="P77" s="39">
        <v>10</v>
      </c>
      <c r="Q77" s="39">
        <f t="shared" si="5"/>
        <v>0</v>
      </c>
      <c r="R77" s="39">
        <v>10</v>
      </c>
      <c r="S77" s="39">
        <f t="shared" si="6"/>
        <v>0</v>
      </c>
      <c r="T77" s="39">
        <v>10</v>
      </c>
      <c r="U77" s="39">
        <f t="shared" si="7"/>
        <v>0</v>
      </c>
      <c r="V77" s="39">
        <v>10</v>
      </c>
      <c r="W77" s="34"/>
      <c r="X77" s="34"/>
      <c r="Y77" s="34"/>
      <c r="Z77" s="34"/>
      <c r="AA77" s="34"/>
      <c r="AB77" s="34"/>
      <c r="AC77" s="34"/>
      <c r="AD77" s="34"/>
      <c r="AE77" s="34"/>
      <c r="AF77" s="34"/>
      <c r="AG77" s="34"/>
    </row>
    <row r="78" spans="1:33" ht="12.75" x14ac:dyDescent="0.2">
      <c r="A78" s="16">
        <v>20</v>
      </c>
      <c r="B78" s="17" t="s">
        <v>104</v>
      </c>
      <c r="C78" s="17" t="s">
        <v>28</v>
      </c>
      <c r="D78" s="17" t="s">
        <v>29</v>
      </c>
      <c r="E78" s="9" t="s">
        <v>97</v>
      </c>
      <c r="F78" s="39">
        <v>273001</v>
      </c>
      <c r="G78" s="39">
        <f t="shared" si="0"/>
        <v>10100</v>
      </c>
      <c r="H78" s="39">
        <v>262901</v>
      </c>
      <c r="I78" s="39">
        <f t="shared" si="1"/>
        <v>1323</v>
      </c>
      <c r="J78" s="39">
        <v>261578</v>
      </c>
      <c r="K78" s="39">
        <f t="shared" si="2"/>
        <v>4606</v>
      </c>
      <c r="L78" s="39">
        <v>256972</v>
      </c>
      <c r="M78" s="39">
        <f t="shared" si="3"/>
        <v>1379</v>
      </c>
      <c r="N78" s="39">
        <v>255593</v>
      </c>
      <c r="O78" s="39">
        <f t="shared" si="4"/>
        <v>1140</v>
      </c>
      <c r="P78" s="39">
        <v>254453</v>
      </c>
      <c r="Q78" s="39">
        <f t="shared" si="5"/>
        <v>2220</v>
      </c>
      <c r="R78" s="39">
        <v>252233</v>
      </c>
      <c r="S78" s="39">
        <f t="shared" si="6"/>
        <v>1704</v>
      </c>
      <c r="T78" s="39">
        <v>250529</v>
      </c>
      <c r="U78" s="39">
        <f t="shared" si="7"/>
        <v>847</v>
      </c>
      <c r="V78" s="39">
        <v>249682</v>
      </c>
      <c r="W78" s="34"/>
      <c r="X78" s="34"/>
      <c r="Y78" s="34"/>
      <c r="Z78" s="34"/>
      <c r="AA78" s="34"/>
      <c r="AB78" s="34"/>
      <c r="AC78" s="34"/>
      <c r="AD78" s="34"/>
      <c r="AE78" s="34"/>
      <c r="AF78" s="34"/>
      <c r="AG78" s="34"/>
    </row>
    <row r="79" spans="1:33" ht="12.75" x14ac:dyDescent="0.2">
      <c r="A79" s="16">
        <v>21</v>
      </c>
      <c r="B79" s="17" t="s">
        <v>104</v>
      </c>
      <c r="C79" s="17" t="s">
        <v>28</v>
      </c>
      <c r="D79" s="17" t="s">
        <v>30</v>
      </c>
      <c r="E79" s="9" t="s">
        <v>97</v>
      </c>
      <c r="F79" s="39">
        <v>451223</v>
      </c>
      <c r="G79" s="39">
        <f t="shared" si="0"/>
        <v>1640</v>
      </c>
      <c r="H79" s="39">
        <v>449583</v>
      </c>
      <c r="I79" s="39">
        <f t="shared" si="1"/>
        <v>5927</v>
      </c>
      <c r="J79" s="39">
        <v>443656</v>
      </c>
      <c r="K79" s="39">
        <f t="shared" si="2"/>
        <v>2266</v>
      </c>
      <c r="L79" s="39">
        <v>441390</v>
      </c>
      <c r="M79" s="39">
        <f t="shared" si="3"/>
        <v>3091</v>
      </c>
      <c r="N79" s="39">
        <v>438299</v>
      </c>
      <c r="O79" s="39">
        <f t="shared" si="4"/>
        <v>4039</v>
      </c>
      <c r="P79" s="39">
        <v>434260</v>
      </c>
      <c r="Q79" s="39">
        <f t="shared" si="5"/>
        <v>4476</v>
      </c>
      <c r="R79" s="39">
        <v>429784</v>
      </c>
      <c r="S79" s="39">
        <f t="shared" si="6"/>
        <v>7784</v>
      </c>
      <c r="T79" s="39">
        <v>422000</v>
      </c>
      <c r="U79" s="39">
        <f t="shared" si="7"/>
        <v>2205</v>
      </c>
      <c r="V79" s="39">
        <v>419795</v>
      </c>
      <c r="W79" s="34"/>
      <c r="X79" s="34"/>
      <c r="Y79" s="34"/>
      <c r="Z79" s="34"/>
      <c r="AA79" s="34"/>
      <c r="AB79" s="34"/>
      <c r="AC79" s="34"/>
      <c r="AD79" s="34"/>
      <c r="AE79" s="34"/>
      <c r="AF79" s="34"/>
      <c r="AG79" s="34"/>
    </row>
    <row r="80" spans="1:33" ht="12.75" x14ac:dyDescent="0.2">
      <c r="A80" s="16">
        <v>22</v>
      </c>
      <c r="B80" s="17" t="s">
        <v>101</v>
      </c>
      <c r="C80" s="17" t="s">
        <v>31</v>
      </c>
      <c r="D80" s="17" t="s">
        <v>32</v>
      </c>
      <c r="E80" s="9" t="s">
        <v>108</v>
      </c>
      <c r="F80" s="39">
        <v>1335</v>
      </c>
      <c r="G80" s="39">
        <f t="shared" si="0"/>
        <v>0</v>
      </c>
      <c r="H80" s="39">
        <v>1335</v>
      </c>
      <c r="I80" s="39">
        <f t="shared" si="1"/>
        <v>0</v>
      </c>
      <c r="J80" s="39">
        <v>1335</v>
      </c>
      <c r="K80" s="39">
        <f t="shared" si="2"/>
        <v>0</v>
      </c>
      <c r="L80" s="39">
        <v>1335</v>
      </c>
      <c r="M80" s="39">
        <f t="shared" si="3"/>
        <v>0</v>
      </c>
      <c r="N80" s="39">
        <v>1335</v>
      </c>
      <c r="O80" s="39">
        <f t="shared" si="4"/>
        <v>0</v>
      </c>
      <c r="P80" s="39">
        <v>1335</v>
      </c>
      <c r="Q80" s="39">
        <f t="shared" si="5"/>
        <v>0</v>
      </c>
      <c r="R80" s="39">
        <v>1335</v>
      </c>
      <c r="S80" s="39">
        <f t="shared" si="6"/>
        <v>0</v>
      </c>
      <c r="T80" s="39">
        <v>1335</v>
      </c>
      <c r="U80" s="39">
        <f t="shared" si="7"/>
        <v>0</v>
      </c>
      <c r="V80" s="39">
        <v>1335</v>
      </c>
      <c r="W80" s="34"/>
      <c r="X80" s="34"/>
      <c r="Y80" s="34"/>
      <c r="Z80" s="34"/>
      <c r="AA80" s="34"/>
      <c r="AB80" s="34"/>
      <c r="AC80" s="34"/>
      <c r="AD80" s="34"/>
      <c r="AE80" s="34"/>
      <c r="AF80" s="34"/>
      <c r="AG80" s="34"/>
    </row>
    <row r="81" spans="1:33" ht="12.75" x14ac:dyDescent="0.2">
      <c r="A81" s="16">
        <v>23</v>
      </c>
      <c r="B81" s="17" t="s">
        <v>150</v>
      </c>
      <c r="C81" s="17" t="s">
        <v>31</v>
      </c>
      <c r="D81" s="17" t="s">
        <v>32</v>
      </c>
      <c r="E81" s="9" t="s">
        <v>94</v>
      </c>
      <c r="F81" s="39">
        <v>75712</v>
      </c>
      <c r="G81" s="39">
        <f t="shared" si="0"/>
        <v>0</v>
      </c>
      <c r="H81" s="39">
        <v>75712</v>
      </c>
      <c r="I81" s="39">
        <f t="shared" si="1"/>
        <v>0</v>
      </c>
      <c r="J81" s="39">
        <v>75712</v>
      </c>
      <c r="K81" s="39">
        <f t="shared" si="2"/>
        <v>0</v>
      </c>
      <c r="L81" s="39">
        <v>75712</v>
      </c>
      <c r="M81" s="39">
        <f t="shared" si="3"/>
        <v>0</v>
      </c>
      <c r="N81" s="39">
        <v>75712</v>
      </c>
      <c r="O81" s="39">
        <f t="shared" si="4"/>
        <v>0</v>
      </c>
      <c r="P81" s="39">
        <v>75712</v>
      </c>
      <c r="Q81" s="39">
        <f t="shared" si="5"/>
        <v>0</v>
      </c>
      <c r="R81" s="39">
        <v>75712</v>
      </c>
      <c r="S81" s="39">
        <f t="shared" si="6"/>
        <v>0</v>
      </c>
      <c r="T81" s="39">
        <v>75712</v>
      </c>
      <c r="U81" s="39">
        <f t="shared" si="7"/>
        <v>0</v>
      </c>
      <c r="V81" s="39">
        <v>75712</v>
      </c>
      <c r="W81" s="34"/>
      <c r="X81" s="34"/>
      <c r="Y81" s="34"/>
      <c r="Z81" s="34"/>
      <c r="AA81" s="34"/>
      <c r="AB81" s="34"/>
      <c r="AC81" s="34"/>
      <c r="AD81" s="34"/>
      <c r="AE81" s="34"/>
      <c r="AF81" s="34"/>
      <c r="AG81" s="34"/>
    </row>
    <row r="82" spans="1:33" ht="12.75" x14ac:dyDescent="0.2">
      <c r="A82" s="16">
        <v>24</v>
      </c>
      <c r="B82" s="17" t="s">
        <v>150</v>
      </c>
      <c r="C82" s="17" t="s">
        <v>31</v>
      </c>
      <c r="D82" s="17" t="s">
        <v>32</v>
      </c>
      <c r="E82" s="9" t="s">
        <v>97</v>
      </c>
      <c r="F82" s="39">
        <v>76028</v>
      </c>
      <c r="G82" s="39">
        <f t="shared" si="0"/>
        <v>0</v>
      </c>
      <c r="H82" s="39">
        <v>76028</v>
      </c>
      <c r="I82" s="39">
        <f t="shared" si="1"/>
        <v>0</v>
      </c>
      <c r="J82" s="39">
        <v>76028</v>
      </c>
      <c r="K82" s="39">
        <f t="shared" si="2"/>
        <v>0</v>
      </c>
      <c r="L82" s="39">
        <v>76028</v>
      </c>
      <c r="M82" s="39">
        <f t="shared" si="3"/>
        <v>0</v>
      </c>
      <c r="N82" s="39">
        <v>76028</v>
      </c>
      <c r="O82" s="39">
        <f t="shared" si="4"/>
        <v>0</v>
      </c>
      <c r="P82" s="39">
        <v>76028</v>
      </c>
      <c r="Q82" s="39">
        <f t="shared" si="5"/>
        <v>0</v>
      </c>
      <c r="R82" s="39">
        <v>76028</v>
      </c>
      <c r="S82" s="39">
        <f t="shared" si="6"/>
        <v>0</v>
      </c>
      <c r="T82" s="39">
        <v>76028</v>
      </c>
      <c r="U82" s="39">
        <f t="shared" si="7"/>
        <v>725</v>
      </c>
      <c r="V82" s="39">
        <v>75303</v>
      </c>
      <c r="W82" s="34"/>
      <c r="X82" s="34"/>
      <c r="Y82" s="34"/>
      <c r="Z82" s="34"/>
      <c r="AA82" s="34"/>
      <c r="AB82" s="34"/>
      <c r="AC82" s="34"/>
      <c r="AD82" s="34"/>
      <c r="AE82" s="34"/>
      <c r="AF82" s="34"/>
      <c r="AG82" s="34"/>
    </row>
    <row r="83" spans="1:33" ht="12.75" x14ac:dyDescent="0.2">
      <c r="A83" s="16">
        <v>25</v>
      </c>
      <c r="B83" s="17" t="s">
        <v>49</v>
      </c>
      <c r="C83" s="17" t="s">
        <v>63</v>
      </c>
      <c r="D83" s="17" t="s">
        <v>64</v>
      </c>
      <c r="E83" s="9" t="s">
        <v>110</v>
      </c>
      <c r="F83" s="39">
        <v>66015</v>
      </c>
      <c r="G83" s="39">
        <f t="shared" si="0"/>
        <v>0</v>
      </c>
      <c r="H83" s="39">
        <v>66015</v>
      </c>
      <c r="I83" s="39">
        <f t="shared" si="1"/>
        <v>0</v>
      </c>
      <c r="J83" s="39">
        <v>66015</v>
      </c>
      <c r="K83" s="39">
        <f t="shared" si="2"/>
        <v>0</v>
      </c>
      <c r="L83" s="39">
        <v>66015</v>
      </c>
      <c r="M83" s="39">
        <f t="shared" si="3"/>
        <v>0</v>
      </c>
      <c r="N83" s="39">
        <v>66015</v>
      </c>
      <c r="O83" s="39">
        <f t="shared" si="4"/>
        <v>0</v>
      </c>
      <c r="P83" s="39">
        <v>66015</v>
      </c>
      <c r="Q83" s="39">
        <f t="shared" si="5"/>
        <v>0</v>
      </c>
      <c r="R83" s="39">
        <v>66015</v>
      </c>
      <c r="S83" s="39">
        <f t="shared" si="6"/>
        <v>0</v>
      </c>
      <c r="T83" s="39">
        <v>66015</v>
      </c>
      <c r="U83" s="39">
        <f t="shared" si="7"/>
        <v>0</v>
      </c>
      <c r="V83" s="39">
        <v>66015</v>
      </c>
      <c r="W83" s="34"/>
      <c r="X83" s="34"/>
      <c r="Y83" s="34"/>
      <c r="Z83" s="34"/>
      <c r="AA83" s="34"/>
      <c r="AB83" s="34"/>
      <c r="AC83" s="34"/>
      <c r="AD83" s="34"/>
      <c r="AE83" s="34"/>
      <c r="AF83" s="34"/>
      <c r="AG83" s="34"/>
    </row>
    <row r="84" spans="1:33" ht="12.75" x14ac:dyDescent="0.2">
      <c r="A84" s="16">
        <v>26</v>
      </c>
      <c r="B84" s="17" t="s">
        <v>49</v>
      </c>
      <c r="C84" s="17" t="s">
        <v>63</v>
      </c>
      <c r="D84" s="17" t="s">
        <v>64</v>
      </c>
      <c r="E84" s="9" t="s">
        <v>111</v>
      </c>
      <c r="F84" s="39">
        <v>118901</v>
      </c>
      <c r="G84" s="39">
        <f t="shared" si="0"/>
        <v>192</v>
      </c>
      <c r="H84" s="39">
        <v>118709</v>
      </c>
      <c r="I84" s="39">
        <f t="shared" si="1"/>
        <v>1714</v>
      </c>
      <c r="J84" s="39">
        <v>116995</v>
      </c>
      <c r="K84" s="39">
        <f t="shared" si="2"/>
        <v>9134</v>
      </c>
      <c r="L84" s="39">
        <v>107861</v>
      </c>
      <c r="M84" s="39">
        <f t="shared" si="3"/>
        <v>15241</v>
      </c>
      <c r="N84" s="39">
        <v>92620</v>
      </c>
      <c r="O84" s="39">
        <f t="shared" si="4"/>
        <v>486</v>
      </c>
      <c r="P84" s="39">
        <v>92134</v>
      </c>
      <c r="Q84" s="39">
        <f t="shared" si="5"/>
        <v>12284</v>
      </c>
      <c r="R84" s="39">
        <v>79850</v>
      </c>
      <c r="S84" s="39">
        <f t="shared" si="6"/>
        <v>10380</v>
      </c>
      <c r="T84" s="39">
        <v>69470</v>
      </c>
      <c r="U84" s="39">
        <f t="shared" si="7"/>
        <v>5102</v>
      </c>
      <c r="V84" s="39">
        <v>64368</v>
      </c>
      <c r="W84" s="34"/>
      <c r="X84" s="34"/>
      <c r="Y84" s="34"/>
      <c r="Z84" s="34"/>
      <c r="AA84" s="34"/>
      <c r="AB84" s="34"/>
      <c r="AC84" s="34"/>
      <c r="AD84" s="34"/>
      <c r="AE84" s="34"/>
      <c r="AF84" s="34"/>
      <c r="AG84" s="34"/>
    </row>
    <row r="85" spans="1:33" ht="12.75" x14ac:dyDescent="0.2">
      <c r="A85" s="16">
        <v>27</v>
      </c>
      <c r="B85" s="17" t="s">
        <v>49</v>
      </c>
      <c r="C85" s="17" t="s">
        <v>63</v>
      </c>
      <c r="D85" s="17" t="s">
        <v>65</v>
      </c>
      <c r="E85" s="9" t="s">
        <v>110</v>
      </c>
      <c r="F85" s="39">
        <v>58651</v>
      </c>
      <c r="G85" s="39">
        <f t="shared" si="0"/>
        <v>0</v>
      </c>
      <c r="H85" s="39">
        <v>58651</v>
      </c>
      <c r="I85" s="39">
        <f t="shared" si="1"/>
        <v>0</v>
      </c>
      <c r="J85" s="39">
        <v>58651</v>
      </c>
      <c r="K85" s="39">
        <f t="shared" si="2"/>
        <v>0</v>
      </c>
      <c r="L85" s="39">
        <v>58651</v>
      </c>
      <c r="M85" s="39">
        <f t="shared" si="3"/>
        <v>0</v>
      </c>
      <c r="N85" s="39">
        <v>58651</v>
      </c>
      <c r="O85" s="39">
        <f t="shared" si="4"/>
        <v>0</v>
      </c>
      <c r="P85" s="39">
        <v>58651</v>
      </c>
      <c r="Q85" s="39">
        <f t="shared" si="5"/>
        <v>0</v>
      </c>
      <c r="R85" s="39">
        <v>58651</v>
      </c>
      <c r="S85" s="39">
        <f t="shared" si="6"/>
        <v>0</v>
      </c>
      <c r="T85" s="39">
        <v>58651</v>
      </c>
      <c r="U85" s="39">
        <f t="shared" si="7"/>
        <v>0</v>
      </c>
      <c r="V85" s="39">
        <v>58651</v>
      </c>
      <c r="W85" s="34"/>
      <c r="X85" s="34"/>
      <c r="Y85" s="34"/>
      <c r="Z85" s="34"/>
      <c r="AA85" s="34"/>
      <c r="AB85" s="34"/>
      <c r="AC85" s="34"/>
      <c r="AD85" s="34"/>
      <c r="AE85" s="34"/>
      <c r="AF85" s="34"/>
      <c r="AG85" s="34"/>
    </row>
    <row r="86" spans="1:33" ht="12.75" x14ac:dyDescent="0.2">
      <c r="A86" s="16">
        <v>28</v>
      </c>
      <c r="B86" s="17" t="s">
        <v>49</v>
      </c>
      <c r="C86" s="17" t="s">
        <v>63</v>
      </c>
      <c r="D86" s="17" t="s">
        <v>65</v>
      </c>
      <c r="E86" s="9" t="s">
        <v>111</v>
      </c>
      <c r="F86" s="39">
        <v>126627</v>
      </c>
      <c r="G86" s="39">
        <f t="shared" si="0"/>
        <v>3335</v>
      </c>
      <c r="H86" s="39">
        <v>123292</v>
      </c>
      <c r="I86" s="39">
        <f t="shared" si="1"/>
        <v>9290</v>
      </c>
      <c r="J86" s="39">
        <v>114002</v>
      </c>
      <c r="K86" s="39">
        <f t="shared" si="2"/>
        <v>32435</v>
      </c>
      <c r="L86" s="39">
        <v>81567</v>
      </c>
      <c r="M86" s="39">
        <f t="shared" si="3"/>
        <v>0</v>
      </c>
      <c r="N86" s="39">
        <v>81567</v>
      </c>
      <c r="O86" s="39">
        <f t="shared" si="4"/>
        <v>14349</v>
      </c>
      <c r="P86" s="39">
        <v>67218</v>
      </c>
      <c r="Q86" s="39">
        <f t="shared" si="5"/>
        <v>0</v>
      </c>
      <c r="R86" s="39">
        <v>67218</v>
      </c>
      <c r="S86" s="39">
        <f t="shared" si="6"/>
        <v>12129</v>
      </c>
      <c r="T86" s="39">
        <v>55089</v>
      </c>
      <c r="U86" s="39">
        <f t="shared" si="7"/>
        <v>3243</v>
      </c>
      <c r="V86" s="39">
        <v>51846</v>
      </c>
      <c r="W86" s="34"/>
      <c r="X86" s="34"/>
      <c r="Y86" s="34"/>
      <c r="Z86" s="34"/>
      <c r="AA86" s="34"/>
      <c r="AB86" s="34"/>
      <c r="AC86" s="34"/>
      <c r="AD86" s="34"/>
      <c r="AE86" s="34"/>
      <c r="AF86" s="34"/>
      <c r="AG86" s="34"/>
    </row>
    <row r="87" spans="1:33" ht="12.75" x14ac:dyDescent="0.2">
      <c r="A87" s="16">
        <v>29</v>
      </c>
      <c r="B87" s="17" t="s">
        <v>101</v>
      </c>
      <c r="C87" s="17" t="s">
        <v>130</v>
      </c>
      <c r="D87" s="17" t="s">
        <v>123</v>
      </c>
      <c r="E87" s="9" t="s">
        <v>108</v>
      </c>
      <c r="F87" s="39">
        <v>21874</v>
      </c>
      <c r="G87" s="39">
        <f t="shared" si="0"/>
        <v>0</v>
      </c>
      <c r="H87" s="39">
        <v>21874</v>
      </c>
      <c r="I87" s="39">
        <f t="shared" si="1"/>
        <v>0</v>
      </c>
      <c r="J87" s="39">
        <v>21874</v>
      </c>
      <c r="K87" s="39">
        <f t="shared" si="2"/>
        <v>0</v>
      </c>
      <c r="L87" s="39">
        <v>21874</v>
      </c>
      <c r="M87" s="39">
        <f t="shared" si="3"/>
        <v>0</v>
      </c>
      <c r="N87" s="39">
        <v>21874</v>
      </c>
      <c r="O87" s="39">
        <f t="shared" si="4"/>
        <v>0</v>
      </c>
      <c r="P87" s="39">
        <v>21874</v>
      </c>
      <c r="Q87" s="39">
        <f t="shared" si="5"/>
        <v>0</v>
      </c>
      <c r="R87" s="39">
        <v>21874</v>
      </c>
      <c r="S87" s="39">
        <f t="shared" si="6"/>
        <v>0</v>
      </c>
      <c r="T87" s="39">
        <v>21874</v>
      </c>
      <c r="U87" s="39">
        <f t="shared" si="7"/>
        <v>0</v>
      </c>
      <c r="V87" s="39">
        <v>21874</v>
      </c>
      <c r="W87" s="34"/>
      <c r="X87" s="34"/>
      <c r="Y87" s="34"/>
      <c r="Z87" s="34"/>
      <c r="AA87" s="34"/>
      <c r="AB87" s="34"/>
      <c r="AC87" s="34"/>
      <c r="AD87" s="34"/>
      <c r="AE87" s="34"/>
      <c r="AF87" s="34"/>
      <c r="AG87" s="34"/>
    </row>
    <row r="88" spans="1:33" ht="12.75" x14ac:dyDescent="0.2">
      <c r="A88" s="16">
        <v>30</v>
      </c>
      <c r="B88" s="17" t="s">
        <v>15</v>
      </c>
      <c r="C88" s="17" t="s">
        <v>35</v>
      </c>
      <c r="D88" s="17" t="s">
        <v>112</v>
      </c>
      <c r="E88" s="9" t="s">
        <v>113</v>
      </c>
      <c r="F88" s="39">
        <v>805</v>
      </c>
      <c r="G88" s="39">
        <f t="shared" si="0"/>
        <v>0</v>
      </c>
      <c r="H88" s="39">
        <v>805</v>
      </c>
      <c r="I88" s="39">
        <f t="shared" si="1"/>
        <v>0</v>
      </c>
      <c r="J88" s="39">
        <v>805</v>
      </c>
      <c r="K88" s="39">
        <f t="shared" si="2"/>
        <v>0</v>
      </c>
      <c r="L88" s="39">
        <v>805</v>
      </c>
      <c r="M88" s="39">
        <f t="shared" si="3"/>
        <v>0</v>
      </c>
      <c r="N88" s="39">
        <v>805</v>
      </c>
      <c r="O88" s="39">
        <f t="shared" si="4"/>
        <v>0</v>
      </c>
      <c r="P88" s="39">
        <v>805</v>
      </c>
      <c r="Q88" s="39">
        <f t="shared" si="5"/>
        <v>0</v>
      </c>
      <c r="R88" s="39">
        <v>805</v>
      </c>
      <c r="S88" s="39">
        <f t="shared" si="6"/>
        <v>0</v>
      </c>
      <c r="T88" s="39">
        <v>805</v>
      </c>
      <c r="U88" s="39">
        <f t="shared" si="7"/>
        <v>0</v>
      </c>
      <c r="V88" s="39">
        <v>805</v>
      </c>
      <c r="W88" s="34"/>
      <c r="X88" s="34"/>
      <c r="Y88" s="34"/>
      <c r="Z88" s="34"/>
      <c r="AA88" s="34"/>
      <c r="AB88" s="34"/>
      <c r="AC88" s="34"/>
      <c r="AD88" s="34"/>
      <c r="AE88" s="34"/>
      <c r="AF88" s="34"/>
      <c r="AG88" s="34"/>
    </row>
    <row r="89" spans="1:33" ht="12.75" x14ac:dyDescent="0.2">
      <c r="A89" s="16">
        <v>31</v>
      </c>
      <c r="B89" s="17" t="s">
        <v>49</v>
      </c>
      <c r="C89" s="17" t="s">
        <v>114</v>
      </c>
      <c r="D89" s="17" t="s">
        <v>115</v>
      </c>
      <c r="E89" s="9" t="s">
        <v>116</v>
      </c>
      <c r="F89" s="39">
        <v>3279</v>
      </c>
      <c r="G89" s="39">
        <f t="shared" si="0"/>
        <v>0</v>
      </c>
      <c r="H89" s="39">
        <v>3279</v>
      </c>
      <c r="I89" s="39">
        <f t="shared" si="1"/>
        <v>0</v>
      </c>
      <c r="J89" s="39">
        <v>3279</v>
      </c>
      <c r="K89" s="39">
        <f t="shared" si="2"/>
        <v>2351</v>
      </c>
      <c r="L89" s="39">
        <v>928</v>
      </c>
      <c r="M89" s="39">
        <f t="shared" si="3"/>
        <v>928</v>
      </c>
      <c r="N89" s="39">
        <v>0</v>
      </c>
      <c r="O89" s="39">
        <f t="shared" si="4"/>
        <v>0</v>
      </c>
      <c r="P89" s="39">
        <v>0</v>
      </c>
      <c r="Q89" s="39">
        <f t="shared" si="5"/>
        <v>0</v>
      </c>
      <c r="R89" s="39">
        <v>0</v>
      </c>
      <c r="S89" s="39">
        <f t="shared" si="6"/>
        <v>0</v>
      </c>
      <c r="T89" s="39">
        <v>0</v>
      </c>
      <c r="U89" s="39">
        <f t="shared" si="7"/>
        <v>0</v>
      </c>
      <c r="V89" s="39">
        <v>0</v>
      </c>
      <c r="W89" s="34"/>
      <c r="X89" s="34"/>
      <c r="Y89" s="34"/>
      <c r="Z89" s="34"/>
      <c r="AA89" s="34"/>
      <c r="AB89" s="34"/>
      <c r="AC89" s="34"/>
      <c r="AD89" s="34"/>
      <c r="AE89" s="34"/>
      <c r="AF89" s="34"/>
      <c r="AG89" s="34"/>
    </row>
    <row r="90" spans="1:33" ht="12.75" x14ac:dyDescent="0.2">
      <c r="A90" s="16">
        <v>32</v>
      </c>
      <c r="B90" s="17" t="s">
        <v>15</v>
      </c>
      <c r="C90" s="17" t="s">
        <v>38</v>
      </c>
      <c r="D90" s="17" t="s">
        <v>117</v>
      </c>
      <c r="E90" s="9" t="s">
        <v>94</v>
      </c>
      <c r="F90" s="39">
        <v>124477</v>
      </c>
      <c r="G90" s="39">
        <f t="shared" si="0"/>
        <v>0</v>
      </c>
      <c r="H90" s="39">
        <v>124477</v>
      </c>
      <c r="I90" s="39">
        <f t="shared" si="1"/>
        <v>0</v>
      </c>
      <c r="J90" s="39">
        <v>124477</v>
      </c>
      <c r="K90" s="39">
        <f t="shared" si="2"/>
        <v>0</v>
      </c>
      <c r="L90" s="39">
        <v>124477</v>
      </c>
      <c r="M90" s="39">
        <f t="shared" si="3"/>
        <v>0</v>
      </c>
      <c r="N90" s="39">
        <v>124477</v>
      </c>
      <c r="O90" s="39">
        <f t="shared" si="4"/>
        <v>0</v>
      </c>
      <c r="P90" s="39">
        <v>124477</v>
      </c>
      <c r="Q90" s="39">
        <f t="shared" si="5"/>
        <v>0</v>
      </c>
      <c r="R90" s="39">
        <v>124477</v>
      </c>
      <c r="S90" s="39">
        <f t="shared" si="6"/>
        <v>0</v>
      </c>
      <c r="T90" s="39">
        <v>124477</v>
      </c>
      <c r="U90" s="39">
        <f t="shared" si="7"/>
        <v>0</v>
      </c>
      <c r="V90" s="39">
        <v>124477</v>
      </c>
      <c r="W90" s="34"/>
      <c r="X90" s="34"/>
      <c r="Y90" s="34"/>
      <c r="Z90" s="34"/>
      <c r="AA90" s="34"/>
      <c r="AB90" s="34"/>
      <c r="AC90" s="34"/>
      <c r="AD90" s="34"/>
      <c r="AE90" s="34"/>
      <c r="AF90" s="34"/>
      <c r="AG90" s="34"/>
    </row>
    <row r="91" spans="1:33" ht="12.75" x14ac:dyDescent="0.2">
      <c r="A91" s="16">
        <v>33</v>
      </c>
      <c r="B91" s="17" t="s">
        <v>96</v>
      </c>
      <c r="C91" s="17" t="s">
        <v>38</v>
      </c>
      <c r="D91" s="17" t="s">
        <v>117</v>
      </c>
      <c r="E91" s="9" t="s">
        <v>97</v>
      </c>
      <c r="F91" s="39">
        <v>104827</v>
      </c>
      <c r="G91" s="39">
        <f t="shared" si="0"/>
        <v>332</v>
      </c>
      <c r="H91" s="39">
        <v>104495</v>
      </c>
      <c r="I91" s="39">
        <f t="shared" si="1"/>
        <v>14</v>
      </c>
      <c r="J91" s="39">
        <v>104481</v>
      </c>
      <c r="K91" s="39">
        <f t="shared" si="2"/>
        <v>1179</v>
      </c>
      <c r="L91" s="39">
        <v>103302</v>
      </c>
      <c r="M91" s="39">
        <f t="shared" si="3"/>
        <v>1708</v>
      </c>
      <c r="N91" s="39">
        <v>101594</v>
      </c>
      <c r="O91" s="39">
        <f t="shared" si="4"/>
        <v>3468</v>
      </c>
      <c r="P91" s="39">
        <v>98126</v>
      </c>
      <c r="Q91" s="39">
        <f t="shared" si="5"/>
        <v>5667</v>
      </c>
      <c r="R91" s="39">
        <v>92459</v>
      </c>
      <c r="S91" s="39">
        <f t="shared" si="6"/>
        <v>575</v>
      </c>
      <c r="T91" s="39">
        <v>91884</v>
      </c>
      <c r="U91" s="39">
        <f t="shared" si="7"/>
        <v>398</v>
      </c>
      <c r="V91" s="39">
        <v>91486</v>
      </c>
      <c r="W91" s="34"/>
      <c r="X91" s="34"/>
      <c r="Y91" s="34"/>
      <c r="Z91" s="34"/>
      <c r="AA91" s="34"/>
      <c r="AB91" s="34"/>
      <c r="AC91" s="34"/>
      <c r="AD91" s="34"/>
      <c r="AE91" s="34"/>
      <c r="AF91" s="34"/>
      <c r="AG91" s="34"/>
    </row>
    <row r="92" spans="1:33" ht="12.75" x14ac:dyDescent="0.2">
      <c r="A92" s="16">
        <v>34</v>
      </c>
      <c r="B92" s="17" t="s">
        <v>15</v>
      </c>
      <c r="C92" s="17" t="s">
        <v>38</v>
      </c>
      <c r="D92" s="17" t="s">
        <v>117</v>
      </c>
      <c r="E92" s="9" t="s">
        <v>113</v>
      </c>
      <c r="F92" s="39">
        <v>118836</v>
      </c>
      <c r="G92" s="39">
        <f t="shared" si="0"/>
        <v>0</v>
      </c>
      <c r="H92" s="39">
        <v>118836</v>
      </c>
      <c r="I92" s="39">
        <f t="shared" si="1"/>
        <v>0</v>
      </c>
      <c r="J92" s="39">
        <v>118836</v>
      </c>
      <c r="K92" s="39">
        <f t="shared" si="2"/>
        <v>0</v>
      </c>
      <c r="L92" s="39">
        <v>118836</v>
      </c>
      <c r="M92" s="39">
        <f t="shared" si="3"/>
        <v>0</v>
      </c>
      <c r="N92" s="39">
        <v>118836</v>
      </c>
      <c r="O92" s="39">
        <f t="shared" si="4"/>
        <v>0</v>
      </c>
      <c r="P92" s="39">
        <v>118836</v>
      </c>
      <c r="Q92" s="39">
        <f t="shared" si="5"/>
        <v>0</v>
      </c>
      <c r="R92" s="39">
        <v>118836</v>
      </c>
      <c r="S92" s="39">
        <f t="shared" si="6"/>
        <v>0</v>
      </c>
      <c r="T92" s="39">
        <v>118836</v>
      </c>
      <c r="U92" s="39">
        <f t="shared" si="7"/>
        <v>0</v>
      </c>
      <c r="V92" s="39">
        <v>118836</v>
      </c>
      <c r="W92" s="34"/>
      <c r="X92" s="34"/>
      <c r="Y92" s="34"/>
      <c r="Z92" s="34"/>
      <c r="AA92" s="34"/>
      <c r="AB92" s="34"/>
      <c r="AC92" s="34"/>
      <c r="AD92" s="34"/>
      <c r="AE92" s="34"/>
      <c r="AF92" s="34"/>
      <c r="AG92" s="34"/>
    </row>
    <row r="93" spans="1:33" ht="12.75" x14ac:dyDescent="0.2">
      <c r="A93" s="16">
        <v>35</v>
      </c>
      <c r="B93" s="17" t="s">
        <v>96</v>
      </c>
      <c r="C93" s="17" t="s">
        <v>70</v>
      </c>
      <c r="D93" s="17" t="s">
        <v>71</v>
      </c>
      <c r="E93" s="9" t="s">
        <v>97</v>
      </c>
      <c r="F93" s="39">
        <v>656</v>
      </c>
      <c r="G93" s="39">
        <f t="shared" si="0"/>
        <v>0</v>
      </c>
      <c r="H93" s="39">
        <v>656</v>
      </c>
      <c r="I93" s="39">
        <f t="shared" si="1"/>
        <v>0</v>
      </c>
      <c r="J93" s="39">
        <v>656</v>
      </c>
      <c r="K93" s="39">
        <f t="shared" si="2"/>
        <v>0</v>
      </c>
      <c r="L93" s="39">
        <v>656</v>
      </c>
      <c r="M93" s="39">
        <f t="shared" si="3"/>
        <v>0</v>
      </c>
      <c r="N93" s="39">
        <v>656</v>
      </c>
      <c r="O93" s="39">
        <f t="shared" si="4"/>
        <v>0</v>
      </c>
      <c r="P93" s="39">
        <v>656</v>
      </c>
      <c r="Q93" s="39">
        <f t="shared" si="5"/>
        <v>656</v>
      </c>
      <c r="R93" s="39">
        <v>0</v>
      </c>
      <c r="S93" s="39">
        <f t="shared" si="6"/>
        <v>0</v>
      </c>
      <c r="T93" s="39">
        <v>0</v>
      </c>
      <c r="U93" s="39">
        <f t="shared" si="7"/>
        <v>0</v>
      </c>
      <c r="V93" s="39">
        <v>0</v>
      </c>
      <c r="W93" s="34"/>
      <c r="X93" s="34"/>
      <c r="Y93" s="34"/>
      <c r="Z93" s="34"/>
      <c r="AA93" s="34"/>
      <c r="AB93" s="34"/>
      <c r="AC93" s="34"/>
      <c r="AD93" s="34"/>
      <c r="AE93" s="34"/>
      <c r="AF93" s="34"/>
      <c r="AG93" s="34"/>
    </row>
    <row r="94" spans="1:33" ht="12.75" x14ac:dyDescent="0.2">
      <c r="A94" s="16">
        <v>36</v>
      </c>
      <c r="B94" s="17" t="s">
        <v>96</v>
      </c>
      <c r="C94" s="17" t="s">
        <v>118</v>
      </c>
      <c r="D94" s="17" t="s">
        <v>119</v>
      </c>
      <c r="E94" s="9" t="s">
        <v>97</v>
      </c>
      <c r="F94" s="39">
        <v>4000</v>
      </c>
      <c r="G94" s="39">
        <f t="shared" si="0"/>
        <v>0</v>
      </c>
      <c r="H94" s="39">
        <v>4000</v>
      </c>
      <c r="I94" s="39">
        <f t="shared" si="1"/>
        <v>0</v>
      </c>
      <c r="J94" s="39">
        <v>4000</v>
      </c>
      <c r="K94" s="39">
        <f t="shared" si="2"/>
        <v>0</v>
      </c>
      <c r="L94" s="39">
        <v>4000</v>
      </c>
      <c r="M94" s="39">
        <f t="shared" si="3"/>
        <v>0</v>
      </c>
      <c r="N94" s="39">
        <v>4000</v>
      </c>
      <c r="O94" s="39">
        <f t="shared" si="4"/>
        <v>0</v>
      </c>
      <c r="P94" s="39">
        <v>4000</v>
      </c>
      <c r="Q94" s="39">
        <f t="shared" si="5"/>
        <v>0</v>
      </c>
      <c r="R94" s="39">
        <v>4000</v>
      </c>
      <c r="S94" s="39">
        <f t="shared" si="6"/>
        <v>0</v>
      </c>
      <c r="T94" s="39">
        <v>4000</v>
      </c>
      <c r="U94" s="39">
        <f t="shared" si="7"/>
        <v>0</v>
      </c>
      <c r="V94" s="39">
        <v>4000</v>
      </c>
      <c r="W94" s="34"/>
      <c r="X94" s="34"/>
      <c r="Y94" s="34"/>
      <c r="Z94" s="34"/>
      <c r="AA94" s="34"/>
      <c r="AB94" s="34"/>
      <c r="AC94" s="34"/>
      <c r="AD94" s="34"/>
      <c r="AE94" s="34"/>
      <c r="AF94" s="34"/>
      <c r="AG94" s="34"/>
    </row>
    <row r="95" spans="1:33" ht="12.75" x14ac:dyDescent="0.2">
      <c r="A95" s="16">
        <v>37</v>
      </c>
      <c r="B95" s="17" t="s">
        <v>96</v>
      </c>
      <c r="C95" s="17" t="s">
        <v>118</v>
      </c>
      <c r="D95" s="17" t="s">
        <v>120</v>
      </c>
      <c r="E95" s="9" t="s">
        <v>97</v>
      </c>
      <c r="F95" s="39">
        <v>500</v>
      </c>
      <c r="G95" s="39">
        <f t="shared" si="0"/>
        <v>0</v>
      </c>
      <c r="H95" s="39">
        <v>500</v>
      </c>
      <c r="I95" s="39">
        <f t="shared" si="1"/>
        <v>0</v>
      </c>
      <c r="J95" s="39">
        <v>500</v>
      </c>
      <c r="K95" s="39">
        <f t="shared" si="2"/>
        <v>0</v>
      </c>
      <c r="L95" s="39">
        <v>500</v>
      </c>
      <c r="M95" s="39">
        <f t="shared" si="3"/>
        <v>0</v>
      </c>
      <c r="N95" s="39">
        <v>500</v>
      </c>
      <c r="O95" s="39">
        <f t="shared" si="4"/>
        <v>0</v>
      </c>
      <c r="P95" s="39">
        <v>500</v>
      </c>
      <c r="Q95" s="39">
        <f t="shared" si="5"/>
        <v>0</v>
      </c>
      <c r="R95" s="39">
        <v>500</v>
      </c>
      <c r="S95" s="39">
        <f t="shared" si="6"/>
        <v>0</v>
      </c>
      <c r="T95" s="39">
        <v>500</v>
      </c>
      <c r="U95" s="39">
        <f t="shared" si="7"/>
        <v>0</v>
      </c>
      <c r="V95" s="39">
        <v>500</v>
      </c>
      <c r="W95" s="34"/>
      <c r="X95" s="34"/>
      <c r="Y95" s="34"/>
      <c r="Z95" s="34"/>
      <c r="AA95" s="34"/>
      <c r="AB95" s="34"/>
      <c r="AC95" s="34"/>
      <c r="AD95" s="34"/>
      <c r="AE95" s="34"/>
      <c r="AF95" s="34"/>
      <c r="AG95" s="34"/>
    </row>
    <row r="96" spans="1:33" ht="12.75" x14ac:dyDescent="0.2">
      <c r="A96" s="16">
        <v>38</v>
      </c>
      <c r="B96" s="17" t="s">
        <v>101</v>
      </c>
      <c r="C96" s="17" t="s">
        <v>45</v>
      </c>
      <c r="D96" s="17" t="s">
        <v>46</v>
      </c>
      <c r="E96" s="9" t="s">
        <v>108</v>
      </c>
      <c r="F96" s="39">
        <v>28910</v>
      </c>
      <c r="G96" s="39">
        <f t="shared" si="0"/>
        <v>0</v>
      </c>
      <c r="H96" s="39">
        <v>28910</v>
      </c>
      <c r="I96" s="39">
        <f t="shared" si="1"/>
        <v>0</v>
      </c>
      <c r="J96" s="39">
        <v>28910</v>
      </c>
      <c r="K96" s="39">
        <f t="shared" si="2"/>
        <v>0</v>
      </c>
      <c r="L96" s="39">
        <v>28910</v>
      </c>
      <c r="M96" s="39">
        <f t="shared" si="3"/>
        <v>0</v>
      </c>
      <c r="N96" s="39">
        <v>28910</v>
      </c>
      <c r="O96" s="39">
        <f t="shared" si="4"/>
        <v>0</v>
      </c>
      <c r="P96" s="39">
        <v>28910</v>
      </c>
      <c r="Q96" s="39">
        <f t="shared" si="5"/>
        <v>0</v>
      </c>
      <c r="R96" s="39">
        <v>28910</v>
      </c>
      <c r="S96" s="39">
        <f t="shared" si="6"/>
        <v>0</v>
      </c>
      <c r="T96" s="39">
        <v>28910</v>
      </c>
      <c r="U96" s="39">
        <f t="shared" si="7"/>
        <v>0</v>
      </c>
      <c r="V96" s="39">
        <v>28910</v>
      </c>
      <c r="W96" s="34"/>
      <c r="X96" s="34"/>
      <c r="Y96" s="34"/>
      <c r="Z96" s="34"/>
      <c r="AA96" s="34"/>
      <c r="AB96" s="34"/>
      <c r="AC96" s="34"/>
      <c r="AD96" s="34"/>
      <c r="AE96" s="34"/>
      <c r="AF96" s="34"/>
      <c r="AG96" s="34"/>
    </row>
    <row r="97" spans="1:33" ht="12.75" x14ac:dyDescent="0.2">
      <c r="A97" s="16">
        <v>39</v>
      </c>
      <c r="B97" s="17" t="s">
        <v>96</v>
      </c>
      <c r="C97" s="17" t="s">
        <v>45</v>
      </c>
      <c r="D97" s="17" t="s">
        <v>46</v>
      </c>
      <c r="E97" s="9" t="s">
        <v>97</v>
      </c>
      <c r="F97" s="39">
        <v>1658</v>
      </c>
      <c r="G97" s="39">
        <f t="shared" si="0"/>
        <v>0</v>
      </c>
      <c r="H97" s="39">
        <v>1658</v>
      </c>
      <c r="I97" s="39">
        <f t="shared" si="1"/>
        <v>0</v>
      </c>
      <c r="J97" s="39">
        <v>1658</v>
      </c>
      <c r="K97" s="39">
        <f t="shared" si="2"/>
        <v>0</v>
      </c>
      <c r="L97" s="39">
        <v>1658</v>
      </c>
      <c r="M97" s="39">
        <f t="shared" si="3"/>
        <v>0</v>
      </c>
      <c r="N97" s="39">
        <v>1658</v>
      </c>
      <c r="O97" s="39">
        <f t="shared" si="4"/>
        <v>0</v>
      </c>
      <c r="P97" s="39">
        <v>1658</v>
      </c>
      <c r="Q97" s="39">
        <f t="shared" si="5"/>
        <v>0</v>
      </c>
      <c r="R97" s="39">
        <v>1658</v>
      </c>
      <c r="S97" s="39">
        <f t="shared" si="6"/>
        <v>0</v>
      </c>
      <c r="T97" s="39">
        <v>1658</v>
      </c>
      <c r="U97" s="39">
        <f t="shared" si="7"/>
        <v>0</v>
      </c>
      <c r="V97" s="39">
        <v>1658</v>
      </c>
      <c r="W97" s="34"/>
      <c r="X97" s="34"/>
      <c r="Y97" s="34"/>
      <c r="Z97" s="34"/>
      <c r="AA97" s="34"/>
      <c r="AB97" s="34"/>
      <c r="AC97" s="34"/>
      <c r="AD97" s="34"/>
      <c r="AE97" s="34"/>
      <c r="AF97" s="34"/>
      <c r="AG97" s="34"/>
    </row>
    <row r="98" spans="1:33" ht="12.75" x14ac:dyDescent="0.2">
      <c r="A98" s="16">
        <v>40</v>
      </c>
      <c r="B98" s="17" t="s">
        <v>15</v>
      </c>
      <c r="C98" s="17" t="s">
        <v>47</v>
      </c>
      <c r="D98" s="17" t="s">
        <v>48</v>
      </c>
      <c r="E98" s="9" t="s">
        <v>94</v>
      </c>
      <c r="F98" s="39">
        <v>88107</v>
      </c>
      <c r="G98" s="39">
        <f t="shared" si="0"/>
        <v>0</v>
      </c>
      <c r="H98" s="39">
        <v>88107</v>
      </c>
      <c r="I98" s="39">
        <f t="shared" si="1"/>
        <v>0</v>
      </c>
      <c r="J98" s="39">
        <v>88107</v>
      </c>
      <c r="K98" s="39">
        <f t="shared" si="2"/>
        <v>0</v>
      </c>
      <c r="L98" s="39">
        <v>88107</v>
      </c>
      <c r="M98" s="39">
        <f t="shared" si="3"/>
        <v>0</v>
      </c>
      <c r="N98" s="39">
        <v>88107</v>
      </c>
      <c r="O98" s="39">
        <f t="shared" si="4"/>
        <v>0</v>
      </c>
      <c r="P98" s="39">
        <v>88107</v>
      </c>
      <c r="Q98" s="39">
        <f t="shared" si="5"/>
        <v>0</v>
      </c>
      <c r="R98" s="39">
        <v>88107</v>
      </c>
      <c r="S98" s="39">
        <f t="shared" si="6"/>
        <v>0</v>
      </c>
      <c r="T98" s="39">
        <v>88107</v>
      </c>
      <c r="U98" s="39">
        <f t="shared" si="7"/>
        <v>0</v>
      </c>
      <c r="V98" s="39">
        <v>88107</v>
      </c>
      <c r="W98" s="34"/>
      <c r="X98" s="34"/>
      <c r="Y98" s="34"/>
      <c r="Z98" s="34"/>
      <c r="AA98" s="34"/>
      <c r="AB98" s="34"/>
      <c r="AC98" s="34"/>
      <c r="AD98" s="34"/>
      <c r="AE98" s="34"/>
      <c r="AF98" s="34"/>
      <c r="AG98" s="34"/>
    </row>
    <row r="99" spans="1:33" ht="12.75" x14ac:dyDescent="0.2">
      <c r="A99" s="16">
        <v>41</v>
      </c>
      <c r="B99" s="17" t="s">
        <v>96</v>
      </c>
      <c r="C99" s="17" t="s">
        <v>47</v>
      </c>
      <c r="D99" s="17" t="s">
        <v>48</v>
      </c>
      <c r="E99" s="9" t="s">
        <v>97</v>
      </c>
      <c r="F99" s="39">
        <v>0</v>
      </c>
      <c r="G99" s="39">
        <f t="shared" si="0"/>
        <v>0</v>
      </c>
      <c r="H99" s="39">
        <v>0</v>
      </c>
      <c r="I99" s="39">
        <f t="shared" si="1"/>
        <v>0</v>
      </c>
      <c r="J99" s="39">
        <v>0</v>
      </c>
      <c r="K99" s="39">
        <f t="shared" si="2"/>
        <v>0</v>
      </c>
      <c r="L99" s="39">
        <v>0</v>
      </c>
      <c r="M99" s="39">
        <f t="shared" si="3"/>
        <v>0</v>
      </c>
      <c r="N99" s="39">
        <v>0</v>
      </c>
      <c r="O99" s="39">
        <f t="shared" si="4"/>
        <v>0</v>
      </c>
      <c r="P99" s="39">
        <v>0</v>
      </c>
      <c r="Q99" s="39">
        <f t="shared" si="5"/>
        <v>0</v>
      </c>
      <c r="R99" s="39">
        <v>0</v>
      </c>
      <c r="S99" s="39">
        <f t="shared" si="6"/>
        <v>0</v>
      </c>
      <c r="T99" s="39">
        <v>0</v>
      </c>
      <c r="U99" s="39">
        <f t="shared" si="7"/>
        <v>0</v>
      </c>
      <c r="V99" s="39">
        <v>0</v>
      </c>
      <c r="W99" s="34"/>
      <c r="X99" s="34"/>
      <c r="Y99" s="34"/>
      <c r="Z99" s="34"/>
      <c r="AA99" s="34"/>
      <c r="AB99" s="34"/>
      <c r="AC99" s="34"/>
      <c r="AD99" s="34"/>
      <c r="AE99" s="34"/>
      <c r="AF99" s="34"/>
      <c r="AG99" s="34"/>
    </row>
    <row r="100" spans="1:33" ht="12.75" x14ac:dyDescent="0.2">
      <c r="A100" s="16">
        <v>42</v>
      </c>
      <c r="B100" s="17" t="s">
        <v>96</v>
      </c>
      <c r="C100" s="17" t="s">
        <v>47</v>
      </c>
      <c r="D100" s="17" t="s">
        <v>48</v>
      </c>
      <c r="E100" s="9" t="s">
        <v>97</v>
      </c>
      <c r="F100" s="39">
        <v>296743</v>
      </c>
      <c r="G100" s="39">
        <f t="shared" si="0"/>
        <v>0</v>
      </c>
      <c r="H100" s="39">
        <v>296743</v>
      </c>
      <c r="I100" s="39">
        <f t="shared" si="1"/>
        <v>0</v>
      </c>
      <c r="J100" s="39">
        <v>296743</v>
      </c>
      <c r="K100" s="39">
        <f t="shared" si="2"/>
        <v>10650</v>
      </c>
      <c r="L100" s="39">
        <v>286093</v>
      </c>
      <c r="M100" s="39">
        <f t="shared" si="3"/>
        <v>0</v>
      </c>
      <c r="N100" s="39">
        <v>286093</v>
      </c>
      <c r="O100" s="39">
        <f t="shared" si="4"/>
        <v>0</v>
      </c>
      <c r="P100" s="39">
        <v>286093</v>
      </c>
      <c r="Q100" s="39">
        <f t="shared" si="5"/>
        <v>0</v>
      </c>
      <c r="R100" s="39">
        <v>286093</v>
      </c>
      <c r="S100" s="39">
        <f t="shared" si="6"/>
        <v>0</v>
      </c>
      <c r="T100" s="39">
        <v>286093</v>
      </c>
      <c r="U100" s="39">
        <f t="shared" si="7"/>
        <v>0</v>
      </c>
      <c r="V100" s="39">
        <v>286093</v>
      </c>
      <c r="W100" s="34"/>
      <c r="X100" s="34"/>
      <c r="Y100" s="34"/>
      <c r="Z100" s="34"/>
      <c r="AA100" s="34"/>
      <c r="AB100" s="34"/>
      <c r="AC100" s="34"/>
      <c r="AD100" s="34"/>
      <c r="AE100" s="34"/>
      <c r="AF100" s="34"/>
      <c r="AG100" s="34"/>
    </row>
    <row r="101" spans="1:33" ht="12.75" x14ac:dyDescent="0.2">
      <c r="A101" s="16">
        <v>43</v>
      </c>
      <c r="B101" s="17" t="s">
        <v>104</v>
      </c>
      <c r="C101" s="17" t="s">
        <v>74</v>
      </c>
      <c r="D101" s="17" t="s">
        <v>75</v>
      </c>
      <c r="E101" s="9" t="s">
        <v>94</v>
      </c>
      <c r="F101" s="39">
        <v>68673</v>
      </c>
      <c r="G101" s="39">
        <f t="shared" si="0"/>
        <v>0</v>
      </c>
      <c r="H101" s="39">
        <v>68673</v>
      </c>
      <c r="I101" s="39">
        <f t="shared" si="1"/>
        <v>0</v>
      </c>
      <c r="J101" s="39">
        <v>68673</v>
      </c>
      <c r="K101" s="39">
        <f t="shared" si="2"/>
        <v>0</v>
      </c>
      <c r="L101" s="39">
        <v>68673</v>
      </c>
      <c r="M101" s="39">
        <f t="shared" si="3"/>
        <v>0</v>
      </c>
      <c r="N101" s="39">
        <v>68673</v>
      </c>
      <c r="O101" s="39">
        <f t="shared" si="4"/>
        <v>0</v>
      </c>
      <c r="P101" s="39">
        <v>68673</v>
      </c>
      <c r="Q101" s="39">
        <f t="shared" si="5"/>
        <v>0</v>
      </c>
      <c r="R101" s="39">
        <v>68673</v>
      </c>
      <c r="S101" s="39">
        <f t="shared" si="6"/>
        <v>0</v>
      </c>
      <c r="T101" s="39">
        <v>68673</v>
      </c>
      <c r="U101" s="39">
        <f t="shared" si="7"/>
        <v>0</v>
      </c>
      <c r="V101" s="39">
        <v>68673</v>
      </c>
      <c r="W101" s="34"/>
      <c r="X101" s="34"/>
      <c r="Y101" s="34"/>
      <c r="Z101" s="34"/>
      <c r="AA101" s="34"/>
      <c r="AB101" s="34"/>
      <c r="AC101" s="34"/>
      <c r="AD101" s="34"/>
      <c r="AE101" s="34"/>
      <c r="AF101" s="34"/>
      <c r="AG101" s="34"/>
    </row>
    <row r="102" spans="1:33" ht="12.75" x14ac:dyDescent="0.2">
      <c r="A102" s="16">
        <v>44</v>
      </c>
      <c r="B102" s="17" t="s">
        <v>96</v>
      </c>
      <c r="C102" s="17" t="s">
        <v>74</v>
      </c>
      <c r="D102" s="17" t="s">
        <v>75</v>
      </c>
      <c r="E102" s="9" t="s">
        <v>97</v>
      </c>
      <c r="F102" s="39">
        <v>1000</v>
      </c>
      <c r="G102" s="39">
        <f t="shared" si="0"/>
        <v>0</v>
      </c>
      <c r="H102" s="39">
        <v>1000</v>
      </c>
      <c r="I102" s="39">
        <f t="shared" si="1"/>
        <v>0</v>
      </c>
      <c r="J102" s="39">
        <v>1000</v>
      </c>
      <c r="K102" s="39">
        <f t="shared" si="2"/>
        <v>0</v>
      </c>
      <c r="L102" s="39">
        <v>1000</v>
      </c>
      <c r="M102" s="39">
        <f t="shared" si="3"/>
        <v>0</v>
      </c>
      <c r="N102" s="39">
        <v>1000</v>
      </c>
      <c r="O102" s="39">
        <f t="shared" si="4"/>
        <v>0</v>
      </c>
      <c r="P102" s="39">
        <v>1000</v>
      </c>
      <c r="Q102" s="39">
        <f t="shared" si="5"/>
        <v>0</v>
      </c>
      <c r="R102" s="39">
        <v>1000</v>
      </c>
      <c r="S102" s="39">
        <f t="shared" si="6"/>
        <v>0</v>
      </c>
      <c r="T102" s="39">
        <v>1000</v>
      </c>
      <c r="U102" s="39">
        <f t="shared" si="7"/>
        <v>0</v>
      </c>
      <c r="V102" s="39">
        <v>1000</v>
      </c>
      <c r="W102" s="34"/>
      <c r="X102" s="34"/>
      <c r="Y102" s="34"/>
      <c r="Z102" s="34"/>
      <c r="AA102" s="34"/>
      <c r="AB102" s="34"/>
      <c r="AC102" s="34"/>
      <c r="AD102" s="34"/>
      <c r="AE102" s="34"/>
      <c r="AF102" s="34"/>
      <c r="AG102" s="34"/>
    </row>
    <row r="103" spans="1:33" ht="12.75" x14ac:dyDescent="0.2">
      <c r="A103" s="16">
        <v>45</v>
      </c>
      <c r="B103" s="17" t="s">
        <v>104</v>
      </c>
      <c r="C103" s="17" t="s">
        <v>74</v>
      </c>
      <c r="D103" s="17" t="s">
        <v>77</v>
      </c>
      <c r="E103" s="42" t="s">
        <v>94</v>
      </c>
      <c r="F103" s="39">
        <v>240820</v>
      </c>
      <c r="G103" s="39">
        <f t="shared" si="0"/>
        <v>0</v>
      </c>
      <c r="H103" s="39">
        <v>240820</v>
      </c>
      <c r="I103" s="39">
        <f t="shared" si="1"/>
        <v>0</v>
      </c>
      <c r="J103" s="39">
        <v>240820</v>
      </c>
      <c r="K103" s="39">
        <f t="shared" si="2"/>
        <v>0</v>
      </c>
      <c r="L103" s="39">
        <v>240820</v>
      </c>
      <c r="M103" s="39">
        <f t="shared" si="3"/>
        <v>0</v>
      </c>
      <c r="N103" s="39">
        <v>240820</v>
      </c>
      <c r="O103" s="39">
        <f t="shared" si="4"/>
        <v>0</v>
      </c>
      <c r="P103" s="39">
        <v>240820</v>
      </c>
      <c r="Q103" s="39">
        <f t="shared" si="5"/>
        <v>0</v>
      </c>
      <c r="R103" s="39">
        <v>240820</v>
      </c>
      <c r="S103" s="39">
        <f t="shared" si="6"/>
        <v>-32878</v>
      </c>
      <c r="T103" s="39">
        <v>273698</v>
      </c>
      <c r="U103" s="39">
        <f t="shared" si="7"/>
        <v>0</v>
      </c>
      <c r="V103" s="39">
        <v>273698</v>
      </c>
      <c r="W103" s="34"/>
      <c r="X103" s="34"/>
      <c r="Y103" s="34"/>
      <c r="Z103" s="34"/>
      <c r="AA103" s="34"/>
      <c r="AB103" s="34"/>
      <c r="AC103" s="34"/>
      <c r="AD103" s="34"/>
      <c r="AE103" s="34"/>
      <c r="AF103" s="34"/>
      <c r="AG103" s="34"/>
    </row>
    <row r="104" spans="1:33" ht="12.75" x14ac:dyDescent="0.2">
      <c r="A104" s="16">
        <v>46</v>
      </c>
      <c r="B104" s="17" t="s">
        <v>104</v>
      </c>
      <c r="C104" s="17" t="s">
        <v>74</v>
      </c>
      <c r="D104" s="17" t="s">
        <v>77</v>
      </c>
      <c r="E104" s="9" t="s">
        <v>97</v>
      </c>
      <c r="F104" s="39">
        <v>33444</v>
      </c>
      <c r="G104" s="39">
        <f t="shared" si="0"/>
        <v>0</v>
      </c>
      <c r="H104" s="39">
        <v>33444</v>
      </c>
      <c r="I104" s="39">
        <f t="shared" si="1"/>
        <v>0</v>
      </c>
      <c r="J104" s="39">
        <v>33444</v>
      </c>
      <c r="K104" s="39">
        <f t="shared" si="2"/>
        <v>1067</v>
      </c>
      <c r="L104" s="39">
        <v>32377</v>
      </c>
      <c r="M104" s="39">
        <f t="shared" si="3"/>
        <v>0</v>
      </c>
      <c r="N104" s="39">
        <v>32377</v>
      </c>
      <c r="O104" s="39">
        <f t="shared" si="4"/>
        <v>-501</v>
      </c>
      <c r="P104" s="39">
        <v>32878</v>
      </c>
      <c r="Q104" s="39">
        <f t="shared" si="5"/>
        <v>0</v>
      </c>
      <c r="R104" s="39">
        <v>32878</v>
      </c>
      <c r="S104" s="39">
        <f t="shared" si="6"/>
        <v>32878</v>
      </c>
      <c r="T104" s="39">
        <v>0</v>
      </c>
      <c r="U104" s="39">
        <f t="shared" si="7"/>
        <v>0</v>
      </c>
      <c r="V104" s="39">
        <v>0</v>
      </c>
      <c r="W104" s="34"/>
      <c r="X104" s="34"/>
      <c r="Y104" s="34"/>
      <c r="Z104" s="34"/>
      <c r="AA104" s="34"/>
      <c r="AB104" s="34"/>
      <c r="AC104" s="34"/>
      <c r="AD104" s="34"/>
      <c r="AE104" s="34"/>
      <c r="AF104" s="34"/>
      <c r="AG104" s="34"/>
    </row>
    <row r="105" spans="1:33" ht="12.75" x14ac:dyDescent="0.2">
      <c r="A105" s="16">
        <v>47</v>
      </c>
      <c r="B105" s="17" t="s">
        <v>101</v>
      </c>
      <c r="C105" s="17" t="s">
        <v>74</v>
      </c>
      <c r="D105" s="17" t="s">
        <v>77</v>
      </c>
      <c r="E105" s="9" t="s">
        <v>101</v>
      </c>
      <c r="F105" s="39">
        <v>143114</v>
      </c>
      <c r="G105" s="39">
        <f t="shared" si="0"/>
        <v>0</v>
      </c>
      <c r="H105" s="39">
        <v>143114</v>
      </c>
      <c r="I105" s="39">
        <f t="shared" si="1"/>
        <v>0</v>
      </c>
      <c r="J105" s="39">
        <v>143114</v>
      </c>
      <c r="K105" s="39">
        <f t="shared" si="2"/>
        <v>5312</v>
      </c>
      <c r="L105" s="39">
        <v>137802</v>
      </c>
      <c r="M105" s="39">
        <f t="shared" si="3"/>
        <v>0</v>
      </c>
      <c r="N105" s="39">
        <v>137802</v>
      </c>
      <c r="O105" s="39">
        <f t="shared" si="4"/>
        <v>2182</v>
      </c>
      <c r="P105" s="39">
        <v>135620</v>
      </c>
      <c r="Q105" s="39">
        <f t="shared" si="5"/>
        <v>0</v>
      </c>
      <c r="R105" s="39">
        <v>135620</v>
      </c>
      <c r="S105" s="39">
        <f t="shared" si="6"/>
        <v>0</v>
      </c>
      <c r="T105" s="39">
        <v>135620</v>
      </c>
      <c r="U105" s="39">
        <f t="shared" si="7"/>
        <v>0</v>
      </c>
      <c r="V105" s="39">
        <v>135620</v>
      </c>
      <c r="W105" s="34"/>
      <c r="X105" s="34"/>
      <c r="Y105" s="34"/>
      <c r="Z105" s="34"/>
      <c r="AA105" s="34"/>
      <c r="AB105" s="34"/>
      <c r="AC105" s="34"/>
      <c r="AD105" s="34"/>
      <c r="AE105" s="34"/>
      <c r="AF105" s="34"/>
      <c r="AG105" s="34"/>
    </row>
    <row r="106" spans="1:33" ht="12.75" x14ac:dyDescent="0.2">
      <c r="A106" s="16">
        <v>48</v>
      </c>
      <c r="B106" s="17" t="s">
        <v>96</v>
      </c>
      <c r="C106" s="17" t="s">
        <v>74</v>
      </c>
      <c r="D106" s="17" t="s">
        <v>77</v>
      </c>
      <c r="E106" s="9" t="s">
        <v>97</v>
      </c>
      <c r="F106" s="39">
        <v>70000</v>
      </c>
      <c r="G106" s="39">
        <f t="shared" si="0"/>
        <v>0</v>
      </c>
      <c r="H106" s="39">
        <v>70000</v>
      </c>
      <c r="I106" s="39">
        <f t="shared" si="1"/>
        <v>0</v>
      </c>
      <c r="J106" s="39">
        <v>70000</v>
      </c>
      <c r="K106" s="39">
        <f t="shared" si="2"/>
        <v>0</v>
      </c>
      <c r="L106" s="39">
        <v>70000</v>
      </c>
      <c r="M106" s="39">
        <f t="shared" si="3"/>
        <v>0</v>
      </c>
      <c r="N106" s="39">
        <v>70000</v>
      </c>
      <c r="O106" s="39">
        <f t="shared" si="4"/>
        <v>0</v>
      </c>
      <c r="P106" s="39">
        <v>70000</v>
      </c>
      <c r="Q106" s="39">
        <f t="shared" si="5"/>
        <v>0</v>
      </c>
      <c r="R106" s="39">
        <v>70000</v>
      </c>
      <c r="S106" s="39">
        <f t="shared" si="6"/>
        <v>0</v>
      </c>
      <c r="T106" s="39">
        <v>70000</v>
      </c>
      <c r="U106" s="39">
        <f t="shared" si="7"/>
        <v>0</v>
      </c>
      <c r="V106" s="39">
        <v>70000</v>
      </c>
      <c r="W106" s="34"/>
      <c r="X106" s="34"/>
      <c r="Y106" s="34"/>
      <c r="Z106" s="34"/>
      <c r="AA106" s="34"/>
      <c r="AB106" s="34"/>
      <c r="AC106" s="34"/>
      <c r="AD106" s="34"/>
      <c r="AE106" s="34"/>
      <c r="AF106" s="34"/>
      <c r="AG106" s="34"/>
    </row>
    <row r="107" spans="1:33" ht="12.75" x14ac:dyDescent="0.2">
      <c r="A107" s="16">
        <v>49</v>
      </c>
      <c r="B107" s="17" t="s">
        <v>104</v>
      </c>
      <c r="C107" s="17" t="s">
        <v>74</v>
      </c>
      <c r="D107" s="17" t="s">
        <v>76</v>
      </c>
      <c r="E107" s="9" t="s">
        <v>94</v>
      </c>
      <c r="F107" s="39">
        <v>56027</v>
      </c>
      <c r="G107" s="39">
        <f t="shared" si="0"/>
        <v>0</v>
      </c>
      <c r="H107" s="39">
        <v>56027</v>
      </c>
      <c r="I107" s="39">
        <f t="shared" si="1"/>
        <v>0</v>
      </c>
      <c r="J107" s="39">
        <v>56027</v>
      </c>
      <c r="K107" s="39">
        <f t="shared" si="2"/>
        <v>0</v>
      </c>
      <c r="L107" s="39">
        <v>56027</v>
      </c>
      <c r="M107" s="39">
        <f t="shared" si="3"/>
        <v>0</v>
      </c>
      <c r="N107" s="39">
        <v>56027</v>
      </c>
      <c r="O107" s="39">
        <f t="shared" si="4"/>
        <v>0</v>
      </c>
      <c r="P107" s="39">
        <v>56027</v>
      </c>
      <c r="Q107" s="39">
        <f t="shared" si="5"/>
        <v>0</v>
      </c>
      <c r="R107" s="39">
        <v>56027</v>
      </c>
      <c r="S107" s="39">
        <f t="shared" si="6"/>
        <v>0</v>
      </c>
      <c r="T107" s="39">
        <v>56027</v>
      </c>
      <c r="U107" s="39">
        <f t="shared" si="7"/>
        <v>0</v>
      </c>
      <c r="V107" s="39">
        <v>56027</v>
      </c>
      <c r="W107" s="34"/>
      <c r="X107" s="34"/>
      <c r="Y107" s="34"/>
      <c r="Z107" s="34"/>
      <c r="AA107" s="34"/>
      <c r="AB107" s="34"/>
      <c r="AC107" s="34"/>
      <c r="AD107" s="34"/>
      <c r="AE107" s="34"/>
      <c r="AF107" s="34"/>
      <c r="AG107" s="34"/>
    </row>
    <row r="108" spans="1:33" ht="12.75" x14ac:dyDescent="0.2">
      <c r="A108" s="16">
        <v>50</v>
      </c>
      <c r="B108" s="17" t="s">
        <v>96</v>
      </c>
      <c r="C108" s="17" t="s">
        <v>80</v>
      </c>
      <c r="D108" s="17" t="s">
        <v>81</v>
      </c>
      <c r="E108" s="9" t="s">
        <v>97</v>
      </c>
      <c r="F108" s="39">
        <v>126510</v>
      </c>
      <c r="G108" s="39">
        <f t="shared" si="0"/>
        <v>0</v>
      </c>
      <c r="H108" s="39">
        <v>126510</v>
      </c>
      <c r="I108" s="39">
        <f t="shared" si="1"/>
        <v>0</v>
      </c>
      <c r="J108" s="39">
        <v>126510</v>
      </c>
      <c r="K108" s="39">
        <f t="shared" si="2"/>
        <v>0</v>
      </c>
      <c r="L108" s="39">
        <v>126510</v>
      </c>
      <c r="M108" s="39">
        <f t="shared" si="3"/>
        <v>0</v>
      </c>
      <c r="N108" s="39">
        <v>126510</v>
      </c>
      <c r="O108" s="39">
        <f t="shared" si="4"/>
        <v>0</v>
      </c>
      <c r="P108" s="39">
        <v>126510</v>
      </c>
      <c r="Q108" s="39">
        <f t="shared" si="5"/>
        <v>0</v>
      </c>
      <c r="R108" s="39">
        <v>126510</v>
      </c>
      <c r="S108" s="39">
        <f t="shared" si="6"/>
        <v>0</v>
      </c>
      <c r="T108" s="39">
        <v>126510</v>
      </c>
      <c r="U108" s="39">
        <f t="shared" si="7"/>
        <v>0</v>
      </c>
      <c r="V108" s="39">
        <v>126510</v>
      </c>
      <c r="W108" s="34"/>
      <c r="X108" s="34"/>
      <c r="Y108" s="34"/>
      <c r="Z108" s="34"/>
      <c r="AA108" s="34"/>
      <c r="AB108" s="34"/>
      <c r="AC108" s="34"/>
      <c r="AD108" s="34"/>
      <c r="AE108" s="34"/>
      <c r="AF108" s="34"/>
      <c r="AG108" s="34"/>
    </row>
    <row r="109" spans="1:33" ht="12.75" x14ac:dyDescent="0.2">
      <c r="A109" s="16">
        <v>51</v>
      </c>
      <c r="B109" s="17" t="s">
        <v>101</v>
      </c>
      <c r="C109" s="17" t="s">
        <v>121</v>
      </c>
      <c r="D109" s="17" t="s">
        <v>122</v>
      </c>
      <c r="E109" s="9" t="s">
        <v>108</v>
      </c>
      <c r="F109" s="39">
        <v>8882</v>
      </c>
      <c r="G109" s="39">
        <f t="shared" si="0"/>
        <v>0</v>
      </c>
      <c r="H109" s="39">
        <v>8882</v>
      </c>
      <c r="I109" s="39">
        <f t="shared" si="1"/>
        <v>0</v>
      </c>
      <c r="J109" s="39">
        <v>8882</v>
      </c>
      <c r="K109" s="39">
        <f t="shared" si="2"/>
        <v>0</v>
      </c>
      <c r="L109" s="39">
        <v>8882</v>
      </c>
      <c r="M109" s="39">
        <f t="shared" si="3"/>
        <v>0</v>
      </c>
      <c r="N109" s="39">
        <v>8882</v>
      </c>
      <c r="O109" s="39">
        <f t="shared" si="4"/>
        <v>0</v>
      </c>
      <c r="P109" s="39">
        <v>8882</v>
      </c>
      <c r="Q109" s="39">
        <f t="shared" si="5"/>
        <v>0</v>
      </c>
      <c r="R109" s="39">
        <v>8882</v>
      </c>
      <c r="S109" s="39">
        <f t="shared" si="6"/>
        <v>0</v>
      </c>
      <c r="T109" s="39">
        <v>8882</v>
      </c>
      <c r="U109" s="39">
        <f t="shared" si="7"/>
        <v>0</v>
      </c>
      <c r="V109" s="39">
        <v>8882</v>
      </c>
      <c r="W109" s="34"/>
      <c r="X109" s="34"/>
      <c r="Y109" s="34"/>
      <c r="Z109" s="34"/>
      <c r="AA109" s="34"/>
      <c r="AB109" s="34"/>
      <c r="AC109" s="34"/>
      <c r="AD109" s="34"/>
      <c r="AE109" s="34"/>
      <c r="AF109" s="34"/>
      <c r="AG109" s="34"/>
    </row>
    <row r="110" spans="1:33" ht="12.75" x14ac:dyDescent="0.2">
      <c r="A110" s="16">
        <v>52</v>
      </c>
      <c r="B110" s="17" t="s">
        <v>101</v>
      </c>
      <c r="C110" s="17" t="s">
        <v>82</v>
      </c>
      <c r="D110" s="17" t="s">
        <v>83</v>
      </c>
      <c r="E110" s="9" t="s">
        <v>108</v>
      </c>
      <c r="F110" s="39">
        <v>43081</v>
      </c>
      <c r="G110" s="39">
        <f t="shared" si="0"/>
        <v>0</v>
      </c>
      <c r="H110" s="39">
        <v>43081</v>
      </c>
      <c r="I110" s="39">
        <f t="shared" si="1"/>
        <v>0</v>
      </c>
      <c r="J110" s="39">
        <v>43081</v>
      </c>
      <c r="K110" s="39">
        <f t="shared" si="2"/>
        <v>0</v>
      </c>
      <c r="L110" s="39">
        <v>43081</v>
      </c>
      <c r="M110" s="39">
        <f t="shared" si="3"/>
        <v>0</v>
      </c>
      <c r="N110" s="39">
        <v>43081</v>
      </c>
      <c r="O110" s="39">
        <f t="shared" si="4"/>
        <v>0</v>
      </c>
      <c r="P110" s="39">
        <v>43081</v>
      </c>
      <c r="Q110" s="39">
        <f t="shared" si="5"/>
        <v>0</v>
      </c>
      <c r="R110" s="39">
        <v>43081</v>
      </c>
      <c r="S110" s="39">
        <f t="shared" si="6"/>
        <v>0</v>
      </c>
      <c r="T110" s="39">
        <v>43081</v>
      </c>
      <c r="U110" s="39">
        <f t="shared" si="7"/>
        <v>0</v>
      </c>
      <c r="V110" s="39">
        <v>43081</v>
      </c>
      <c r="W110" s="34"/>
      <c r="X110" s="34"/>
      <c r="Y110" s="34"/>
      <c r="Z110" s="34"/>
      <c r="AA110" s="34"/>
      <c r="AB110" s="34"/>
      <c r="AC110" s="34"/>
      <c r="AD110" s="34"/>
      <c r="AE110" s="34"/>
      <c r="AF110" s="34"/>
      <c r="AG110" s="34"/>
    </row>
    <row r="111" spans="1:33" ht="12.75" x14ac:dyDescent="0.2">
      <c r="A111" s="16">
        <v>53</v>
      </c>
      <c r="B111" s="17" t="s">
        <v>101</v>
      </c>
      <c r="C111" s="17" t="s">
        <v>84</v>
      </c>
      <c r="D111" s="17" t="s">
        <v>137</v>
      </c>
      <c r="E111" s="9" t="s">
        <v>108</v>
      </c>
      <c r="F111" s="39">
        <v>28</v>
      </c>
      <c r="G111" s="39">
        <f t="shared" si="0"/>
        <v>0</v>
      </c>
      <c r="H111" s="39">
        <v>28</v>
      </c>
      <c r="I111" s="39">
        <f t="shared" si="1"/>
        <v>0</v>
      </c>
      <c r="J111" s="39">
        <v>28</v>
      </c>
      <c r="K111" s="39">
        <f t="shared" si="2"/>
        <v>0</v>
      </c>
      <c r="L111" s="39">
        <v>28</v>
      </c>
      <c r="M111" s="39">
        <f t="shared" si="3"/>
        <v>0</v>
      </c>
      <c r="N111" s="39">
        <v>28</v>
      </c>
      <c r="O111" s="39">
        <f t="shared" si="4"/>
        <v>0</v>
      </c>
      <c r="P111" s="39">
        <v>28</v>
      </c>
      <c r="Q111" s="39">
        <f t="shared" si="5"/>
        <v>0</v>
      </c>
      <c r="R111" s="39">
        <v>28</v>
      </c>
      <c r="S111" s="39">
        <f t="shared" si="6"/>
        <v>0</v>
      </c>
      <c r="T111" s="39">
        <v>28</v>
      </c>
      <c r="U111" s="39">
        <f t="shared" si="7"/>
        <v>0</v>
      </c>
      <c r="V111" s="39">
        <v>28</v>
      </c>
      <c r="W111" s="34"/>
      <c r="X111" s="34"/>
      <c r="Y111" s="34"/>
      <c r="Z111" s="34"/>
      <c r="AA111" s="34"/>
      <c r="AB111" s="34"/>
      <c r="AC111" s="34"/>
      <c r="AD111" s="34"/>
      <c r="AE111" s="34"/>
      <c r="AF111" s="34"/>
      <c r="AG111" s="34"/>
    </row>
    <row r="112" spans="1:33" ht="12.75" x14ac:dyDescent="0.2">
      <c r="A112" s="16">
        <v>54</v>
      </c>
      <c r="B112" s="17" t="s">
        <v>104</v>
      </c>
      <c r="C112" s="17" t="s">
        <v>84</v>
      </c>
      <c r="D112" s="17" t="s">
        <v>87</v>
      </c>
      <c r="E112" s="9" t="s">
        <v>97</v>
      </c>
      <c r="F112" s="39">
        <v>380731</v>
      </c>
      <c r="G112" s="39">
        <f t="shared" si="0"/>
        <v>0</v>
      </c>
      <c r="H112" s="39">
        <v>380731</v>
      </c>
      <c r="I112" s="39">
        <f t="shared" si="1"/>
        <v>0</v>
      </c>
      <c r="J112" s="39">
        <v>380731</v>
      </c>
      <c r="K112" s="39">
        <f t="shared" si="2"/>
        <v>0</v>
      </c>
      <c r="L112" s="39">
        <v>380731</v>
      </c>
      <c r="M112" s="39">
        <f t="shared" si="3"/>
        <v>0</v>
      </c>
      <c r="N112" s="39">
        <v>380731</v>
      </c>
      <c r="O112" s="39">
        <f t="shared" si="4"/>
        <v>0</v>
      </c>
      <c r="P112" s="39">
        <v>380731</v>
      </c>
      <c r="Q112" s="39">
        <f t="shared" si="5"/>
        <v>0</v>
      </c>
      <c r="R112" s="39">
        <v>380731</v>
      </c>
      <c r="S112" s="39">
        <f t="shared" si="6"/>
        <v>0</v>
      </c>
      <c r="T112" s="39">
        <v>380731</v>
      </c>
      <c r="U112" s="39">
        <f t="shared" si="7"/>
        <v>0</v>
      </c>
      <c r="V112" s="39">
        <v>380731</v>
      </c>
      <c r="W112" s="34"/>
      <c r="X112" s="34"/>
      <c r="Y112" s="34"/>
      <c r="Z112" s="34"/>
      <c r="AA112" s="34"/>
      <c r="AB112" s="34"/>
      <c r="AC112" s="34"/>
      <c r="AD112" s="34"/>
      <c r="AE112" s="34"/>
      <c r="AF112" s="34"/>
      <c r="AG112" s="34"/>
    </row>
    <row r="113" spans="1:33" ht="12.75" x14ac:dyDescent="0.2">
      <c r="A113" s="16">
        <v>55</v>
      </c>
      <c r="B113" s="17" t="s">
        <v>104</v>
      </c>
      <c r="C113" s="17" t="s">
        <v>84</v>
      </c>
      <c r="D113" s="17" t="s">
        <v>88</v>
      </c>
      <c r="E113" s="9" t="s">
        <v>97</v>
      </c>
      <c r="F113" s="39">
        <v>198726</v>
      </c>
      <c r="G113" s="39">
        <f t="shared" si="0"/>
        <v>0</v>
      </c>
      <c r="H113" s="39">
        <v>198726</v>
      </c>
      <c r="I113" s="39">
        <f t="shared" si="1"/>
        <v>0</v>
      </c>
      <c r="J113" s="39">
        <v>198726</v>
      </c>
      <c r="K113" s="39">
        <f t="shared" si="2"/>
        <v>0</v>
      </c>
      <c r="L113" s="39">
        <v>198726</v>
      </c>
      <c r="M113" s="39">
        <f t="shared" si="3"/>
        <v>0</v>
      </c>
      <c r="N113" s="39">
        <v>198726</v>
      </c>
      <c r="O113" s="39">
        <f t="shared" si="4"/>
        <v>0</v>
      </c>
      <c r="P113" s="39">
        <v>198726</v>
      </c>
      <c r="Q113" s="39">
        <f t="shared" si="5"/>
        <v>0</v>
      </c>
      <c r="R113" s="39">
        <v>198726</v>
      </c>
      <c r="S113" s="39">
        <f t="shared" si="6"/>
        <v>0</v>
      </c>
      <c r="T113" s="39">
        <v>198726</v>
      </c>
      <c r="U113" s="39">
        <f t="shared" si="7"/>
        <v>0</v>
      </c>
      <c r="V113" s="39">
        <v>198726</v>
      </c>
      <c r="W113" s="34"/>
      <c r="X113" s="34"/>
      <c r="Y113" s="34"/>
      <c r="Z113" s="34"/>
      <c r="AA113" s="34"/>
      <c r="AB113" s="34"/>
      <c r="AC113" s="34"/>
      <c r="AD113" s="34"/>
      <c r="AE113" s="34"/>
      <c r="AF113" s="34"/>
      <c r="AG113" s="34"/>
    </row>
    <row r="114" spans="1:33" ht="12.75" x14ac:dyDescent="0.2">
      <c r="A114" s="16">
        <v>56</v>
      </c>
      <c r="B114" s="17" t="s">
        <v>104</v>
      </c>
      <c r="C114" s="17" t="s">
        <v>84</v>
      </c>
      <c r="D114" s="17" t="s">
        <v>85</v>
      </c>
      <c r="E114" s="9" t="s">
        <v>97</v>
      </c>
      <c r="F114" s="39">
        <v>147991</v>
      </c>
      <c r="G114" s="39">
        <f t="shared" si="0"/>
        <v>0</v>
      </c>
      <c r="H114" s="39">
        <v>147991</v>
      </c>
      <c r="I114" s="39">
        <f t="shared" si="1"/>
        <v>0</v>
      </c>
      <c r="J114" s="39">
        <v>147991</v>
      </c>
      <c r="K114" s="39">
        <f t="shared" si="2"/>
        <v>0</v>
      </c>
      <c r="L114" s="39">
        <v>147991</v>
      </c>
      <c r="M114" s="39">
        <f t="shared" si="3"/>
        <v>0</v>
      </c>
      <c r="N114" s="39">
        <v>147991</v>
      </c>
      <c r="O114" s="39">
        <f t="shared" si="4"/>
        <v>0</v>
      </c>
      <c r="P114" s="39">
        <v>147991</v>
      </c>
      <c r="Q114" s="39">
        <f t="shared" si="5"/>
        <v>0</v>
      </c>
      <c r="R114" s="39">
        <v>147991</v>
      </c>
      <c r="S114" s="39">
        <f t="shared" si="6"/>
        <v>0</v>
      </c>
      <c r="T114" s="39">
        <v>147991</v>
      </c>
      <c r="U114" s="39">
        <f t="shared" si="7"/>
        <v>0</v>
      </c>
      <c r="V114" s="39">
        <v>147991</v>
      </c>
      <c r="W114" s="34"/>
      <c r="X114" s="34"/>
      <c r="Y114" s="34"/>
      <c r="Z114" s="34"/>
      <c r="AA114" s="34"/>
      <c r="AB114" s="34"/>
      <c r="AC114" s="34"/>
      <c r="AD114" s="34"/>
      <c r="AE114" s="34"/>
      <c r="AF114" s="34"/>
      <c r="AG114" s="34"/>
    </row>
    <row r="115" spans="1:33" ht="12.75" x14ac:dyDescent="0.2">
      <c r="A115" s="16">
        <v>57</v>
      </c>
      <c r="B115" s="17" t="s">
        <v>104</v>
      </c>
      <c r="C115" s="17" t="s">
        <v>84</v>
      </c>
      <c r="D115" s="17" t="s">
        <v>89</v>
      </c>
      <c r="E115" s="9" t="s">
        <v>97</v>
      </c>
      <c r="F115" s="39">
        <v>321433</v>
      </c>
      <c r="G115" s="39">
        <f t="shared" si="0"/>
        <v>0</v>
      </c>
      <c r="H115" s="39">
        <v>321433</v>
      </c>
      <c r="I115" s="39">
        <f t="shared" si="1"/>
        <v>0</v>
      </c>
      <c r="J115" s="39">
        <v>321433</v>
      </c>
      <c r="K115" s="39">
        <f t="shared" si="2"/>
        <v>0</v>
      </c>
      <c r="L115" s="39">
        <v>321433</v>
      </c>
      <c r="M115" s="39">
        <f t="shared" si="3"/>
        <v>0</v>
      </c>
      <c r="N115" s="39">
        <v>321433</v>
      </c>
      <c r="O115" s="39">
        <f t="shared" si="4"/>
        <v>0</v>
      </c>
      <c r="P115" s="39">
        <v>321433</v>
      </c>
      <c r="Q115" s="39">
        <f t="shared" si="5"/>
        <v>0</v>
      </c>
      <c r="R115" s="39">
        <v>321433</v>
      </c>
      <c r="S115" s="39">
        <f t="shared" si="6"/>
        <v>0</v>
      </c>
      <c r="T115" s="39">
        <v>321433</v>
      </c>
      <c r="U115" s="39">
        <f t="shared" si="7"/>
        <v>0</v>
      </c>
      <c r="V115" s="39">
        <v>321433</v>
      </c>
      <c r="W115" s="34"/>
      <c r="X115" s="34"/>
      <c r="Y115" s="34"/>
      <c r="Z115" s="34"/>
      <c r="AA115" s="34"/>
      <c r="AB115" s="34"/>
      <c r="AC115" s="34"/>
      <c r="AD115" s="34"/>
      <c r="AE115" s="34"/>
      <c r="AF115" s="34"/>
      <c r="AG115" s="34"/>
    </row>
    <row r="116" spans="1:33" ht="12.75" x14ac:dyDescent="0.2">
      <c r="A116" s="16">
        <v>58</v>
      </c>
      <c r="B116" s="17" t="s">
        <v>104</v>
      </c>
      <c r="C116" s="17" t="s">
        <v>84</v>
      </c>
      <c r="D116" s="17" t="s">
        <v>86</v>
      </c>
      <c r="E116" s="9" t="s">
        <v>97</v>
      </c>
      <c r="F116" s="39">
        <v>138072</v>
      </c>
      <c r="G116" s="39">
        <f t="shared" si="0"/>
        <v>0</v>
      </c>
      <c r="H116" s="39">
        <v>138072</v>
      </c>
      <c r="I116" s="39">
        <f t="shared" si="1"/>
        <v>0</v>
      </c>
      <c r="J116" s="39">
        <v>138072</v>
      </c>
      <c r="K116" s="39">
        <f t="shared" si="2"/>
        <v>0</v>
      </c>
      <c r="L116" s="39">
        <v>138072</v>
      </c>
      <c r="M116" s="39">
        <f t="shared" si="3"/>
        <v>0</v>
      </c>
      <c r="N116" s="39">
        <v>138072</v>
      </c>
      <c r="O116" s="39">
        <f t="shared" si="4"/>
        <v>0</v>
      </c>
      <c r="P116" s="39">
        <v>138072</v>
      </c>
      <c r="Q116" s="39">
        <f t="shared" si="5"/>
        <v>0</v>
      </c>
      <c r="R116" s="39">
        <v>138072</v>
      </c>
      <c r="S116" s="39">
        <f t="shared" si="6"/>
        <v>576</v>
      </c>
      <c r="T116" s="39">
        <v>137496</v>
      </c>
      <c r="U116" s="39">
        <f t="shared" si="7"/>
        <v>0</v>
      </c>
      <c r="V116" s="39">
        <v>137496</v>
      </c>
      <c r="W116" s="34"/>
      <c r="X116" s="34"/>
      <c r="Y116" s="34"/>
      <c r="Z116" s="34"/>
      <c r="AA116" s="34"/>
      <c r="AB116" s="34"/>
      <c r="AC116" s="34"/>
      <c r="AD116" s="34"/>
      <c r="AE116" s="34"/>
      <c r="AF116" s="34"/>
      <c r="AG116" s="34"/>
    </row>
    <row r="117" spans="1:33" ht="12.75" x14ac:dyDescent="0.2">
      <c r="A117" s="16">
        <v>59</v>
      </c>
      <c r="B117" s="17" t="s">
        <v>101</v>
      </c>
      <c r="C117" s="17" t="s">
        <v>90</v>
      </c>
      <c r="D117" s="17" t="s">
        <v>91</v>
      </c>
      <c r="E117" s="9" t="s">
        <v>108</v>
      </c>
      <c r="F117" s="39">
        <v>5164</v>
      </c>
      <c r="G117" s="39">
        <f t="shared" si="0"/>
        <v>0</v>
      </c>
      <c r="H117" s="39">
        <v>5164</v>
      </c>
      <c r="I117" s="39">
        <f t="shared" si="1"/>
        <v>0</v>
      </c>
      <c r="J117" s="39">
        <v>5164</v>
      </c>
      <c r="K117" s="39">
        <f t="shared" si="2"/>
        <v>0</v>
      </c>
      <c r="L117" s="39">
        <v>5164</v>
      </c>
      <c r="M117" s="39">
        <f t="shared" si="3"/>
        <v>0</v>
      </c>
      <c r="N117" s="39">
        <v>5164</v>
      </c>
      <c r="O117" s="39">
        <f t="shared" si="4"/>
        <v>0</v>
      </c>
      <c r="P117" s="39">
        <v>5164</v>
      </c>
      <c r="Q117" s="39">
        <f t="shared" si="5"/>
        <v>0</v>
      </c>
      <c r="R117" s="39">
        <v>5164</v>
      </c>
      <c r="S117" s="39">
        <f t="shared" si="6"/>
        <v>0</v>
      </c>
      <c r="T117" s="39">
        <v>5164</v>
      </c>
      <c r="U117" s="39">
        <f t="shared" si="7"/>
        <v>0</v>
      </c>
      <c r="V117" s="39">
        <v>5164</v>
      </c>
      <c r="W117" s="34"/>
      <c r="X117" s="34"/>
      <c r="Y117" s="34"/>
      <c r="Z117" s="34"/>
      <c r="AA117" s="34"/>
      <c r="AB117" s="34"/>
      <c r="AC117" s="34"/>
      <c r="AD117" s="34"/>
      <c r="AE117" s="34"/>
      <c r="AF117" s="34"/>
      <c r="AG117" s="34"/>
    </row>
    <row r="118" spans="1:33" ht="12.75" x14ac:dyDescent="0.2">
      <c r="A118" s="16">
        <v>60</v>
      </c>
      <c r="B118" s="17" t="s">
        <v>96</v>
      </c>
      <c r="C118" s="17" t="s">
        <v>90</v>
      </c>
      <c r="D118" s="17" t="s">
        <v>123</v>
      </c>
      <c r="E118" s="9" t="s">
        <v>97</v>
      </c>
      <c r="F118" s="39">
        <v>10000</v>
      </c>
      <c r="G118" s="39">
        <f t="shared" si="0"/>
        <v>0</v>
      </c>
      <c r="H118" s="39">
        <v>10000</v>
      </c>
      <c r="I118" s="39">
        <f t="shared" si="1"/>
        <v>0</v>
      </c>
      <c r="J118" s="39">
        <v>10000</v>
      </c>
      <c r="K118" s="39">
        <f t="shared" si="2"/>
        <v>0</v>
      </c>
      <c r="L118" s="39">
        <v>10000</v>
      </c>
      <c r="M118" s="39">
        <f t="shared" si="3"/>
        <v>0</v>
      </c>
      <c r="N118" s="39">
        <v>10000</v>
      </c>
      <c r="O118" s="39">
        <f t="shared" si="4"/>
        <v>0</v>
      </c>
      <c r="P118" s="39">
        <v>10000</v>
      </c>
      <c r="Q118" s="39">
        <f t="shared" si="5"/>
        <v>0</v>
      </c>
      <c r="R118" s="39">
        <v>10000</v>
      </c>
      <c r="S118" s="39">
        <f t="shared" si="6"/>
        <v>0</v>
      </c>
      <c r="T118" s="39">
        <v>10000</v>
      </c>
      <c r="U118" s="39">
        <f t="shared" si="7"/>
        <v>0</v>
      </c>
      <c r="V118" s="39">
        <v>10000</v>
      </c>
      <c r="W118" s="34"/>
      <c r="X118" s="34"/>
      <c r="Y118" s="34"/>
      <c r="Z118" s="34"/>
      <c r="AA118" s="34"/>
      <c r="AB118" s="34"/>
      <c r="AC118" s="34"/>
      <c r="AD118" s="34"/>
      <c r="AE118" s="34"/>
      <c r="AF118" s="34"/>
      <c r="AG118" s="34"/>
    </row>
    <row r="119" spans="1:33" ht="12.75" x14ac:dyDescent="0.2">
      <c r="A119" s="16">
        <v>61</v>
      </c>
      <c r="B119" s="17" t="s">
        <v>49</v>
      </c>
      <c r="C119" s="17" t="s">
        <v>90</v>
      </c>
      <c r="D119" s="17" t="s">
        <v>91</v>
      </c>
      <c r="E119" s="9" t="s">
        <v>97</v>
      </c>
      <c r="F119" s="39">
        <v>0</v>
      </c>
      <c r="G119" s="39">
        <f t="shared" si="0"/>
        <v>0</v>
      </c>
      <c r="H119" s="39">
        <v>0</v>
      </c>
      <c r="I119" s="39">
        <f t="shared" si="1"/>
        <v>0</v>
      </c>
      <c r="J119" s="39">
        <v>0</v>
      </c>
      <c r="K119" s="39">
        <f t="shared" si="2"/>
        <v>0</v>
      </c>
      <c r="L119" s="39">
        <v>0</v>
      </c>
      <c r="M119" s="39">
        <f t="shared" si="3"/>
        <v>0</v>
      </c>
      <c r="N119" s="39">
        <v>0</v>
      </c>
      <c r="O119" s="39">
        <f t="shared" si="4"/>
        <v>0</v>
      </c>
      <c r="P119" s="39">
        <v>0</v>
      </c>
      <c r="Q119" s="39">
        <f t="shared" si="5"/>
        <v>0</v>
      </c>
      <c r="R119" s="39">
        <v>0</v>
      </c>
      <c r="S119" s="39">
        <f t="shared" si="6"/>
        <v>0</v>
      </c>
      <c r="T119" s="39">
        <v>0</v>
      </c>
      <c r="U119" s="39">
        <f t="shared" si="7"/>
        <v>0</v>
      </c>
      <c r="V119" s="39">
        <v>0</v>
      </c>
      <c r="W119" s="34"/>
      <c r="X119" s="34"/>
      <c r="Y119" s="34"/>
      <c r="Z119" s="34"/>
      <c r="AA119" s="34"/>
      <c r="AB119" s="34"/>
      <c r="AC119" s="34"/>
      <c r="AD119" s="34"/>
      <c r="AE119" s="34"/>
      <c r="AF119" s="34"/>
      <c r="AG119" s="34"/>
    </row>
    <row r="120" spans="1:33" ht="12.75" x14ac:dyDescent="0.2">
      <c r="A120" s="21" t="s">
        <v>92</v>
      </c>
      <c r="B120" s="22" t="s">
        <v>92</v>
      </c>
      <c r="C120" s="22" t="s">
        <v>92</v>
      </c>
      <c r="D120" s="22" t="s">
        <v>92</v>
      </c>
      <c r="E120" s="22" t="s">
        <v>124</v>
      </c>
      <c r="F120" s="40">
        <v>5174960</v>
      </c>
      <c r="G120" s="40">
        <f t="shared" si="0"/>
        <v>19214</v>
      </c>
      <c r="H120" s="40">
        <v>5155746</v>
      </c>
      <c r="I120" s="40">
        <f t="shared" si="1"/>
        <v>61155</v>
      </c>
      <c r="J120" s="40">
        <v>5094591</v>
      </c>
      <c r="K120" s="40">
        <f t="shared" si="2"/>
        <v>121661</v>
      </c>
      <c r="L120" s="40">
        <v>4972930</v>
      </c>
      <c r="M120" s="40">
        <f t="shared" si="3"/>
        <v>71281</v>
      </c>
      <c r="N120" s="40">
        <v>4901649</v>
      </c>
      <c r="O120" s="40">
        <f t="shared" si="4"/>
        <v>30030</v>
      </c>
      <c r="P120" s="40">
        <v>4871619</v>
      </c>
      <c r="Q120" s="40">
        <f t="shared" si="5"/>
        <v>48482</v>
      </c>
      <c r="R120" s="40">
        <v>4823137</v>
      </c>
      <c r="S120" s="40">
        <f t="shared" si="6"/>
        <v>58907</v>
      </c>
      <c r="T120" s="40">
        <v>4764230</v>
      </c>
      <c r="U120" s="40">
        <f t="shared" si="7"/>
        <v>12520</v>
      </c>
      <c r="V120" s="41">
        <v>4751710</v>
      </c>
      <c r="W120" s="34"/>
      <c r="X120" s="34"/>
      <c r="Y120" s="34"/>
      <c r="Z120" s="34"/>
      <c r="AA120" s="34"/>
      <c r="AB120" s="34"/>
      <c r="AC120" s="34"/>
      <c r="AD120" s="34"/>
      <c r="AE120" s="34"/>
      <c r="AF120" s="34"/>
      <c r="AG120" s="34"/>
    </row>
    <row r="121" spans="1:33" ht="12.75" x14ac:dyDescent="0.2">
      <c r="A121" s="21" t="s">
        <v>92</v>
      </c>
      <c r="B121" s="22" t="s">
        <v>92</v>
      </c>
      <c r="C121" s="22" t="s">
        <v>92</v>
      </c>
      <c r="D121" s="22" t="s">
        <v>92</v>
      </c>
      <c r="E121" s="22" t="s">
        <v>125</v>
      </c>
      <c r="F121" s="40">
        <v>7097085</v>
      </c>
      <c r="G121" s="40">
        <f t="shared" si="0"/>
        <v>46721</v>
      </c>
      <c r="H121" s="40">
        <v>7050364</v>
      </c>
      <c r="I121" s="40">
        <f t="shared" si="1"/>
        <v>89931</v>
      </c>
      <c r="J121" s="40">
        <v>6960433</v>
      </c>
      <c r="K121" s="40">
        <f t="shared" si="2"/>
        <v>185224</v>
      </c>
      <c r="L121" s="40">
        <v>6775209</v>
      </c>
      <c r="M121" s="40">
        <f t="shared" si="3"/>
        <v>88898</v>
      </c>
      <c r="N121" s="40">
        <v>6686311</v>
      </c>
      <c r="O121" s="40">
        <f t="shared" si="4"/>
        <v>68045</v>
      </c>
      <c r="P121" s="40">
        <v>6618266</v>
      </c>
      <c r="Q121" s="40">
        <f t="shared" si="5"/>
        <v>81699</v>
      </c>
      <c r="R121" s="40">
        <v>6536567</v>
      </c>
      <c r="S121" s="40">
        <f t="shared" si="6"/>
        <v>115102</v>
      </c>
      <c r="T121" s="40">
        <v>6421465</v>
      </c>
      <c r="U121" s="40">
        <f t="shared" si="7"/>
        <v>17898</v>
      </c>
      <c r="V121" s="41">
        <v>6403567</v>
      </c>
      <c r="W121" s="34"/>
      <c r="X121" s="34"/>
      <c r="Y121" s="34"/>
      <c r="Z121" s="34"/>
      <c r="AA121" s="34"/>
      <c r="AB121" s="34"/>
      <c r="AC121" s="34"/>
      <c r="AD121" s="34"/>
      <c r="AE121" s="34"/>
      <c r="AF121" s="34"/>
      <c r="AG121" s="34"/>
    </row>
    <row r="122" spans="1:33" ht="12.75" x14ac:dyDescent="0.2">
      <c r="A122" s="5"/>
      <c r="B122" s="43"/>
      <c r="C122" s="31"/>
      <c r="D122" s="31"/>
      <c r="E122" s="31"/>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row>
    <row r="123" spans="1:33" ht="15" x14ac:dyDescent="0.2">
      <c r="A123" s="44" t="s">
        <v>139</v>
      </c>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row>
    <row r="124" spans="1:33" ht="25.5" x14ac:dyDescent="0.2">
      <c r="A124" s="783"/>
      <c r="B124" s="782" t="s">
        <v>4</v>
      </c>
      <c r="C124" s="782" t="s">
        <v>5</v>
      </c>
      <c r="D124" s="782" t="s">
        <v>6</v>
      </c>
      <c r="E124" s="782" t="s">
        <v>140</v>
      </c>
      <c r="F124" s="36" t="s">
        <v>151</v>
      </c>
      <c r="G124" s="36" t="s">
        <v>144</v>
      </c>
      <c r="H124" s="36" t="s">
        <v>151</v>
      </c>
      <c r="I124" s="36" t="s">
        <v>144</v>
      </c>
      <c r="J124" s="36" t="s">
        <v>151</v>
      </c>
      <c r="K124" s="36" t="s">
        <v>144</v>
      </c>
      <c r="L124" s="36" t="s">
        <v>151</v>
      </c>
      <c r="M124" s="36" t="s">
        <v>144</v>
      </c>
      <c r="N124" s="36" t="s">
        <v>151</v>
      </c>
      <c r="O124" s="36" t="s">
        <v>144</v>
      </c>
      <c r="P124" s="36" t="s">
        <v>151</v>
      </c>
      <c r="Q124" s="36" t="s">
        <v>144</v>
      </c>
      <c r="R124" s="36" t="s">
        <v>151</v>
      </c>
      <c r="S124" s="36" t="s">
        <v>144</v>
      </c>
      <c r="T124" s="36" t="s">
        <v>151</v>
      </c>
      <c r="U124" s="36" t="s">
        <v>144</v>
      </c>
      <c r="V124" s="36" t="s">
        <v>151</v>
      </c>
      <c r="W124" s="34"/>
      <c r="X124" s="34"/>
      <c r="Y124" s="34"/>
      <c r="Z124" s="34"/>
      <c r="AA124" s="34"/>
      <c r="AB124" s="34"/>
      <c r="AC124" s="34"/>
      <c r="AD124" s="34"/>
      <c r="AE124" s="34"/>
      <c r="AF124" s="34"/>
      <c r="AG124" s="34"/>
    </row>
    <row r="125" spans="1:33" ht="12.75" x14ac:dyDescent="0.2">
      <c r="A125" s="773"/>
      <c r="B125" s="773"/>
      <c r="C125" s="773"/>
      <c r="D125" s="773"/>
      <c r="E125" s="773"/>
      <c r="F125" s="10">
        <f>C4</f>
        <v>45177</v>
      </c>
      <c r="G125" s="10"/>
      <c r="H125" s="10">
        <f>C4</f>
        <v>45177</v>
      </c>
      <c r="I125" s="10"/>
      <c r="J125" s="10">
        <f>C4</f>
        <v>45177</v>
      </c>
      <c r="K125" s="10"/>
      <c r="L125" s="10">
        <f>C4</f>
        <v>45177</v>
      </c>
      <c r="M125" s="10"/>
      <c r="N125" s="10">
        <f>C4</f>
        <v>45177</v>
      </c>
      <c r="O125" s="10"/>
      <c r="P125" s="10">
        <f>C4</f>
        <v>45177</v>
      </c>
      <c r="Q125" s="10"/>
      <c r="R125" s="10">
        <f>C4</f>
        <v>45177</v>
      </c>
      <c r="S125" s="10"/>
      <c r="T125" s="10">
        <f>T8</f>
        <v>45079</v>
      </c>
      <c r="U125" s="10"/>
      <c r="V125" s="10">
        <f>V8</f>
        <v>45072</v>
      </c>
      <c r="W125" s="34"/>
      <c r="X125" s="34"/>
      <c r="Y125" s="34"/>
      <c r="Z125" s="34"/>
      <c r="AA125" s="34"/>
      <c r="AB125" s="34"/>
      <c r="AC125" s="34"/>
      <c r="AD125" s="34"/>
      <c r="AE125" s="34"/>
      <c r="AF125" s="34"/>
      <c r="AG125" s="34"/>
    </row>
    <row r="126" spans="1:33" ht="12.75" x14ac:dyDescent="0.2">
      <c r="A126" s="15">
        <v>1</v>
      </c>
      <c r="B126" s="15">
        <v>2</v>
      </c>
      <c r="C126" s="15">
        <v>3</v>
      </c>
      <c r="D126" s="15">
        <v>4</v>
      </c>
      <c r="E126" s="15">
        <v>5</v>
      </c>
      <c r="F126" s="15"/>
      <c r="G126" s="15"/>
      <c r="H126" s="15"/>
      <c r="I126" s="15"/>
      <c r="J126" s="15"/>
      <c r="K126" s="15"/>
      <c r="L126" s="15"/>
      <c r="M126" s="15"/>
      <c r="N126" s="15"/>
      <c r="O126" s="15"/>
      <c r="P126" s="15"/>
      <c r="Q126" s="15"/>
      <c r="R126" s="15"/>
      <c r="S126" s="15"/>
      <c r="T126" s="15"/>
      <c r="U126" s="15"/>
      <c r="V126" s="15">
        <v>6</v>
      </c>
      <c r="W126" s="34"/>
      <c r="X126" s="34"/>
      <c r="Y126" s="34"/>
      <c r="Z126" s="34"/>
      <c r="AA126" s="34"/>
      <c r="AB126" s="34"/>
      <c r="AC126" s="34"/>
      <c r="AD126" s="34"/>
      <c r="AE126" s="34"/>
      <c r="AF126" s="34"/>
      <c r="AG126" s="34"/>
    </row>
    <row r="127" spans="1:33" ht="12.75" x14ac:dyDescent="0.2">
      <c r="A127" s="16">
        <v>1</v>
      </c>
      <c r="B127" s="17" t="s">
        <v>15</v>
      </c>
      <c r="C127" s="17" t="s">
        <v>16</v>
      </c>
      <c r="D127" s="17" t="s">
        <v>17</v>
      </c>
      <c r="E127" s="9" t="s">
        <v>18</v>
      </c>
      <c r="F127" s="39">
        <v>0</v>
      </c>
      <c r="G127" s="39">
        <f t="shared" ref="G127:G182" si="8">F127-H127</f>
        <v>0</v>
      </c>
      <c r="H127" s="39">
        <v>0</v>
      </c>
      <c r="I127" s="39">
        <f t="shared" ref="I127:I182" si="9">H127-J127</f>
        <v>0</v>
      </c>
      <c r="J127" s="39">
        <v>0</v>
      </c>
      <c r="K127" s="39">
        <f t="shared" ref="K127:K182" si="10">J127-L127</f>
        <v>0</v>
      </c>
      <c r="L127" s="39">
        <v>0</v>
      </c>
      <c r="M127" s="39">
        <f t="shared" ref="M127:M182" si="11">L127-N127</f>
        <v>0</v>
      </c>
      <c r="N127" s="39">
        <v>0</v>
      </c>
      <c r="O127" s="39">
        <f t="shared" ref="O127:O182" si="12">N127-P127</f>
        <v>0</v>
      </c>
      <c r="P127" s="39">
        <v>0</v>
      </c>
      <c r="Q127" s="39">
        <f t="shared" ref="Q127:Q182" si="13">P127-R127</f>
        <v>0</v>
      </c>
      <c r="R127" s="39">
        <v>0</v>
      </c>
      <c r="S127" s="39">
        <f t="shared" ref="S127:S182" si="14">R127-T127</f>
        <v>0</v>
      </c>
      <c r="T127" s="39">
        <v>0</v>
      </c>
      <c r="U127" s="39">
        <f t="shared" ref="U127:U182" si="15">T127-V127</f>
        <v>0</v>
      </c>
      <c r="V127" s="39">
        <v>0</v>
      </c>
      <c r="W127" s="34"/>
      <c r="X127" s="34"/>
      <c r="Y127" s="34"/>
      <c r="Z127" s="34"/>
      <c r="AA127" s="34"/>
      <c r="AB127" s="34"/>
      <c r="AC127" s="34"/>
      <c r="AD127" s="34"/>
      <c r="AE127" s="34"/>
      <c r="AF127" s="34"/>
      <c r="AG127" s="34"/>
    </row>
    <row r="128" spans="1:33" ht="12.75" x14ac:dyDescent="0.2">
      <c r="A128" s="16">
        <v>2</v>
      </c>
      <c r="B128" s="17" t="s">
        <v>15</v>
      </c>
      <c r="C128" s="17" t="s">
        <v>16</v>
      </c>
      <c r="D128" s="17" t="s">
        <v>19</v>
      </c>
      <c r="E128" s="9" t="s">
        <v>18</v>
      </c>
      <c r="F128" s="39">
        <v>0</v>
      </c>
      <c r="G128" s="39">
        <f t="shared" si="8"/>
        <v>0</v>
      </c>
      <c r="H128" s="39">
        <v>0</v>
      </c>
      <c r="I128" s="39">
        <f t="shared" si="9"/>
        <v>0</v>
      </c>
      <c r="J128" s="39">
        <v>0</v>
      </c>
      <c r="K128" s="39">
        <f t="shared" si="10"/>
        <v>0</v>
      </c>
      <c r="L128" s="39">
        <v>0</v>
      </c>
      <c r="M128" s="39">
        <f t="shared" si="11"/>
        <v>0</v>
      </c>
      <c r="N128" s="39">
        <v>0</v>
      </c>
      <c r="O128" s="39">
        <f t="shared" si="12"/>
        <v>0</v>
      </c>
      <c r="P128" s="39">
        <v>0</v>
      </c>
      <c r="Q128" s="39">
        <f t="shared" si="13"/>
        <v>0</v>
      </c>
      <c r="R128" s="39">
        <v>0</v>
      </c>
      <c r="S128" s="39">
        <f t="shared" si="14"/>
        <v>0</v>
      </c>
      <c r="T128" s="39">
        <v>0</v>
      </c>
      <c r="U128" s="39">
        <f t="shared" si="15"/>
        <v>0</v>
      </c>
      <c r="V128" s="39">
        <v>0</v>
      </c>
      <c r="W128" s="34"/>
      <c r="X128" s="34"/>
      <c r="Y128" s="34"/>
      <c r="Z128" s="34"/>
      <c r="AA128" s="34"/>
      <c r="AB128" s="34"/>
      <c r="AC128" s="34"/>
      <c r="AD128" s="34"/>
      <c r="AE128" s="34"/>
      <c r="AF128" s="34"/>
      <c r="AG128" s="34"/>
    </row>
    <row r="129" spans="1:33" ht="12.75" x14ac:dyDescent="0.2">
      <c r="A129" s="16">
        <v>3</v>
      </c>
      <c r="B129" s="17" t="s">
        <v>15</v>
      </c>
      <c r="C129" s="17" t="s">
        <v>16</v>
      </c>
      <c r="D129" s="17" t="s">
        <v>20</v>
      </c>
      <c r="E129" s="9" t="s">
        <v>18</v>
      </c>
      <c r="F129" s="39">
        <v>0</v>
      </c>
      <c r="G129" s="39">
        <f t="shared" si="8"/>
        <v>0</v>
      </c>
      <c r="H129" s="39">
        <v>0</v>
      </c>
      <c r="I129" s="39">
        <f t="shared" si="9"/>
        <v>0</v>
      </c>
      <c r="J129" s="39">
        <v>0</v>
      </c>
      <c r="K129" s="39">
        <f t="shared" si="10"/>
        <v>0</v>
      </c>
      <c r="L129" s="39">
        <v>0</v>
      </c>
      <c r="M129" s="39">
        <f t="shared" si="11"/>
        <v>0</v>
      </c>
      <c r="N129" s="39">
        <v>0</v>
      </c>
      <c r="O129" s="39">
        <f t="shared" si="12"/>
        <v>0</v>
      </c>
      <c r="P129" s="39">
        <v>0</v>
      </c>
      <c r="Q129" s="39">
        <f t="shared" si="13"/>
        <v>0</v>
      </c>
      <c r="R129" s="39">
        <v>0</v>
      </c>
      <c r="S129" s="39">
        <f t="shared" si="14"/>
        <v>0</v>
      </c>
      <c r="T129" s="39">
        <v>0</v>
      </c>
      <c r="U129" s="39">
        <f t="shared" si="15"/>
        <v>0</v>
      </c>
      <c r="V129" s="39">
        <v>0</v>
      </c>
      <c r="W129" s="34"/>
      <c r="X129" s="34"/>
      <c r="Y129" s="34"/>
      <c r="Z129" s="34"/>
      <c r="AA129" s="34"/>
      <c r="AB129" s="34"/>
      <c r="AC129" s="34"/>
      <c r="AD129" s="34"/>
      <c r="AE129" s="34"/>
      <c r="AF129" s="34"/>
      <c r="AG129" s="34"/>
    </row>
    <row r="130" spans="1:33" ht="12.75" x14ac:dyDescent="0.2">
      <c r="A130" s="16">
        <v>4</v>
      </c>
      <c r="B130" s="17" t="s">
        <v>15</v>
      </c>
      <c r="C130" s="17" t="s">
        <v>21</v>
      </c>
      <c r="D130" s="17" t="s">
        <v>22</v>
      </c>
      <c r="E130" s="9" t="s">
        <v>18</v>
      </c>
      <c r="F130" s="39">
        <v>0</v>
      </c>
      <c r="G130" s="39">
        <f t="shared" si="8"/>
        <v>0</v>
      </c>
      <c r="H130" s="39">
        <v>0</v>
      </c>
      <c r="I130" s="39">
        <f t="shared" si="9"/>
        <v>0</v>
      </c>
      <c r="J130" s="39">
        <v>0</v>
      </c>
      <c r="K130" s="39">
        <f t="shared" si="10"/>
        <v>0</v>
      </c>
      <c r="L130" s="39">
        <v>0</v>
      </c>
      <c r="M130" s="39">
        <f t="shared" si="11"/>
        <v>0</v>
      </c>
      <c r="N130" s="39">
        <v>0</v>
      </c>
      <c r="O130" s="39">
        <f t="shared" si="12"/>
        <v>0</v>
      </c>
      <c r="P130" s="39">
        <v>0</v>
      </c>
      <c r="Q130" s="39">
        <f t="shared" si="13"/>
        <v>0</v>
      </c>
      <c r="R130" s="39">
        <v>0</v>
      </c>
      <c r="S130" s="39">
        <f t="shared" si="14"/>
        <v>0</v>
      </c>
      <c r="T130" s="39">
        <v>0</v>
      </c>
      <c r="U130" s="39">
        <f t="shared" si="15"/>
        <v>0</v>
      </c>
      <c r="V130" s="39">
        <v>0</v>
      </c>
      <c r="W130" s="34"/>
      <c r="X130" s="34"/>
      <c r="Y130" s="34"/>
      <c r="Z130" s="34"/>
      <c r="AA130" s="34"/>
      <c r="AB130" s="34"/>
      <c r="AC130" s="34"/>
      <c r="AD130" s="34"/>
      <c r="AE130" s="34"/>
      <c r="AF130" s="34"/>
      <c r="AG130" s="34"/>
    </row>
    <row r="131" spans="1:33" ht="12.75" x14ac:dyDescent="0.2">
      <c r="A131" s="16">
        <v>5</v>
      </c>
      <c r="B131" s="17" t="s">
        <v>15</v>
      </c>
      <c r="C131" s="17" t="s">
        <v>23</v>
      </c>
      <c r="D131" s="17" t="s">
        <v>24</v>
      </c>
      <c r="E131" s="9" t="s">
        <v>18</v>
      </c>
      <c r="F131" s="39">
        <v>0</v>
      </c>
      <c r="G131" s="39">
        <f t="shared" si="8"/>
        <v>0</v>
      </c>
      <c r="H131" s="39">
        <v>0</v>
      </c>
      <c r="I131" s="39">
        <f t="shared" si="9"/>
        <v>0</v>
      </c>
      <c r="J131" s="39">
        <v>0</v>
      </c>
      <c r="K131" s="39">
        <f t="shared" si="10"/>
        <v>0</v>
      </c>
      <c r="L131" s="39">
        <v>0</v>
      </c>
      <c r="M131" s="39">
        <f t="shared" si="11"/>
        <v>0</v>
      </c>
      <c r="N131" s="39">
        <v>0</v>
      </c>
      <c r="O131" s="39">
        <f t="shared" si="12"/>
        <v>0</v>
      </c>
      <c r="P131" s="39">
        <v>0</v>
      </c>
      <c r="Q131" s="39">
        <f t="shared" si="13"/>
        <v>0</v>
      </c>
      <c r="R131" s="39">
        <v>0</v>
      </c>
      <c r="S131" s="39">
        <f t="shared" si="14"/>
        <v>0</v>
      </c>
      <c r="T131" s="39">
        <v>0</v>
      </c>
      <c r="U131" s="39">
        <f t="shared" si="15"/>
        <v>0</v>
      </c>
      <c r="V131" s="39">
        <v>0</v>
      </c>
      <c r="W131" s="34"/>
      <c r="X131" s="34"/>
      <c r="Y131" s="34"/>
      <c r="Z131" s="34"/>
      <c r="AA131" s="34"/>
      <c r="AB131" s="34"/>
      <c r="AC131" s="34"/>
      <c r="AD131" s="34"/>
      <c r="AE131" s="34"/>
      <c r="AF131" s="34"/>
      <c r="AG131" s="34"/>
    </row>
    <row r="132" spans="1:33" ht="12.75" x14ac:dyDescent="0.2">
      <c r="A132" s="16">
        <v>6</v>
      </c>
      <c r="B132" s="17" t="s">
        <v>15</v>
      </c>
      <c r="C132" s="17" t="s">
        <v>23</v>
      </c>
      <c r="D132" s="17" t="s">
        <v>25</v>
      </c>
      <c r="E132" s="9" t="s">
        <v>18</v>
      </c>
      <c r="F132" s="39">
        <v>0</v>
      </c>
      <c r="G132" s="39">
        <f t="shared" si="8"/>
        <v>0</v>
      </c>
      <c r="H132" s="39">
        <v>0</v>
      </c>
      <c r="I132" s="39">
        <f t="shared" si="9"/>
        <v>0</v>
      </c>
      <c r="J132" s="39">
        <v>0</v>
      </c>
      <c r="K132" s="39">
        <f t="shared" si="10"/>
        <v>0</v>
      </c>
      <c r="L132" s="39">
        <v>0</v>
      </c>
      <c r="M132" s="39">
        <f t="shared" si="11"/>
        <v>0</v>
      </c>
      <c r="N132" s="39">
        <v>0</v>
      </c>
      <c r="O132" s="39">
        <f t="shared" si="12"/>
        <v>0</v>
      </c>
      <c r="P132" s="39">
        <v>0</v>
      </c>
      <c r="Q132" s="39">
        <f t="shared" si="13"/>
        <v>0</v>
      </c>
      <c r="R132" s="39">
        <v>0</v>
      </c>
      <c r="S132" s="39">
        <f t="shared" si="14"/>
        <v>0</v>
      </c>
      <c r="T132" s="39">
        <v>0</v>
      </c>
      <c r="U132" s="39">
        <f t="shared" si="15"/>
        <v>0</v>
      </c>
      <c r="V132" s="39">
        <v>0</v>
      </c>
      <c r="W132" s="34"/>
      <c r="X132" s="34"/>
      <c r="Y132" s="34"/>
      <c r="Z132" s="34"/>
      <c r="AA132" s="34"/>
      <c r="AB132" s="34"/>
      <c r="AC132" s="34"/>
      <c r="AD132" s="34"/>
      <c r="AE132" s="34"/>
      <c r="AF132" s="34"/>
      <c r="AG132" s="34"/>
    </row>
    <row r="133" spans="1:33" ht="12.75" x14ac:dyDescent="0.2">
      <c r="A133" s="16">
        <v>7</v>
      </c>
      <c r="B133" s="17" t="s">
        <v>15</v>
      </c>
      <c r="C133" s="17" t="s">
        <v>23</v>
      </c>
      <c r="D133" s="17" t="s">
        <v>26</v>
      </c>
      <c r="E133" s="9" t="s">
        <v>18</v>
      </c>
      <c r="F133" s="39">
        <v>0</v>
      </c>
      <c r="G133" s="39">
        <f t="shared" si="8"/>
        <v>0</v>
      </c>
      <c r="H133" s="39">
        <v>0</v>
      </c>
      <c r="I133" s="39">
        <f t="shared" si="9"/>
        <v>0</v>
      </c>
      <c r="J133" s="39">
        <v>0</v>
      </c>
      <c r="K133" s="39">
        <f t="shared" si="10"/>
        <v>0</v>
      </c>
      <c r="L133" s="39">
        <v>0</v>
      </c>
      <c r="M133" s="39">
        <f t="shared" si="11"/>
        <v>0</v>
      </c>
      <c r="N133" s="39">
        <v>0</v>
      </c>
      <c r="O133" s="39">
        <f t="shared" si="12"/>
        <v>0</v>
      </c>
      <c r="P133" s="39">
        <v>0</v>
      </c>
      <c r="Q133" s="39">
        <f t="shared" si="13"/>
        <v>0</v>
      </c>
      <c r="R133" s="39">
        <v>0</v>
      </c>
      <c r="S133" s="39">
        <f t="shared" si="14"/>
        <v>0</v>
      </c>
      <c r="T133" s="39">
        <v>0</v>
      </c>
      <c r="U133" s="39">
        <f t="shared" si="15"/>
        <v>0</v>
      </c>
      <c r="V133" s="39">
        <v>0</v>
      </c>
      <c r="W133" s="34"/>
      <c r="X133" s="34"/>
      <c r="Y133" s="34"/>
      <c r="Z133" s="34"/>
      <c r="AA133" s="34"/>
      <c r="AB133" s="34"/>
      <c r="AC133" s="34"/>
      <c r="AD133" s="34"/>
      <c r="AE133" s="34"/>
      <c r="AF133" s="34"/>
      <c r="AG133" s="34"/>
    </row>
    <row r="134" spans="1:33" ht="12.75" x14ac:dyDescent="0.2">
      <c r="A134" s="16">
        <v>8</v>
      </c>
      <c r="B134" s="17" t="s">
        <v>15</v>
      </c>
      <c r="C134" s="17" t="s">
        <v>23</v>
      </c>
      <c r="D134" s="17" t="s">
        <v>27</v>
      </c>
      <c r="E134" s="9" t="s">
        <v>18</v>
      </c>
      <c r="F134" s="39">
        <v>0</v>
      </c>
      <c r="G134" s="39">
        <f t="shared" si="8"/>
        <v>0</v>
      </c>
      <c r="H134" s="39">
        <v>0</v>
      </c>
      <c r="I134" s="39">
        <f t="shared" si="9"/>
        <v>0</v>
      </c>
      <c r="J134" s="39">
        <v>0</v>
      </c>
      <c r="K134" s="39">
        <f t="shared" si="10"/>
        <v>0</v>
      </c>
      <c r="L134" s="39">
        <v>0</v>
      </c>
      <c r="M134" s="39">
        <f t="shared" si="11"/>
        <v>0</v>
      </c>
      <c r="N134" s="39">
        <v>0</v>
      </c>
      <c r="O134" s="39">
        <f t="shared" si="12"/>
        <v>0</v>
      </c>
      <c r="P134" s="39">
        <v>0</v>
      </c>
      <c r="Q134" s="39">
        <f t="shared" si="13"/>
        <v>0</v>
      </c>
      <c r="R134" s="39">
        <v>0</v>
      </c>
      <c r="S134" s="39">
        <f t="shared" si="14"/>
        <v>0</v>
      </c>
      <c r="T134" s="39">
        <v>0</v>
      </c>
      <c r="U134" s="39">
        <f t="shared" si="15"/>
        <v>0</v>
      </c>
      <c r="V134" s="39">
        <v>0</v>
      </c>
      <c r="W134" s="34"/>
      <c r="X134" s="34"/>
      <c r="Y134" s="34"/>
      <c r="Z134" s="34"/>
      <c r="AA134" s="34"/>
      <c r="AB134" s="34"/>
      <c r="AC134" s="34"/>
      <c r="AD134" s="34"/>
      <c r="AE134" s="34"/>
      <c r="AF134" s="34"/>
      <c r="AG134" s="34"/>
    </row>
    <row r="135" spans="1:33" ht="12.75" x14ac:dyDescent="0.2">
      <c r="A135" s="16">
        <v>9</v>
      </c>
      <c r="B135" s="17" t="s">
        <v>15</v>
      </c>
      <c r="C135" s="17" t="s">
        <v>28</v>
      </c>
      <c r="D135" s="17" t="s">
        <v>29</v>
      </c>
      <c r="E135" s="9" t="s">
        <v>18</v>
      </c>
      <c r="F135" s="39">
        <v>0</v>
      </c>
      <c r="G135" s="39">
        <f t="shared" si="8"/>
        <v>0</v>
      </c>
      <c r="H135" s="39">
        <v>0</v>
      </c>
      <c r="I135" s="39">
        <f t="shared" si="9"/>
        <v>0</v>
      </c>
      <c r="J135" s="39">
        <v>0</v>
      </c>
      <c r="K135" s="39">
        <f t="shared" si="10"/>
        <v>0</v>
      </c>
      <c r="L135" s="39">
        <v>0</v>
      </c>
      <c r="M135" s="39">
        <f t="shared" si="11"/>
        <v>0</v>
      </c>
      <c r="N135" s="39">
        <v>0</v>
      </c>
      <c r="O135" s="39">
        <f t="shared" si="12"/>
        <v>0</v>
      </c>
      <c r="P135" s="39">
        <v>0</v>
      </c>
      <c r="Q135" s="39">
        <f t="shared" si="13"/>
        <v>0</v>
      </c>
      <c r="R135" s="39">
        <v>0</v>
      </c>
      <c r="S135" s="39">
        <f t="shared" si="14"/>
        <v>0</v>
      </c>
      <c r="T135" s="39">
        <v>0</v>
      </c>
      <c r="U135" s="39">
        <f t="shared" si="15"/>
        <v>0</v>
      </c>
      <c r="V135" s="39">
        <v>0</v>
      </c>
      <c r="W135" s="34"/>
      <c r="X135" s="34"/>
      <c r="Y135" s="34"/>
      <c r="Z135" s="34"/>
      <c r="AA135" s="34"/>
      <c r="AB135" s="34"/>
      <c r="AC135" s="34"/>
      <c r="AD135" s="34"/>
      <c r="AE135" s="34"/>
      <c r="AF135" s="34"/>
      <c r="AG135" s="34"/>
    </row>
    <row r="136" spans="1:33" ht="12.75" x14ac:dyDescent="0.2">
      <c r="A136" s="16">
        <v>10</v>
      </c>
      <c r="B136" s="17" t="s">
        <v>15</v>
      </c>
      <c r="C136" s="17" t="s">
        <v>28</v>
      </c>
      <c r="D136" s="17" t="s">
        <v>30</v>
      </c>
      <c r="E136" s="9" t="s">
        <v>18</v>
      </c>
      <c r="F136" s="39">
        <v>0</v>
      </c>
      <c r="G136" s="39">
        <f t="shared" si="8"/>
        <v>0</v>
      </c>
      <c r="H136" s="39">
        <v>0</v>
      </c>
      <c r="I136" s="39">
        <f t="shared" si="9"/>
        <v>0</v>
      </c>
      <c r="J136" s="39">
        <v>0</v>
      </c>
      <c r="K136" s="39">
        <f t="shared" si="10"/>
        <v>0</v>
      </c>
      <c r="L136" s="39">
        <v>0</v>
      </c>
      <c r="M136" s="39">
        <f t="shared" si="11"/>
        <v>0</v>
      </c>
      <c r="N136" s="39">
        <v>0</v>
      </c>
      <c r="O136" s="39">
        <f t="shared" si="12"/>
        <v>0</v>
      </c>
      <c r="P136" s="39">
        <v>0</v>
      </c>
      <c r="Q136" s="39">
        <f t="shared" si="13"/>
        <v>0</v>
      </c>
      <c r="R136" s="39">
        <v>0</v>
      </c>
      <c r="S136" s="39">
        <f t="shared" si="14"/>
        <v>0</v>
      </c>
      <c r="T136" s="39">
        <v>0</v>
      </c>
      <c r="U136" s="39">
        <f t="shared" si="15"/>
        <v>0</v>
      </c>
      <c r="V136" s="39">
        <v>0</v>
      </c>
      <c r="W136" s="34"/>
      <c r="X136" s="34"/>
      <c r="Y136" s="34"/>
      <c r="Z136" s="34"/>
      <c r="AA136" s="34"/>
      <c r="AB136" s="34"/>
      <c r="AC136" s="34"/>
      <c r="AD136" s="34"/>
      <c r="AE136" s="34"/>
      <c r="AF136" s="34"/>
      <c r="AG136" s="34"/>
    </row>
    <row r="137" spans="1:33" ht="12.75" x14ac:dyDescent="0.2">
      <c r="A137" s="16">
        <v>11</v>
      </c>
      <c r="B137" s="17" t="s">
        <v>15</v>
      </c>
      <c r="C137" s="17" t="s">
        <v>31</v>
      </c>
      <c r="D137" s="17" t="s">
        <v>32</v>
      </c>
      <c r="E137" s="9" t="s">
        <v>18</v>
      </c>
      <c r="F137" s="39">
        <v>0</v>
      </c>
      <c r="G137" s="39">
        <f t="shared" si="8"/>
        <v>0</v>
      </c>
      <c r="H137" s="39">
        <v>0</v>
      </c>
      <c r="I137" s="39">
        <f t="shared" si="9"/>
        <v>0</v>
      </c>
      <c r="J137" s="39">
        <v>0</v>
      </c>
      <c r="K137" s="39">
        <f t="shared" si="10"/>
        <v>0</v>
      </c>
      <c r="L137" s="39">
        <v>0</v>
      </c>
      <c r="M137" s="39">
        <f t="shared" si="11"/>
        <v>0</v>
      </c>
      <c r="N137" s="39">
        <v>0</v>
      </c>
      <c r="O137" s="39">
        <f t="shared" si="12"/>
        <v>0</v>
      </c>
      <c r="P137" s="39">
        <v>0</v>
      </c>
      <c r="Q137" s="39">
        <f t="shared" si="13"/>
        <v>0</v>
      </c>
      <c r="R137" s="39">
        <v>0</v>
      </c>
      <c r="S137" s="39">
        <f t="shared" si="14"/>
        <v>0</v>
      </c>
      <c r="T137" s="39">
        <v>0</v>
      </c>
      <c r="U137" s="39">
        <f t="shared" si="15"/>
        <v>0</v>
      </c>
      <c r="V137" s="39">
        <v>0</v>
      </c>
      <c r="W137" s="34"/>
      <c r="X137" s="34"/>
      <c r="Y137" s="34"/>
      <c r="Z137" s="34"/>
      <c r="AA137" s="34"/>
      <c r="AB137" s="34"/>
      <c r="AC137" s="34"/>
      <c r="AD137" s="34"/>
      <c r="AE137" s="34"/>
      <c r="AF137" s="34"/>
      <c r="AG137" s="34"/>
    </row>
    <row r="138" spans="1:33" ht="12.75" x14ac:dyDescent="0.2">
      <c r="A138" s="16">
        <v>12</v>
      </c>
      <c r="B138" s="17" t="s">
        <v>15</v>
      </c>
      <c r="C138" s="17" t="s">
        <v>33</v>
      </c>
      <c r="D138" s="17" t="s">
        <v>34</v>
      </c>
      <c r="E138" s="9" t="s">
        <v>18</v>
      </c>
      <c r="F138" s="39">
        <v>0</v>
      </c>
      <c r="G138" s="39">
        <f t="shared" si="8"/>
        <v>0</v>
      </c>
      <c r="H138" s="39">
        <v>0</v>
      </c>
      <c r="I138" s="39">
        <f t="shared" si="9"/>
        <v>0</v>
      </c>
      <c r="J138" s="39">
        <v>0</v>
      </c>
      <c r="K138" s="39">
        <f t="shared" si="10"/>
        <v>0</v>
      </c>
      <c r="L138" s="39">
        <v>0</v>
      </c>
      <c r="M138" s="39">
        <f t="shared" si="11"/>
        <v>0</v>
      </c>
      <c r="N138" s="39">
        <v>0</v>
      </c>
      <c r="O138" s="39">
        <f t="shared" si="12"/>
        <v>0</v>
      </c>
      <c r="P138" s="39">
        <v>0</v>
      </c>
      <c r="Q138" s="39">
        <f t="shared" si="13"/>
        <v>0</v>
      </c>
      <c r="R138" s="39">
        <v>0</v>
      </c>
      <c r="S138" s="39">
        <f t="shared" si="14"/>
        <v>0</v>
      </c>
      <c r="T138" s="39">
        <v>0</v>
      </c>
      <c r="U138" s="39">
        <f t="shared" si="15"/>
        <v>0</v>
      </c>
      <c r="V138" s="39">
        <v>0</v>
      </c>
      <c r="W138" s="34"/>
      <c r="X138" s="34"/>
      <c r="Y138" s="34"/>
      <c r="Z138" s="34"/>
      <c r="AA138" s="34"/>
      <c r="AB138" s="34"/>
      <c r="AC138" s="34"/>
      <c r="AD138" s="34"/>
      <c r="AE138" s="34"/>
      <c r="AF138" s="34"/>
      <c r="AG138" s="34"/>
    </row>
    <row r="139" spans="1:33" ht="12.75" x14ac:dyDescent="0.2">
      <c r="A139" s="16">
        <v>13</v>
      </c>
      <c r="B139" s="17" t="s">
        <v>15</v>
      </c>
      <c r="C139" s="17" t="s">
        <v>35</v>
      </c>
      <c r="D139" s="17" t="s">
        <v>36</v>
      </c>
      <c r="E139" s="9" t="s">
        <v>18</v>
      </c>
      <c r="F139" s="39">
        <v>0</v>
      </c>
      <c r="G139" s="39">
        <f t="shared" si="8"/>
        <v>0</v>
      </c>
      <c r="H139" s="39">
        <v>0</v>
      </c>
      <c r="I139" s="39">
        <f t="shared" si="9"/>
        <v>0</v>
      </c>
      <c r="J139" s="39">
        <v>0</v>
      </c>
      <c r="K139" s="39">
        <f t="shared" si="10"/>
        <v>0</v>
      </c>
      <c r="L139" s="39">
        <v>0</v>
      </c>
      <c r="M139" s="39">
        <f t="shared" si="11"/>
        <v>0</v>
      </c>
      <c r="N139" s="39">
        <v>0</v>
      </c>
      <c r="O139" s="39">
        <f t="shared" si="12"/>
        <v>0</v>
      </c>
      <c r="P139" s="39">
        <v>0</v>
      </c>
      <c r="Q139" s="39">
        <f t="shared" si="13"/>
        <v>0</v>
      </c>
      <c r="R139" s="39">
        <v>0</v>
      </c>
      <c r="S139" s="39">
        <f t="shared" si="14"/>
        <v>0</v>
      </c>
      <c r="T139" s="39">
        <v>0</v>
      </c>
      <c r="U139" s="39">
        <f t="shared" si="15"/>
        <v>0</v>
      </c>
      <c r="V139" s="39">
        <v>0</v>
      </c>
      <c r="W139" s="34"/>
      <c r="X139" s="34"/>
      <c r="Y139" s="34"/>
      <c r="Z139" s="34"/>
      <c r="AA139" s="34"/>
      <c r="AB139" s="34"/>
      <c r="AC139" s="34"/>
      <c r="AD139" s="34"/>
      <c r="AE139" s="34"/>
      <c r="AF139" s="34"/>
      <c r="AG139" s="34"/>
    </row>
    <row r="140" spans="1:33" ht="12.75" x14ac:dyDescent="0.2">
      <c r="A140" s="16">
        <v>14</v>
      </c>
      <c r="B140" s="17" t="s">
        <v>15</v>
      </c>
      <c r="C140" s="17" t="s">
        <v>35</v>
      </c>
      <c r="D140" s="17" t="s">
        <v>37</v>
      </c>
      <c r="E140" s="9" t="s">
        <v>18</v>
      </c>
      <c r="F140" s="39">
        <v>0</v>
      </c>
      <c r="G140" s="39">
        <f t="shared" si="8"/>
        <v>0</v>
      </c>
      <c r="H140" s="39">
        <v>0</v>
      </c>
      <c r="I140" s="39">
        <f t="shared" si="9"/>
        <v>0</v>
      </c>
      <c r="J140" s="39">
        <v>0</v>
      </c>
      <c r="K140" s="39">
        <f t="shared" si="10"/>
        <v>0</v>
      </c>
      <c r="L140" s="39">
        <v>0</v>
      </c>
      <c r="M140" s="39">
        <f t="shared" si="11"/>
        <v>0</v>
      </c>
      <c r="N140" s="39">
        <v>0</v>
      </c>
      <c r="O140" s="39">
        <f t="shared" si="12"/>
        <v>0</v>
      </c>
      <c r="P140" s="39">
        <v>0</v>
      </c>
      <c r="Q140" s="39">
        <f t="shared" si="13"/>
        <v>0</v>
      </c>
      <c r="R140" s="39">
        <v>0</v>
      </c>
      <c r="S140" s="39">
        <f t="shared" si="14"/>
        <v>0</v>
      </c>
      <c r="T140" s="39">
        <v>0</v>
      </c>
      <c r="U140" s="39">
        <f t="shared" si="15"/>
        <v>0</v>
      </c>
      <c r="V140" s="39">
        <v>0</v>
      </c>
      <c r="W140" s="34"/>
      <c r="X140" s="34"/>
      <c r="Y140" s="34"/>
      <c r="Z140" s="34"/>
      <c r="AA140" s="34"/>
      <c r="AB140" s="34"/>
      <c r="AC140" s="34"/>
      <c r="AD140" s="34"/>
      <c r="AE140" s="34"/>
      <c r="AF140" s="34"/>
      <c r="AG140" s="34"/>
    </row>
    <row r="141" spans="1:33" ht="12.75" x14ac:dyDescent="0.2">
      <c r="A141" s="16">
        <v>15</v>
      </c>
      <c r="B141" s="17" t="s">
        <v>15</v>
      </c>
      <c r="C141" s="17" t="s">
        <v>38</v>
      </c>
      <c r="D141" s="17" t="s">
        <v>39</v>
      </c>
      <c r="E141" s="9" t="s">
        <v>18</v>
      </c>
      <c r="F141" s="39">
        <v>0</v>
      </c>
      <c r="G141" s="39">
        <f t="shared" si="8"/>
        <v>0</v>
      </c>
      <c r="H141" s="39">
        <v>0</v>
      </c>
      <c r="I141" s="39">
        <f t="shared" si="9"/>
        <v>0</v>
      </c>
      <c r="J141" s="39">
        <v>0</v>
      </c>
      <c r="K141" s="39">
        <f t="shared" si="10"/>
        <v>0</v>
      </c>
      <c r="L141" s="39">
        <v>0</v>
      </c>
      <c r="M141" s="39">
        <f t="shared" si="11"/>
        <v>0</v>
      </c>
      <c r="N141" s="39">
        <v>0</v>
      </c>
      <c r="O141" s="39">
        <f t="shared" si="12"/>
        <v>0</v>
      </c>
      <c r="P141" s="39">
        <v>0</v>
      </c>
      <c r="Q141" s="39">
        <f t="shared" si="13"/>
        <v>0</v>
      </c>
      <c r="R141" s="39">
        <v>0</v>
      </c>
      <c r="S141" s="39">
        <f t="shared" si="14"/>
        <v>0</v>
      </c>
      <c r="T141" s="39">
        <v>0</v>
      </c>
      <c r="U141" s="39">
        <f t="shared" si="15"/>
        <v>0</v>
      </c>
      <c r="V141" s="39">
        <v>0</v>
      </c>
      <c r="W141" s="34"/>
      <c r="X141" s="34"/>
      <c r="Y141" s="34"/>
      <c r="Z141" s="34"/>
      <c r="AA141" s="34"/>
      <c r="AB141" s="34"/>
      <c r="AC141" s="34"/>
      <c r="AD141" s="34"/>
      <c r="AE141" s="34"/>
      <c r="AF141" s="34"/>
      <c r="AG141" s="34"/>
    </row>
    <row r="142" spans="1:33" ht="12.75" x14ac:dyDescent="0.2">
      <c r="A142" s="16">
        <v>16</v>
      </c>
      <c r="B142" s="17" t="s">
        <v>15</v>
      </c>
      <c r="C142" s="17" t="s">
        <v>38</v>
      </c>
      <c r="D142" s="17" t="s">
        <v>40</v>
      </c>
      <c r="E142" s="9" t="s">
        <v>18</v>
      </c>
      <c r="F142" s="39">
        <v>0</v>
      </c>
      <c r="G142" s="39">
        <f t="shared" si="8"/>
        <v>0</v>
      </c>
      <c r="H142" s="39">
        <v>0</v>
      </c>
      <c r="I142" s="39">
        <f t="shared" si="9"/>
        <v>0</v>
      </c>
      <c r="J142" s="39">
        <v>0</v>
      </c>
      <c r="K142" s="39">
        <f t="shared" si="10"/>
        <v>0</v>
      </c>
      <c r="L142" s="39">
        <v>0</v>
      </c>
      <c r="M142" s="39">
        <f t="shared" si="11"/>
        <v>0</v>
      </c>
      <c r="N142" s="39">
        <v>0</v>
      </c>
      <c r="O142" s="39">
        <f t="shared" si="12"/>
        <v>0</v>
      </c>
      <c r="P142" s="39">
        <v>0</v>
      </c>
      <c r="Q142" s="39">
        <f t="shared" si="13"/>
        <v>0</v>
      </c>
      <c r="R142" s="39">
        <v>0</v>
      </c>
      <c r="S142" s="39">
        <f t="shared" si="14"/>
        <v>0</v>
      </c>
      <c r="T142" s="39">
        <v>0</v>
      </c>
      <c r="U142" s="39">
        <f t="shared" si="15"/>
        <v>0</v>
      </c>
      <c r="V142" s="39">
        <v>0</v>
      </c>
      <c r="W142" s="34"/>
      <c r="X142" s="34"/>
      <c r="Y142" s="34"/>
      <c r="Z142" s="34"/>
      <c r="AA142" s="34"/>
      <c r="AB142" s="34"/>
      <c r="AC142" s="34"/>
      <c r="AD142" s="34"/>
      <c r="AE142" s="34"/>
      <c r="AF142" s="34"/>
      <c r="AG142" s="34"/>
    </row>
    <row r="143" spans="1:33" ht="12.75" x14ac:dyDescent="0.2">
      <c r="A143" s="16">
        <v>17</v>
      </c>
      <c r="B143" s="17" t="s">
        <v>15</v>
      </c>
      <c r="C143" s="17" t="s">
        <v>38</v>
      </c>
      <c r="D143" s="17" t="s">
        <v>41</v>
      </c>
      <c r="E143" s="9" t="s">
        <v>18</v>
      </c>
      <c r="F143" s="39">
        <v>380</v>
      </c>
      <c r="G143" s="39">
        <f t="shared" si="8"/>
        <v>67</v>
      </c>
      <c r="H143" s="39">
        <v>313</v>
      </c>
      <c r="I143" s="39">
        <f t="shared" si="9"/>
        <v>164</v>
      </c>
      <c r="J143" s="39">
        <v>149</v>
      </c>
      <c r="K143" s="39">
        <f t="shared" si="10"/>
        <v>149</v>
      </c>
      <c r="L143" s="39">
        <v>0</v>
      </c>
      <c r="M143" s="39">
        <f t="shared" si="11"/>
        <v>0</v>
      </c>
      <c r="N143" s="39">
        <v>0</v>
      </c>
      <c r="O143" s="39">
        <f t="shared" si="12"/>
        <v>0</v>
      </c>
      <c r="P143" s="39">
        <v>0</v>
      </c>
      <c r="Q143" s="39">
        <f t="shared" si="13"/>
        <v>0</v>
      </c>
      <c r="R143" s="39">
        <v>0</v>
      </c>
      <c r="S143" s="39">
        <f t="shared" si="14"/>
        <v>0</v>
      </c>
      <c r="T143" s="39">
        <v>0</v>
      </c>
      <c r="U143" s="39">
        <f t="shared" si="15"/>
        <v>0</v>
      </c>
      <c r="V143" s="39">
        <v>0</v>
      </c>
      <c r="W143" s="34"/>
      <c r="X143" s="34"/>
      <c r="Y143" s="34"/>
      <c r="Z143" s="34"/>
      <c r="AA143" s="34"/>
      <c r="AB143" s="34"/>
      <c r="AC143" s="34"/>
      <c r="AD143" s="34"/>
      <c r="AE143" s="34"/>
      <c r="AF143" s="34"/>
      <c r="AG143" s="34"/>
    </row>
    <row r="144" spans="1:33" ht="12.75" x14ac:dyDescent="0.2">
      <c r="A144" s="16">
        <v>18</v>
      </c>
      <c r="B144" s="17" t="s">
        <v>15</v>
      </c>
      <c r="C144" s="17" t="s">
        <v>42</v>
      </c>
      <c r="D144" s="17" t="s">
        <v>43</v>
      </c>
      <c r="E144" s="9" t="s">
        <v>18</v>
      </c>
      <c r="F144" s="39">
        <v>0</v>
      </c>
      <c r="G144" s="39">
        <f t="shared" si="8"/>
        <v>0</v>
      </c>
      <c r="H144" s="39">
        <v>0</v>
      </c>
      <c r="I144" s="39">
        <f t="shared" si="9"/>
        <v>0</v>
      </c>
      <c r="J144" s="39">
        <v>0</v>
      </c>
      <c r="K144" s="39">
        <f t="shared" si="10"/>
        <v>0</v>
      </c>
      <c r="L144" s="39">
        <v>0</v>
      </c>
      <c r="M144" s="39">
        <f t="shared" si="11"/>
        <v>0</v>
      </c>
      <c r="N144" s="39">
        <v>0</v>
      </c>
      <c r="O144" s="39">
        <f t="shared" si="12"/>
        <v>0</v>
      </c>
      <c r="P144" s="39">
        <v>0</v>
      </c>
      <c r="Q144" s="39">
        <f t="shared" si="13"/>
        <v>0</v>
      </c>
      <c r="R144" s="39">
        <v>0</v>
      </c>
      <c r="S144" s="39">
        <f t="shared" si="14"/>
        <v>0</v>
      </c>
      <c r="T144" s="39">
        <v>0</v>
      </c>
      <c r="U144" s="39">
        <f t="shared" si="15"/>
        <v>0</v>
      </c>
      <c r="V144" s="39">
        <v>0</v>
      </c>
      <c r="W144" s="34"/>
      <c r="X144" s="34"/>
      <c r="Y144" s="34"/>
      <c r="Z144" s="34"/>
      <c r="AA144" s="34"/>
      <c r="AB144" s="34"/>
      <c r="AC144" s="34"/>
      <c r="AD144" s="34"/>
      <c r="AE144" s="34"/>
      <c r="AF144" s="34"/>
      <c r="AG144" s="34"/>
    </row>
    <row r="145" spans="1:33" ht="12.75" x14ac:dyDescent="0.2">
      <c r="A145" s="16">
        <v>19</v>
      </c>
      <c r="B145" s="17" t="s">
        <v>15</v>
      </c>
      <c r="C145" s="17" t="s">
        <v>42</v>
      </c>
      <c r="D145" s="17" t="s">
        <v>44</v>
      </c>
      <c r="E145" s="9" t="s">
        <v>18</v>
      </c>
      <c r="F145" s="39">
        <v>0</v>
      </c>
      <c r="G145" s="39">
        <f t="shared" si="8"/>
        <v>0</v>
      </c>
      <c r="H145" s="39">
        <v>0</v>
      </c>
      <c r="I145" s="39">
        <f t="shared" si="9"/>
        <v>0</v>
      </c>
      <c r="J145" s="39">
        <v>0</v>
      </c>
      <c r="K145" s="39">
        <f t="shared" si="10"/>
        <v>0</v>
      </c>
      <c r="L145" s="39">
        <v>0</v>
      </c>
      <c r="M145" s="39">
        <f t="shared" si="11"/>
        <v>0</v>
      </c>
      <c r="N145" s="39">
        <v>0</v>
      </c>
      <c r="O145" s="39">
        <f t="shared" si="12"/>
        <v>0</v>
      </c>
      <c r="P145" s="39">
        <v>0</v>
      </c>
      <c r="Q145" s="39">
        <f t="shared" si="13"/>
        <v>0</v>
      </c>
      <c r="R145" s="39">
        <v>0</v>
      </c>
      <c r="S145" s="39">
        <f t="shared" si="14"/>
        <v>0</v>
      </c>
      <c r="T145" s="39">
        <v>0</v>
      </c>
      <c r="U145" s="39">
        <f t="shared" si="15"/>
        <v>0</v>
      </c>
      <c r="V145" s="39">
        <v>0</v>
      </c>
      <c r="W145" s="34"/>
      <c r="X145" s="34"/>
      <c r="Y145" s="34"/>
      <c r="Z145" s="34"/>
      <c r="AA145" s="34"/>
      <c r="AB145" s="34"/>
      <c r="AC145" s="34"/>
      <c r="AD145" s="34"/>
      <c r="AE145" s="34"/>
      <c r="AF145" s="34"/>
      <c r="AG145" s="34"/>
    </row>
    <row r="146" spans="1:33" ht="12.75" x14ac:dyDescent="0.2">
      <c r="A146" s="16">
        <v>20</v>
      </c>
      <c r="B146" s="17" t="s">
        <v>15</v>
      </c>
      <c r="C146" s="17" t="s">
        <v>45</v>
      </c>
      <c r="D146" s="17" t="s">
        <v>46</v>
      </c>
      <c r="E146" s="9" t="s">
        <v>18</v>
      </c>
      <c r="F146" s="39">
        <v>0</v>
      </c>
      <c r="G146" s="39">
        <f t="shared" si="8"/>
        <v>0</v>
      </c>
      <c r="H146" s="39">
        <v>0</v>
      </c>
      <c r="I146" s="39">
        <f t="shared" si="9"/>
        <v>0</v>
      </c>
      <c r="J146" s="39">
        <v>0</v>
      </c>
      <c r="K146" s="39">
        <f t="shared" si="10"/>
        <v>0</v>
      </c>
      <c r="L146" s="39">
        <v>0</v>
      </c>
      <c r="M146" s="39">
        <f t="shared" si="11"/>
        <v>0</v>
      </c>
      <c r="N146" s="39">
        <v>0</v>
      </c>
      <c r="O146" s="39">
        <f t="shared" si="12"/>
        <v>0</v>
      </c>
      <c r="P146" s="39">
        <v>0</v>
      </c>
      <c r="Q146" s="39">
        <f t="shared" si="13"/>
        <v>0</v>
      </c>
      <c r="R146" s="39">
        <v>0</v>
      </c>
      <c r="S146" s="39">
        <f t="shared" si="14"/>
        <v>0</v>
      </c>
      <c r="T146" s="39">
        <v>0</v>
      </c>
      <c r="U146" s="39">
        <f t="shared" si="15"/>
        <v>0</v>
      </c>
      <c r="V146" s="39">
        <v>0</v>
      </c>
      <c r="W146" s="34"/>
      <c r="X146" s="34"/>
      <c r="Y146" s="34"/>
      <c r="Z146" s="34"/>
      <c r="AA146" s="34"/>
      <c r="AB146" s="34"/>
      <c r="AC146" s="34"/>
      <c r="AD146" s="34"/>
      <c r="AE146" s="34"/>
      <c r="AF146" s="34"/>
      <c r="AG146" s="34"/>
    </row>
    <row r="147" spans="1:33" ht="12.75" x14ac:dyDescent="0.2">
      <c r="A147" s="16">
        <v>21</v>
      </c>
      <c r="B147" s="17" t="s">
        <v>15</v>
      </c>
      <c r="C147" s="17" t="s">
        <v>47</v>
      </c>
      <c r="D147" s="17" t="s">
        <v>48</v>
      </c>
      <c r="E147" s="9" t="s">
        <v>18</v>
      </c>
      <c r="F147" s="39">
        <v>0</v>
      </c>
      <c r="G147" s="39">
        <f t="shared" si="8"/>
        <v>0</v>
      </c>
      <c r="H147" s="39">
        <v>0</v>
      </c>
      <c r="I147" s="39">
        <f t="shared" si="9"/>
        <v>0</v>
      </c>
      <c r="J147" s="39">
        <v>0</v>
      </c>
      <c r="K147" s="39">
        <f t="shared" si="10"/>
        <v>0</v>
      </c>
      <c r="L147" s="39">
        <v>0</v>
      </c>
      <c r="M147" s="39">
        <f t="shared" si="11"/>
        <v>0</v>
      </c>
      <c r="N147" s="39">
        <v>0</v>
      </c>
      <c r="O147" s="39">
        <f t="shared" si="12"/>
        <v>0</v>
      </c>
      <c r="P147" s="39">
        <v>0</v>
      </c>
      <c r="Q147" s="39">
        <f t="shared" si="13"/>
        <v>0</v>
      </c>
      <c r="R147" s="39">
        <v>0</v>
      </c>
      <c r="S147" s="39">
        <f t="shared" si="14"/>
        <v>0</v>
      </c>
      <c r="T147" s="39">
        <v>0</v>
      </c>
      <c r="U147" s="39">
        <f t="shared" si="15"/>
        <v>0</v>
      </c>
      <c r="V147" s="39">
        <v>0</v>
      </c>
      <c r="W147" s="34"/>
      <c r="X147" s="34"/>
      <c r="Y147" s="34"/>
      <c r="Z147" s="34"/>
      <c r="AA147" s="34"/>
      <c r="AB147" s="34"/>
      <c r="AC147" s="34"/>
      <c r="AD147" s="34"/>
      <c r="AE147" s="34"/>
      <c r="AF147" s="34"/>
      <c r="AG147" s="34"/>
    </row>
    <row r="148" spans="1:33" ht="12.75" x14ac:dyDescent="0.2">
      <c r="A148" s="16">
        <v>22</v>
      </c>
      <c r="B148" s="17" t="s">
        <v>49</v>
      </c>
      <c r="C148" s="17" t="s">
        <v>50</v>
      </c>
      <c r="D148" s="17" t="s">
        <v>51</v>
      </c>
      <c r="E148" s="9" t="s">
        <v>18</v>
      </c>
      <c r="F148" s="39">
        <v>0</v>
      </c>
      <c r="G148" s="39">
        <f t="shared" si="8"/>
        <v>0</v>
      </c>
      <c r="H148" s="39">
        <v>0</v>
      </c>
      <c r="I148" s="39">
        <f t="shared" si="9"/>
        <v>0</v>
      </c>
      <c r="J148" s="39">
        <v>0</v>
      </c>
      <c r="K148" s="39">
        <f t="shared" si="10"/>
        <v>0</v>
      </c>
      <c r="L148" s="39">
        <v>0</v>
      </c>
      <c r="M148" s="39">
        <f t="shared" si="11"/>
        <v>0</v>
      </c>
      <c r="N148" s="39">
        <v>0</v>
      </c>
      <c r="O148" s="39">
        <f t="shared" si="12"/>
        <v>0</v>
      </c>
      <c r="P148" s="39">
        <v>0</v>
      </c>
      <c r="Q148" s="39">
        <f t="shared" si="13"/>
        <v>0</v>
      </c>
      <c r="R148" s="39">
        <v>0</v>
      </c>
      <c r="S148" s="39">
        <f t="shared" si="14"/>
        <v>0</v>
      </c>
      <c r="T148" s="39">
        <v>0</v>
      </c>
      <c r="U148" s="39">
        <f t="shared" si="15"/>
        <v>0</v>
      </c>
      <c r="V148" s="39">
        <v>0</v>
      </c>
      <c r="W148" s="34"/>
      <c r="X148" s="34"/>
      <c r="Y148" s="34"/>
      <c r="Z148" s="34"/>
      <c r="AA148" s="34"/>
      <c r="AB148" s="34"/>
      <c r="AC148" s="34"/>
      <c r="AD148" s="34"/>
      <c r="AE148" s="34"/>
      <c r="AF148" s="34"/>
      <c r="AG148" s="34"/>
    </row>
    <row r="149" spans="1:33" ht="12.75" x14ac:dyDescent="0.2">
      <c r="A149" s="16">
        <v>23</v>
      </c>
      <c r="B149" s="17" t="s">
        <v>49</v>
      </c>
      <c r="C149" s="17" t="s">
        <v>52</v>
      </c>
      <c r="D149" s="17" t="s">
        <v>53</v>
      </c>
      <c r="E149" s="9" t="s">
        <v>18</v>
      </c>
      <c r="F149" s="39">
        <v>0</v>
      </c>
      <c r="G149" s="39">
        <f t="shared" si="8"/>
        <v>0</v>
      </c>
      <c r="H149" s="39">
        <v>0</v>
      </c>
      <c r="I149" s="39">
        <f t="shared" si="9"/>
        <v>0</v>
      </c>
      <c r="J149" s="39">
        <v>0</v>
      </c>
      <c r="K149" s="39">
        <f t="shared" si="10"/>
        <v>0</v>
      </c>
      <c r="L149" s="39">
        <v>0</v>
      </c>
      <c r="M149" s="39">
        <f t="shared" si="11"/>
        <v>0</v>
      </c>
      <c r="N149" s="39">
        <v>0</v>
      </c>
      <c r="O149" s="39">
        <f t="shared" si="12"/>
        <v>0</v>
      </c>
      <c r="P149" s="39">
        <v>0</v>
      </c>
      <c r="Q149" s="39">
        <f t="shared" si="13"/>
        <v>0</v>
      </c>
      <c r="R149" s="39">
        <v>0</v>
      </c>
      <c r="S149" s="39">
        <f t="shared" si="14"/>
        <v>0</v>
      </c>
      <c r="T149" s="39">
        <v>0</v>
      </c>
      <c r="U149" s="39">
        <f t="shared" si="15"/>
        <v>0</v>
      </c>
      <c r="V149" s="39">
        <v>0</v>
      </c>
      <c r="W149" s="34"/>
      <c r="X149" s="34"/>
      <c r="Y149" s="34"/>
      <c r="Z149" s="34"/>
      <c r="AA149" s="34"/>
      <c r="AB149" s="34"/>
      <c r="AC149" s="34"/>
      <c r="AD149" s="34"/>
      <c r="AE149" s="34"/>
      <c r="AF149" s="34"/>
      <c r="AG149" s="34"/>
    </row>
    <row r="150" spans="1:33" ht="12.75" x14ac:dyDescent="0.2">
      <c r="A150" s="16">
        <v>24</v>
      </c>
      <c r="B150" s="17" t="s">
        <v>49</v>
      </c>
      <c r="C150" s="17" t="s">
        <v>54</v>
      </c>
      <c r="D150" s="17" t="s">
        <v>55</v>
      </c>
      <c r="E150" s="9" t="s">
        <v>18</v>
      </c>
      <c r="F150" s="39">
        <v>0</v>
      </c>
      <c r="G150" s="39">
        <f t="shared" si="8"/>
        <v>0</v>
      </c>
      <c r="H150" s="39">
        <v>0</v>
      </c>
      <c r="I150" s="39">
        <f t="shared" si="9"/>
        <v>0</v>
      </c>
      <c r="J150" s="39">
        <v>0</v>
      </c>
      <c r="K150" s="39">
        <f t="shared" si="10"/>
        <v>0</v>
      </c>
      <c r="L150" s="39">
        <v>0</v>
      </c>
      <c r="M150" s="39">
        <f t="shared" si="11"/>
        <v>0</v>
      </c>
      <c r="N150" s="39">
        <v>0</v>
      </c>
      <c r="O150" s="39">
        <f t="shared" si="12"/>
        <v>0</v>
      </c>
      <c r="P150" s="39">
        <v>0</v>
      </c>
      <c r="Q150" s="39">
        <f t="shared" si="13"/>
        <v>0</v>
      </c>
      <c r="R150" s="39">
        <v>0</v>
      </c>
      <c r="S150" s="39">
        <f t="shared" si="14"/>
        <v>0</v>
      </c>
      <c r="T150" s="39">
        <v>0</v>
      </c>
      <c r="U150" s="39">
        <f t="shared" si="15"/>
        <v>0</v>
      </c>
      <c r="V150" s="39">
        <v>0</v>
      </c>
      <c r="W150" s="34"/>
      <c r="X150" s="34"/>
      <c r="Y150" s="34"/>
      <c r="Z150" s="34"/>
      <c r="AA150" s="34"/>
      <c r="AB150" s="34"/>
      <c r="AC150" s="34"/>
      <c r="AD150" s="34"/>
      <c r="AE150" s="34"/>
      <c r="AF150" s="34"/>
      <c r="AG150" s="34"/>
    </row>
    <row r="151" spans="1:33" ht="12.75" x14ac:dyDescent="0.2">
      <c r="A151" s="16">
        <v>25</v>
      </c>
      <c r="B151" s="17" t="s">
        <v>49</v>
      </c>
      <c r="C151" s="17" t="s">
        <v>56</v>
      </c>
      <c r="D151" s="17" t="s">
        <v>57</v>
      </c>
      <c r="E151" s="9" t="s">
        <v>18</v>
      </c>
      <c r="F151" s="39">
        <v>0</v>
      </c>
      <c r="G151" s="39">
        <f t="shared" si="8"/>
        <v>0</v>
      </c>
      <c r="H151" s="39">
        <v>0</v>
      </c>
      <c r="I151" s="39">
        <f t="shared" si="9"/>
        <v>-31</v>
      </c>
      <c r="J151" s="39">
        <v>31</v>
      </c>
      <c r="K151" s="39">
        <f t="shared" si="10"/>
        <v>0</v>
      </c>
      <c r="L151" s="39">
        <v>31</v>
      </c>
      <c r="M151" s="39">
        <f t="shared" si="11"/>
        <v>0</v>
      </c>
      <c r="N151" s="39">
        <v>31</v>
      </c>
      <c r="O151" s="39">
        <f t="shared" si="12"/>
        <v>-5486</v>
      </c>
      <c r="P151" s="39">
        <v>5517</v>
      </c>
      <c r="Q151" s="39">
        <f t="shared" si="13"/>
        <v>0</v>
      </c>
      <c r="R151" s="39">
        <v>5517</v>
      </c>
      <c r="S151" s="39">
        <f t="shared" si="14"/>
        <v>2356</v>
      </c>
      <c r="T151" s="39">
        <v>3161</v>
      </c>
      <c r="U151" s="39">
        <f t="shared" si="15"/>
        <v>0</v>
      </c>
      <c r="V151" s="39">
        <v>3161</v>
      </c>
      <c r="W151" s="34"/>
      <c r="X151" s="34"/>
      <c r="Y151" s="34"/>
      <c r="Z151" s="34"/>
      <c r="AA151" s="34"/>
      <c r="AB151" s="34"/>
      <c r="AC151" s="34"/>
      <c r="AD151" s="34"/>
      <c r="AE151" s="34"/>
      <c r="AF151" s="34"/>
      <c r="AG151" s="34"/>
    </row>
    <row r="152" spans="1:33" ht="12.75" x14ac:dyDescent="0.2">
      <c r="A152" s="16">
        <v>26</v>
      </c>
      <c r="B152" s="17" t="s">
        <v>49</v>
      </c>
      <c r="C152" s="17" t="s">
        <v>56</v>
      </c>
      <c r="D152" s="17" t="s">
        <v>58</v>
      </c>
      <c r="E152" s="9" t="s">
        <v>18</v>
      </c>
      <c r="F152" s="39">
        <v>31</v>
      </c>
      <c r="G152" s="39">
        <f t="shared" si="8"/>
        <v>0</v>
      </c>
      <c r="H152" s="39">
        <v>31</v>
      </c>
      <c r="I152" s="39">
        <f t="shared" si="9"/>
        <v>-59</v>
      </c>
      <c r="J152" s="39">
        <v>90</v>
      </c>
      <c r="K152" s="39">
        <f t="shared" si="10"/>
        <v>0</v>
      </c>
      <c r="L152" s="39">
        <v>90</v>
      </c>
      <c r="M152" s="39">
        <f t="shared" si="11"/>
        <v>0</v>
      </c>
      <c r="N152" s="39">
        <v>90</v>
      </c>
      <c r="O152" s="39">
        <f t="shared" si="12"/>
        <v>0</v>
      </c>
      <c r="P152" s="39">
        <v>90</v>
      </c>
      <c r="Q152" s="39">
        <f t="shared" si="13"/>
        <v>14</v>
      </c>
      <c r="R152" s="39">
        <v>76</v>
      </c>
      <c r="S152" s="39">
        <f t="shared" si="14"/>
        <v>-9190</v>
      </c>
      <c r="T152" s="39">
        <v>9266</v>
      </c>
      <c r="U152" s="39">
        <f t="shared" si="15"/>
        <v>0</v>
      </c>
      <c r="V152" s="39">
        <v>9266</v>
      </c>
      <c r="W152" s="34"/>
      <c r="X152" s="34"/>
      <c r="Y152" s="34"/>
      <c r="Z152" s="34"/>
      <c r="AA152" s="34"/>
      <c r="AB152" s="34"/>
      <c r="AC152" s="34"/>
      <c r="AD152" s="34"/>
      <c r="AE152" s="34"/>
      <c r="AF152" s="34"/>
      <c r="AG152" s="34"/>
    </row>
    <row r="153" spans="1:33" ht="12.75" x14ac:dyDescent="0.2">
      <c r="A153" s="16">
        <v>27</v>
      </c>
      <c r="B153" s="17" t="s">
        <v>49</v>
      </c>
      <c r="C153" s="17" t="s">
        <v>59</v>
      </c>
      <c r="D153" s="17" t="s">
        <v>60</v>
      </c>
      <c r="E153" s="9" t="s">
        <v>18</v>
      </c>
      <c r="F153" s="39">
        <v>95</v>
      </c>
      <c r="G153" s="39">
        <f t="shared" si="8"/>
        <v>0</v>
      </c>
      <c r="H153" s="39">
        <v>95</v>
      </c>
      <c r="I153" s="39">
        <f t="shared" si="9"/>
        <v>95</v>
      </c>
      <c r="J153" s="39">
        <v>0</v>
      </c>
      <c r="K153" s="39">
        <f t="shared" si="10"/>
        <v>0</v>
      </c>
      <c r="L153" s="39">
        <v>0</v>
      </c>
      <c r="M153" s="39">
        <f t="shared" si="11"/>
        <v>0</v>
      </c>
      <c r="N153" s="39">
        <v>0</v>
      </c>
      <c r="O153" s="39">
        <f t="shared" si="12"/>
        <v>0</v>
      </c>
      <c r="P153" s="39">
        <v>0</v>
      </c>
      <c r="Q153" s="39">
        <f t="shared" si="13"/>
        <v>0</v>
      </c>
      <c r="R153" s="39">
        <v>0</v>
      </c>
      <c r="S153" s="39">
        <f t="shared" si="14"/>
        <v>0</v>
      </c>
      <c r="T153" s="39">
        <v>0</v>
      </c>
      <c r="U153" s="39">
        <f t="shared" si="15"/>
        <v>0</v>
      </c>
      <c r="V153" s="39">
        <v>0</v>
      </c>
      <c r="W153" s="34"/>
      <c r="X153" s="34"/>
      <c r="Y153" s="34"/>
      <c r="Z153" s="34"/>
      <c r="AA153" s="34"/>
      <c r="AB153" s="34"/>
      <c r="AC153" s="34"/>
      <c r="AD153" s="34"/>
      <c r="AE153" s="34"/>
      <c r="AF153" s="34"/>
      <c r="AG153" s="34"/>
    </row>
    <row r="154" spans="1:33" ht="12.75" x14ac:dyDescent="0.2">
      <c r="A154" s="16">
        <v>28</v>
      </c>
      <c r="B154" s="17" t="s">
        <v>49</v>
      </c>
      <c r="C154" s="17" t="s">
        <v>61</v>
      </c>
      <c r="D154" s="17" t="s">
        <v>62</v>
      </c>
      <c r="E154" s="9" t="s">
        <v>18</v>
      </c>
      <c r="F154" s="39">
        <v>0</v>
      </c>
      <c r="G154" s="39">
        <f t="shared" si="8"/>
        <v>0</v>
      </c>
      <c r="H154" s="39">
        <v>0</v>
      </c>
      <c r="I154" s="39">
        <f t="shared" si="9"/>
        <v>0</v>
      </c>
      <c r="J154" s="39">
        <v>0</v>
      </c>
      <c r="K154" s="39">
        <f t="shared" si="10"/>
        <v>0</v>
      </c>
      <c r="L154" s="39">
        <v>0</v>
      </c>
      <c r="M154" s="39">
        <f t="shared" si="11"/>
        <v>0</v>
      </c>
      <c r="N154" s="39">
        <v>0</v>
      </c>
      <c r="O154" s="39">
        <f t="shared" si="12"/>
        <v>0</v>
      </c>
      <c r="P154" s="39">
        <v>0</v>
      </c>
      <c r="Q154" s="39">
        <f t="shared" si="13"/>
        <v>0</v>
      </c>
      <c r="R154" s="39">
        <v>0</v>
      </c>
      <c r="S154" s="39">
        <f t="shared" si="14"/>
        <v>0</v>
      </c>
      <c r="T154" s="39">
        <v>0</v>
      </c>
      <c r="U154" s="39">
        <f t="shared" si="15"/>
        <v>0</v>
      </c>
      <c r="V154" s="39">
        <v>0</v>
      </c>
      <c r="W154" s="34"/>
      <c r="X154" s="34"/>
      <c r="Y154" s="34"/>
      <c r="Z154" s="34"/>
      <c r="AA154" s="34"/>
      <c r="AB154" s="34"/>
      <c r="AC154" s="34"/>
      <c r="AD154" s="34"/>
      <c r="AE154" s="34"/>
      <c r="AF154" s="34"/>
      <c r="AG154" s="34"/>
    </row>
    <row r="155" spans="1:33" ht="12.75" x14ac:dyDescent="0.2">
      <c r="A155" s="16">
        <v>29</v>
      </c>
      <c r="B155" s="17" t="s">
        <v>49</v>
      </c>
      <c r="C155" s="17" t="s">
        <v>63</v>
      </c>
      <c r="D155" s="17" t="s">
        <v>64</v>
      </c>
      <c r="E155" s="9" t="s">
        <v>18</v>
      </c>
      <c r="F155" s="39">
        <v>0</v>
      </c>
      <c r="G155" s="39">
        <f t="shared" si="8"/>
        <v>0</v>
      </c>
      <c r="H155" s="39">
        <v>0</v>
      </c>
      <c r="I155" s="39">
        <f t="shared" si="9"/>
        <v>0</v>
      </c>
      <c r="J155" s="39">
        <v>0</v>
      </c>
      <c r="K155" s="39">
        <f t="shared" si="10"/>
        <v>0</v>
      </c>
      <c r="L155" s="39">
        <v>0</v>
      </c>
      <c r="M155" s="39">
        <f t="shared" si="11"/>
        <v>0</v>
      </c>
      <c r="N155" s="39">
        <v>0</v>
      </c>
      <c r="O155" s="39">
        <f t="shared" si="12"/>
        <v>0</v>
      </c>
      <c r="P155" s="39">
        <v>0</v>
      </c>
      <c r="Q155" s="39">
        <f t="shared" si="13"/>
        <v>0</v>
      </c>
      <c r="R155" s="39">
        <v>0</v>
      </c>
      <c r="S155" s="39">
        <f t="shared" si="14"/>
        <v>0</v>
      </c>
      <c r="T155" s="39">
        <v>0</v>
      </c>
      <c r="U155" s="39">
        <f t="shared" si="15"/>
        <v>0</v>
      </c>
      <c r="V155" s="39">
        <v>0</v>
      </c>
      <c r="W155" s="34"/>
      <c r="X155" s="34"/>
      <c r="Y155" s="34"/>
      <c r="Z155" s="34"/>
      <c r="AA155" s="34"/>
      <c r="AB155" s="34"/>
      <c r="AC155" s="34"/>
      <c r="AD155" s="34"/>
      <c r="AE155" s="34"/>
      <c r="AF155" s="34"/>
      <c r="AG155" s="34"/>
    </row>
    <row r="156" spans="1:33" ht="12.75" x14ac:dyDescent="0.2">
      <c r="A156" s="16">
        <v>30</v>
      </c>
      <c r="B156" s="17" t="s">
        <v>49</v>
      </c>
      <c r="C156" s="17" t="s">
        <v>63</v>
      </c>
      <c r="D156" s="17" t="s">
        <v>65</v>
      </c>
      <c r="E156" s="9" t="s">
        <v>18</v>
      </c>
      <c r="F156" s="39">
        <v>0</v>
      </c>
      <c r="G156" s="39">
        <f t="shared" si="8"/>
        <v>0</v>
      </c>
      <c r="H156" s="39">
        <v>0</v>
      </c>
      <c r="I156" s="39">
        <f t="shared" si="9"/>
        <v>0</v>
      </c>
      <c r="J156" s="39">
        <v>0</v>
      </c>
      <c r="K156" s="39">
        <f t="shared" si="10"/>
        <v>0</v>
      </c>
      <c r="L156" s="39">
        <v>0</v>
      </c>
      <c r="M156" s="39">
        <f t="shared" si="11"/>
        <v>0</v>
      </c>
      <c r="N156" s="39">
        <v>0</v>
      </c>
      <c r="O156" s="39">
        <f t="shared" si="12"/>
        <v>0</v>
      </c>
      <c r="P156" s="39">
        <v>0</v>
      </c>
      <c r="Q156" s="39">
        <f t="shared" si="13"/>
        <v>0</v>
      </c>
      <c r="R156" s="39">
        <v>0</v>
      </c>
      <c r="S156" s="39">
        <f t="shared" si="14"/>
        <v>0</v>
      </c>
      <c r="T156" s="39">
        <v>0</v>
      </c>
      <c r="U156" s="39">
        <f t="shared" si="15"/>
        <v>0</v>
      </c>
      <c r="V156" s="39">
        <v>0</v>
      </c>
      <c r="W156" s="34"/>
      <c r="X156" s="34"/>
      <c r="Y156" s="34"/>
      <c r="Z156" s="34"/>
      <c r="AA156" s="34"/>
      <c r="AB156" s="34"/>
      <c r="AC156" s="34"/>
      <c r="AD156" s="34"/>
      <c r="AE156" s="34"/>
      <c r="AF156" s="34"/>
      <c r="AG156" s="34"/>
    </row>
    <row r="157" spans="1:33" ht="12.75" x14ac:dyDescent="0.2">
      <c r="A157" s="16">
        <v>31</v>
      </c>
      <c r="B157" s="17" t="s">
        <v>49</v>
      </c>
      <c r="C157" s="17" t="s">
        <v>130</v>
      </c>
      <c r="D157" s="17" t="s">
        <v>149</v>
      </c>
      <c r="E157" s="9" t="s">
        <v>18</v>
      </c>
      <c r="F157" s="39">
        <v>0</v>
      </c>
      <c r="G157" s="39">
        <f t="shared" si="8"/>
        <v>0</v>
      </c>
      <c r="H157" s="39">
        <v>0</v>
      </c>
      <c r="I157" s="39">
        <f t="shared" si="9"/>
        <v>0</v>
      </c>
      <c r="J157" s="39">
        <v>0</v>
      </c>
      <c r="K157" s="39">
        <f t="shared" si="10"/>
        <v>0</v>
      </c>
      <c r="L157" s="39">
        <v>0</v>
      </c>
      <c r="M157" s="39">
        <f t="shared" si="11"/>
        <v>0</v>
      </c>
      <c r="N157" s="39">
        <v>0</v>
      </c>
      <c r="O157" s="39">
        <f t="shared" si="12"/>
        <v>0</v>
      </c>
      <c r="P157" s="39">
        <v>0</v>
      </c>
      <c r="Q157" s="39">
        <f t="shared" si="13"/>
        <v>0</v>
      </c>
      <c r="R157" s="39">
        <v>0</v>
      </c>
      <c r="S157" s="39">
        <f t="shared" si="14"/>
        <v>0</v>
      </c>
      <c r="T157" s="39">
        <v>0</v>
      </c>
      <c r="U157" s="39">
        <f t="shared" si="15"/>
        <v>0</v>
      </c>
      <c r="V157" s="39">
        <v>0</v>
      </c>
      <c r="W157" s="34"/>
      <c r="X157" s="34"/>
      <c r="Y157" s="34"/>
      <c r="Z157" s="34"/>
      <c r="AA157" s="34"/>
      <c r="AB157" s="34"/>
      <c r="AC157" s="34"/>
      <c r="AD157" s="34"/>
      <c r="AE157" s="34"/>
      <c r="AF157" s="34"/>
      <c r="AG157" s="34"/>
    </row>
    <row r="158" spans="1:33" ht="12.75" x14ac:dyDescent="0.2">
      <c r="A158" s="16">
        <v>32</v>
      </c>
      <c r="B158" s="17" t="s">
        <v>49</v>
      </c>
      <c r="C158" s="17" t="s">
        <v>114</v>
      </c>
      <c r="D158" s="17" t="s">
        <v>115</v>
      </c>
      <c r="E158" s="9" t="s">
        <v>18</v>
      </c>
      <c r="F158" s="39">
        <v>0</v>
      </c>
      <c r="G158" s="39">
        <f t="shared" si="8"/>
        <v>0</v>
      </c>
      <c r="H158" s="39">
        <v>0</v>
      </c>
      <c r="I158" s="39">
        <f t="shared" si="9"/>
        <v>0</v>
      </c>
      <c r="J158" s="39">
        <v>0</v>
      </c>
      <c r="K158" s="39">
        <f t="shared" si="10"/>
        <v>0</v>
      </c>
      <c r="L158" s="39">
        <v>0</v>
      </c>
      <c r="M158" s="39">
        <f t="shared" si="11"/>
        <v>0</v>
      </c>
      <c r="N158" s="39">
        <v>0</v>
      </c>
      <c r="O158" s="39">
        <f t="shared" si="12"/>
        <v>0</v>
      </c>
      <c r="P158" s="39">
        <v>0</v>
      </c>
      <c r="Q158" s="39">
        <f t="shared" si="13"/>
        <v>0</v>
      </c>
      <c r="R158" s="39">
        <v>0</v>
      </c>
      <c r="S158" s="39">
        <f t="shared" si="14"/>
        <v>0</v>
      </c>
      <c r="T158" s="39">
        <v>0</v>
      </c>
      <c r="U158" s="39">
        <f t="shared" si="15"/>
        <v>0</v>
      </c>
      <c r="V158" s="39">
        <v>0</v>
      </c>
      <c r="W158" s="34"/>
      <c r="X158" s="34"/>
      <c r="Y158" s="34"/>
      <c r="Z158" s="34"/>
      <c r="AA158" s="34"/>
      <c r="AB158" s="34"/>
      <c r="AC158" s="34"/>
      <c r="AD158" s="34"/>
      <c r="AE158" s="34"/>
      <c r="AF158" s="34"/>
      <c r="AG158" s="34"/>
    </row>
    <row r="159" spans="1:33" ht="12.75" x14ac:dyDescent="0.2">
      <c r="A159" s="16">
        <v>33</v>
      </c>
      <c r="B159" s="17" t="s">
        <v>49</v>
      </c>
      <c r="C159" s="17" t="s">
        <v>66</v>
      </c>
      <c r="D159" s="17" t="s">
        <v>67</v>
      </c>
      <c r="E159" s="9" t="s">
        <v>18</v>
      </c>
      <c r="F159" s="39">
        <v>0</v>
      </c>
      <c r="G159" s="39">
        <f t="shared" si="8"/>
        <v>0</v>
      </c>
      <c r="H159" s="39">
        <v>0</v>
      </c>
      <c r="I159" s="39">
        <f t="shared" si="9"/>
        <v>0</v>
      </c>
      <c r="J159" s="39">
        <v>0</v>
      </c>
      <c r="K159" s="39">
        <f t="shared" si="10"/>
        <v>0</v>
      </c>
      <c r="L159" s="39">
        <v>0</v>
      </c>
      <c r="M159" s="39">
        <f t="shared" si="11"/>
        <v>0</v>
      </c>
      <c r="N159" s="39">
        <v>0</v>
      </c>
      <c r="O159" s="39">
        <f t="shared" si="12"/>
        <v>0</v>
      </c>
      <c r="P159" s="39">
        <v>0</v>
      </c>
      <c r="Q159" s="39">
        <f t="shared" si="13"/>
        <v>0</v>
      </c>
      <c r="R159" s="39">
        <v>0</v>
      </c>
      <c r="S159" s="39">
        <f t="shared" si="14"/>
        <v>0</v>
      </c>
      <c r="T159" s="39">
        <v>0</v>
      </c>
      <c r="U159" s="39">
        <f t="shared" si="15"/>
        <v>0</v>
      </c>
      <c r="V159" s="39">
        <v>0</v>
      </c>
      <c r="W159" s="34"/>
      <c r="X159" s="34"/>
      <c r="Y159" s="34"/>
      <c r="Z159" s="34"/>
      <c r="AA159" s="34"/>
      <c r="AB159" s="34"/>
      <c r="AC159" s="34"/>
      <c r="AD159" s="34"/>
      <c r="AE159" s="34"/>
      <c r="AF159" s="34"/>
      <c r="AG159" s="34"/>
    </row>
    <row r="160" spans="1:33" ht="12.75" x14ac:dyDescent="0.2">
      <c r="A160" s="16">
        <v>34</v>
      </c>
      <c r="B160" s="17" t="s">
        <v>49</v>
      </c>
      <c r="C160" s="17" t="s">
        <v>68</v>
      </c>
      <c r="D160" s="17" t="s">
        <v>69</v>
      </c>
      <c r="E160" s="9" t="s">
        <v>18</v>
      </c>
      <c r="F160" s="39">
        <v>0</v>
      </c>
      <c r="G160" s="39">
        <f t="shared" si="8"/>
        <v>0</v>
      </c>
      <c r="H160" s="39">
        <v>0</v>
      </c>
      <c r="I160" s="39">
        <f t="shared" si="9"/>
        <v>0</v>
      </c>
      <c r="J160" s="39">
        <v>0</v>
      </c>
      <c r="K160" s="39">
        <f t="shared" si="10"/>
        <v>0</v>
      </c>
      <c r="L160" s="39">
        <v>0</v>
      </c>
      <c r="M160" s="39">
        <f t="shared" si="11"/>
        <v>0</v>
      </c>
      <c r="N160" s="39">
        <v>0</v>
      </c>
      <c r="O160" s="39">
        <f t="shared" si="12"/>
        <v>0</v>
      </c>
      <c r="P160" s="39">
        <v>0</v>
      </c>
      <c r="Q160" s="39">
        <f t="shared" si="13"/>
        <v>0</v>
      </c>
      <c r="R160" s="39">
        <v>0</v>
      </c>
      <c r="S160" s="39">
        <f t="shared" si="14"/>
        <v>0</v>
      </c>
      <c r="T160" s="39">
        <v>0</v>
      </c>
      <c r="U160" s="39">
        <f t="shared" si="15"/>
        <v>0</v>
      </c>
      <c r="V160" s="39">
        <v>0</v>
      </c>
      <c r="W160" s="34"/>
      <c r="X160" s="34"/>
      <c r="Y160" s="34"/>
      <c r="Z160" s="34"/>
      <c r="AA160" s="34"/>
      <c r="AB160" s="34"/>
      <c r="AC160" s="34"/>
      <c r="AD160" s="34"/>
      <c r="AE160" s="34"/>
      <c r="AF160" s="34"/>
      <c r="AG160" s="34"/>
    </row>
    <row r="161" spans="1:33" ht="12.75" x14ac:dyDescent="0.2">
      <c r="A161" s="16">
        <v>35</v>
      </c>
      <c r="B161" s="17" t="s">
        <v>49</v>
      </c>
      <c r="C161" s="17" t="s">
        <v>70</v>
      </c>
      <c r="D161" s="17" t="s">
        <v>71</v>
      </c>
      <c r="E161" s="9" t="s">
        <v>18</v>
      </c>
      <c r="F161" s="39">
        <v>0</v>
      </c>
      <c r="G161" s="39">
        <f t="shared" si="8"/>
        <v>0</v>
      </c>
      <c r="H161" s="39">
        <v>0</v>
      </c>
      <c r="I161" s="39">
        <f t="shared" si="9"/>
        <v>0</v>
      </c>
      <c r="J161" s="39">
        <v>0</v>
      </c>
      <c r="K161" s="39">
        <f t="shared" si="10"/>
        <v>0</v>
      </c>
      <c r="L161" s="39">
        <v>0</v>
      </c>
      <c r="M161" s="39">
        <f t="shared" si="11"/>
        <v>0</v>
      </c>
      <c r="N161" s="39">
        <v>0</v>
      </c>
      <c r="O161" s="39">
        <f t="shared" si="12"/>
        <v>0</v>
      </c>
      <c r="P161" s="39">
        <v>0</v>
      </c>
      <c r="Q161" s="39">
        <f t="shared" si="13"/>
        <v>0</v>
      </c>
      <c r="R161" s="39">
        <v>0</v>
      </c>
      <c r="S161" s="39">
        <f t="shared" si="14"/>
        <v>0</v>
      </c>
      <c r="T161" s="39">
        <v>0</v>
      </c>
      <c r="U161" s="39">
        <f t="shared" si="15"/>
        <v>0</v>
      </c>
      <c r="V161" s="39">
        <v>0</v>
      </c>
      <c r="W161" s="34"/>
      <c r="X161" s="34"/>
      <c r="Y161" s="34"/>
      <c r="Z161" s="34"/>
      <c r="AA161" s="34"/>
      <c r="AB161" s="34"/>
      <c r="AC161" s="34"/>
      <c r="AD161" s="34"/>
      <c r="AE161" s="34"/>
      <c r="AF161" s="34"/>
      <c r="AG161" s="34"/>
    </row>
    <row r="162" spans="1:33" ht="12.75" x14ac:dyDescent="0.2">
      <c r="A162" s="16">
        <v>36</v>
      </c>
      <c r="B162" s="17" t="s">
        <v>49</v>
      </c>
      <c r="C162" s="17" t="s">
        <v>72</v>
      </c>
      <c r="D162" s="17" t="s">
        <v>73</v>
      </c>
      <c r="E162" s="9" t="s">
        <v>18</v>
      </c>
      <c r="F162" s="39">
        <v>0</v>
      </c>
      <c r="G162" s="39">
        <f t="shared" si="8"/>
        <v>0</v>
      </c>
      <c r="H162" s="39">
        <v>0</v>
      </c>
      <c r="I162" s="39">
        <f t="shared" si="9"/>
        <v>0</v>
      </c>
      <c r="J162" s="39">
        <v>0</v>
      </c>
      <c r="K162" s="39">
        <f t="shared" si="10"/>
        <v>0</v>
      </c>
      <c r="L162" s="39">
        <v>0</v>
      </c>
      <c r="M162" s="39">
        <f t="shared" si="11"/>
        <v>0</v>
      </c>
      <c r="N162" s="39">
        <v>0</v>
      </c>
      <c r="O162" s="39">
        <f t="shared" si="12"/>
        <v>0</v>
      </c>
      <c r="P162" s="39">
        <v>0</v>
      </c>
      <c r="Q162" s="39">
        <f t="shared" si="13"/>
        <v>0</v>
      </c>
      <c r="R162" s="39">
        <v>0</v>
      </c>
      <c r="S162" s="39">
        <f t="shared" si="14"/>
        <v>0</v>
      </c>
      <c r="T162" s="39">
        <v>0</v>
      </c>
      <c r="U162" s="39">
        <f t="shared" si="15"/>
        <v>0</v>
      </c>
      <c r="V162" s="39">
        <v>0</v>
      </c>
      <c r="W162" s="34"/>
      <c r="X162" s="34"/>
      <c r="Y162" s="34"/>
      <c r="Z162" s="34"/>
      <c r="AA162" s="34"/>
      <c r="AB162" s="34"/>
      <c r="AC162" s="34"/>
      <c r="AD162" s="34"/>
      <c r="AE162" s="34"/>
      <c r="AF162" s="34"/>
      <c r="AG162" s="34"/>
    </row>
    <row r="163" spans="1:33" ht="12.75" x14ac:dyDescent="0.2">
      <c r="A163" s="16">
        <v>37</v>
      </c>
      <c r="B163" s="17" t="s">
        <v>49</v>
      </c>
      <c r="C163" s="17" t="s">
        <v>74</v>
      </c>
      <c r="D163" s="17" t="s">
        <v>75</v>
      </c>
      <c r="E163" s="9" t="s">
        <v>18</v>
      </c>
      <c r="F163" s="39">
        <v>0</v>
      </c>
      <c r="G163" s="39">
        <f t="shared" si="8"/>
        <v>0</v>
      </c>
      <c r="H163" s="39">
        <v>0</v>
      </c>
      <c r="I163" s="39">
        <f t="shared" si="9"/>
        <v>0</v>
      </c>
      <c r="J163" s="39">
        <v>0</v>
      </c>
      <c r="K163" s="39">
        <f t="shared" si="10"/>
        <v>0</v>
      </c>
      <c r="L163" s="39">
        <v>0</v>
      </c>
      <c r="M163" s="39">
        <f t="shared" si="11"/>
        <v>0</v>
      </c>
      <c r="N163" s="39">
        <v>0</v>
      </c>
      <c r="O163" s="39">
        <f t="shared" si="12"/>
        <v>0</v>
      </c>
      <c r="P163" s="39">
        <v>0</v>
      </c>
      <c r="Q163" s="39">
        <f t="shared" si="13"/>
        <v>0</v>
      </c>
      <c r="R163" s="39">
        <v>0</v>
      </c>
      <c r="S163" s="39">
        <f t="shared" si="14"/>
        <v>0</v>
      </c>
      <c r="T163" s="39">
        <v>0</v>
      </c>
      <c r="U163" s="39">
        <f t="shared" si="15"/>
        <v>0</v>
      </c>
      <c r="V163" s="39">
        <v>0</v>
      </c>
      <c r="W163" s="34"/>
      <c r="X163" s="34"/>
      <c r="Y163" s="34"/>
      <c r="Z163" s="34"/>
      <c r="AA163" s="34"/>
      <c r="AB163" s="34"/>
      <c r="AC163" s="34"/>
      <c r="AD163" s="34"/>
      <c r="AE163" s="34"/>
      <c r="AF163" s="34"/>
      <c r="AG163" s="34"/>
    </row>
    <row r="164" spans="1:33" ht="12.75" x14ac:dyDescent="0.2">
      <c r="A164" s="16">
        <v>38</v>
      </c>
      <c r="B164" s="17" t="s">
        <v>49</v>
      </c>
      <c r="C164" s="17" t="s">
        <v>74</v>
      </c>
      <c r="D164" s="17" t="s">
        <v>76</v>
      </c>
      <c r="E164" s="9" t="s">
        <v>18</v>
      </c>
      <c r="F164" s="39">
        <v>0</v>
      </c>
      <c r="G164" s="39">
        <f t="shared" si="8"/>
        <v>0</v>
      </c>
      <c r="H164" s="39">
        <v>0</v>
      </c>
      <c r="I164" s="39">
        <f t="shared" si="9"/>
        <v>0</v>
      </c>
      <c r="J164" s="39">
        <v>0</v>
      </c>
      <c r="K164" s="39">
        <f t="shared" si="10"/>
        <v>0</v>
      </c>
      <c r="L164" s="39">
        <v>0</v>
      </c>
      <c r="M164" s="39">
        <f t="shared" si="11"/>
        <v>0</v>
      </c>
      <c r="N164" s="39">
        <v>0</v>
      </c>
      <c r="O164" s="39">
        <f t="shared" si="12"/>
        <v>0</v>
      </c>
      <c r="P164" s="39">
        <v>0</v>
      </c>
      <c r="Q164" s="39">
        <f t="shared" si="13"/>
        <v>0</v>
      </c>
      <c r="R164" s="39">
        <v>0</v>
      </c>
      <c r="S164" s="39">
        <f t="shared" si="14"/>
        <v>0</v>
      </c>
      <c r="T164" s="39">
        <v>0</v>
      </c>
      <c r="U164" s="39">
        <f t="shared" si="15"/>
        <v>0</v>
      </c>
      <c r="V164" s="39">
        <v>0</v>
      </c>
      <c r="W164" s="34"/>
      <c r="X164" s="34"/>
      <c r="Y164" s="34"/>
      <c r="Z164" s="34"/>
      <c r="AA164" s="34"/>
      <c r="AB164" s="34"/>
      <c r="AC164" s="34"/>
      <c r="AD164" s="34"/>
      <c r="AE164" s="34"/>
      <c r="AF164" s="34"/>
      <c r="AG164" s="34"/>
    </row>
    <row r="165" spans="1:33" ht="12.75" x14ac:dyDescent="0.2">
      <c r="A165" s="16">
        <v>39</v>
      </c>
      <c r="B165" s="17" t="s">
        <v>49</v>
      </c>
      <c r="C165" s="17" t="s">
        <v>74</v>
      </c>
      <c r="D165" s="17" t="s">
        <v>77</v>
      </c>
      <c r="E165" s="9" t="s">
        <v>18</v>
      </c>
      <c r="F165" s="39">
        <v>0</v>
      </c>
      <c r="G165" s="39">
        <f t="shared" si="8"/>
        <v>0</v>
      </c>
      <c r="H165" s="39">
        <v>0</v>
      </c>
      <c r="I165" s="39">
        <f t="shared" si="9"/>
        <v>0</v>
      </c>
      <c r="J165" s="39">
        <v>0</v>
      </c>
      <c r="K165" s="39">
        <f t="shared" si="10"/>
        <v>0</v>
      </c>
      <c r="L165" s="39">
        <v>0</v>
      </c>
      <c r="M165" s="39">
        <f t="shared" si="11"/>
        <v>0</v>
      </c>
      <c r="N165" s="39">
        <v>0</v>
      </c>
      <c r="O165" s="39">
        <f t="shared" si="12"/>
        <v>0</v>
      </c>
      <c r="P165" s="39">
        <v>0</v>
      </c>
      <c r="Q165" s="39">
        <f t="shared" si="13"/>
        <v>0</v>
      </c>
      <c r="R165" s="39">
        <v>0</v>
      </c>
      <c r="S165" s="39">
        <f t="shared" si="14"/>
        <v>0</v>
      </c>
      <c r="T165" s="39">
        <v>0</v>
      </c>
      <c r="U165" s="39">
        <f t="shared" si="15"/>
        <v>0</v>
      </c>
      <c r="V165" s="39">
        <v>0</v>
      </c>
      <c r="W165" s="34"/>
      <c r="X165" s="34"/>
      <c r="Y165" s="34"/>
      <c r="Z165" s="34"/>
      <c r="AA165" s="34"/>
      <c r="AB165" s="34"/>
      <c r="AC165" s="34"/>
      <c r="AD165" s="34"/>
      <c r="AE165" s="34"/>
      <c r="AF165" s="34"/>
      <c r="AG165" s="34"/>
    </row>
    <row r="166" spans="1:33" ht="12.75" x14ac:dyDescent="0.2">
      <c r="A166" s="16">
        <v>40</v>
      </c>
      <c r="B166" s="17" t="s">
        <v>49</v>
      </c>
      <c r="C166" s="17" t="s">
        <v>78</v>
      </c>
      <c r="D166" s="17" t="s">
        <v>79</v>
      </c>
      <c r="E166" s="9" t="s">
        <v>18</v>
      </c>
      <c r="F166" s="39">
        <v>0</v>
      </c>
      <c r="G166" s="39">
        <f t="shared" si="8"/>
        <v>0</v>
      </c>
      <c r="H166" s="39">
        <v>0</v>
      </c>
      <c r="I166" s="39">
        <f t="shared" si="9"/>
        <v>0</v>
      </c>
      <c r="J166" s="39">
        <v>0</v>
      </c>
      <c r="K166" s="39">
        <f t="shared" si="10"/>
        <v>0</v>
      </c>
      <c r="L166" s="39">
        <v>0</v>
      </c>
      <c r="M166" s="39">
        <f t="shared" si="11"/>
        <v>0</v>
      </c>
      <c r="N166" s="39">
        <v>0</v>
      </c>
      <c r="O166" s="39">
        <f t="shared" si="12"/>
        <v>0</v>
      </c>
      <c r="P166" s="39">
        <v>0</v>
      </c>
      <c r="Q166" s="39">
        <f t="shared" si="13"/>
        <v>0</v>
      </c>
      <c r="R166" s="39">
        <v>0</v>
      </c>
      <c r="S166" s="39">
        <f t="shared" si="14"/>
        <v>0</v>
      </c>
      <c r="T166" s="39">
        <v>0</v>
      </c>
      <c r="U166" s="39">
        <f t="shared" si="15"/>
        <v>0</v>
      </c>
      <c r="V166" s="39">
        <v>0</v>
      </c>
      <c r="W166" s="34"/>
      <c r="X166" s="34"/>
      <c r="Y166" s="34"/>
      <c r="Z166" s="34"/>
      <c r="AA166" s="34"/>
      <c r="AB166" s="34"/>
      <c r="AC166" s="34"/>
      <c r="AD166" s="34"/>
      <c r="AE166" s="34"/>
      <c r="AF166" s="34"/>
      <c r="AG166" s="34"/>
    </row>
    <row r="167" spans="1:33" ht="12.75" x14ac:dyDescent="0.2">
      <c r="A167" s="16">
        <v>41</v>
      </c>
      <c r="B167" s="17" t="s">
        <v>49</v>
      </c>
      <c r="C167" s="17" t="s">
        <v>80</v>
      </c>
      <c r="D167" s="17" t="s">
        <v>81</v>
      </c>
      <c r="E167" s="9" t="s">
        <v>18</v>
      </c>
      <c r="F167" s="39">
        <v>0</v>
      </c>
      <c r="G167" s="39">
        <f t="shared" si="8"/>
        <v>0</v>
      </c>
      <c r="H167" s="39">
        <v>0</v>
      </c>
      <c r="I167" s="39">
        <f t="shared" si="9"/>
        <v>0</v>
      </c>
      <c r="J167" s="39">
        <v>0</v>
      </c>
      <c r="K167" s="39">
        <f t="shared" si="10"/>
        <v>0</v>
      </c>
      <c r="L167" s="39">
        <v>0</v>
      </c>
      <c r="M167" s="39">
        <f t="shared" si="11"/>
        <v>0</v>
      </c>
      <c r="N167" s="39">
        <v>0</v>
      </c>
      <c r="O167" s="39">
        <f t="shared" si="12"/>
        <v>0</v>
      </c>
      <c r="P167" s="39">
        <v>0</v>
      </c>
      <c r="Q167" s="39">
        <f t="shared" si="13"/>
        <v>0</v>
      </c>
      <c r="R167" s="39">
        <v>0</v>
      </c>
      <c r="S167" s="39">
        <f t="shared" si="14"/>
        <v>0</v>
      </c>
      <c r="T167" s="39">
        <v>0</v>
      </c>
      <c r="U167" s="39">
        <f t="shared" si="15"/>
        <v>0</v>
      </c>
      <c r="V167" s="39">
        <v>0</v>
      </c>
      <c r="W167" s="34"/>
      <c r="X167" s="34"/>
      <c r="Y167" s="34"/>
      <c r="Z167" s="34"/>
      <c r="AA167" s="34"/>
      <c r="AB167" s="34"/>
      <c r="AC167" s="34"/>
      <c r="AD167" s="34"/>
      <c r="AE167" s="34"/>
      <c r="AF167" s="34"/>
      <c r="AG167" s="34"/>
    </row>
    <row r="168" spans="1:33" ht="12.75" x14ac:dyDescent="0.2">
      <c r="A168" s="16">
        <v>42</v>
      </c>
      <c r="B168" s="17" t="s">
        <v>49</v>
      </c>
      <c r="C168" s="17" t="s">
        <v>82</v>
      </c>
      <c r="D168" s="17" t="s">
        <v>83</v>
      </c>
      <c r="E168" s="9" t="s">
        <v>18</v>
      </c>
      <c r="F168" s="39">
        <v>0</v>
      </c>
      <c r="G168" s="39">
        <f t="shared" si="8"/>
        <v>0</v>
      </c>
      <c r="H168" s="39">
        <v>0</v>
      </c>
      <c r="I168" s="39">
        <f t="shared" si="9"/>
        <v>0</v>
      </c>
      <c r="J168" s="39">
        <v>0</v>
      </c>
      <c r="K168" s="39">
        <f t="shared" si="10"/>
        <v>0</v>
      </c>
      <c r="L168" s="39">
        <v>0</v>
      </c>
      <c r="M168" s="39">
        <f t="shared" si="11"/>
        <v>0</v>
      </c>
      <c r="N168" s="39">
        <v>0</v>
      </c>
      <c r="O168" s="39">
        <f t="shared" si="12"/>
        <v>0</v>
      </c>
      <c r="P168" s="39">
        <v>0</v>
      </c>
      <c r="Q168" s="39">
        <f t="shared" si="13"/>
        <v>0</v>
      </c>
      <c r="R168" s="39">
        <v>0</v>
      </c>
      <c r="S168" s="39">
        <f t="shared" si="14"/>
        <v>0</v>
      </c>
      <c r="T168" s="39">
        <v>0</v>
      </c>
      <c r="U168" s="39">
        <f t="shared" si="15"/>
        <v>0</v>
      </c>
      <c r="V168" s="39">
        <v>0</v>
      </c>
      <c r="W168" s="34"/>
      <c r="X168" s="34"/>
      <c r="Y168" s="34"/>
      <c r="Z168" s="34"/>
      <c r="AA168" s="34"/>
      <c r="AB168" s="34"/>
      <c r="AC168" s="34"/>
      <c r="AD168" s="34"/>
      <c r="AE168" s="34"/>
      <c r="AF168" s="34"/>
      <c r="AG168" s="34"/>
    </row>
    <row r="169" spans="1:33" ht="12.75" x14ac:dyDescent="0.2">
      <c r="A169" s="16">
        <v>43</v>
      </c>
      <c r="B169" s="17" t="s">
        <v>49</v>
      </c>
      <c r="C169" s="17" t="s">
        <v>84</v>
      </c>
      <c r="D169" s="17" t="s">
        <v>85</v>
      </c>
      <c r="E169" s="9" t="s">
        <v>18</v>
      </c>
      <c r="F169" s="39">
        <v>0</v>
      </c>
      <c r="G169" s="39">
        <f t="shared" si="8"/>
        <v>0</v>
      </c>
      <c r="H169" s="39">
        <v>0</v>
      </c>
      <c r="I169" s="39">
        <f t="shared" si="9"/>
        <v>0</v>
      </c>
      <c r="J169" s="39">
        <v>0</v>
      </c>
      <c r="K169" s="39">
        <f t="shared" si="10"/>
        <v>0</v>
      </c>
      <c r="L169" s="39">
        <v>0</v>
      </c>
      <c r="M169" s="39">
        <f t="shared" si="11"/>
        <v>0</v>
      </c>
      <c r="N169" s="39">
        <v>0</v>
      </c>
      <c r="O169" s="39">
        <f t="shared" si="12"/>
        <v>0</v>
      </c>
      <c r="P169" s="39">
        <v>0</v>
      </c>
      <c r="Q169" s="39">
        <f t="shared" si="13"/>
        <v>0</v>
      </c>
      <c r="R169" s="39">
        <v>0</v>
      </c>
      <c r="S169" s="39">
        <f t="shared" si="14"/>
        <v>0</v>
      </c>
      <c r="T169" s="39">
        <v>0</v>
      </c>
      <c r="U169" s="39">
        <f t="shared" si="15"/>
        <v>0</v>
      </c>
      <c r="V169" s="39">
        <v>0</v>
      </c>
      <c r="W169" s="34"/>
      <c r="X169" s="34"/>
      <c r="Y169" s="34"/>
      <c r="Z169" s="34"/>
      <c r="AA169" s="34"/>
      <c r="AB169" s="34"/>
      <c r="AC169" s="34"/>
      <c r="AD169" s="34"/>
      <c r="AE169" s="34"/>
      <c r="AF169" s="34"/>
      <c r="AG169" s="34"/>
    </row>
    <row r="170" spans="1:33" ht="12.75" x14ac:dyDescent="0.2">
      <c r="A170" s="16">
        <v>44</v>
      </c>
      <c r="B170" s="17" t="s">
        <v>49</v>
      </c>
      <c r="C170" s="17" t="s">
        <v>84</v>
      </c>
      <c r="D170" s="17" t="s">
        <v>86</v>
      </c>
      <c r="E170" s="9" t="s">
        <v>18</v>
      </c>
      <c r="F170" s="39">
        <v>0</v>
      </c>
      <c r="G170" s="39">
        <f t="shared" si="8"/>
        <v>0</v>
      </c>
      <c r="H170" s="39">
        <v>0</v>
      </c>
      <c r="I170" s="39">
        <f t="shared" si="9"/>
        <v>0</v>
      </c>
      <c r="J170" s="39">
        <v>0</v>
      </c>
      <c r="K170" s="39">
        <f t="shared" si="10"/>
        <v>0</v>
      </c>
      <c r="L170" s="39">
        <v>0</v>
      </c>
      <c r="M170" s="39">
        <f t="shared" si="11"/>
        <v>0</v>
      </c>
      <c r="N170" s="39">
        <v>0</v>
      </c>
      <c r="O170" s="39">
        <f t="shared" si="12"/>
        <v>0</v>
      </c>
      <c r="P170" s="39">
        <v>0</v>
      </c>
      <c r="Q170" s="39">
        <f t="shared" si="13"/>
        <v>0</v>
      </c>
      <c r="R170" s="39">
        <v>0</v>
      </c>
      <c r="S170" s="39">
        <f t="shared" si="14"/>
        <v>0</v>
      </c>
      <c r="T170" s="39">
        <v>0</v>
      </c>
      <c r="U170" s="39">
        <f t="shared" si="15"/>
        <v>0</v>
      </c>
      <c r="V170" s="39">
        <v>0</v>
      </c>
      <c r="W170" s="34"/>
      <c r="X170" s="34"/>
      <c r="Y170" s="34"/>
      <c r="Z170" s="34"/>
      <c r="AA170" s="34"/>
      <c r="AB170" s="34"/>
      <c r="AC170" s="34"/>
      <c r="AD170" s="34"/>
      <c r="AE170" s="34"/>
      <c r="AF170" s="34"/>
      <c r="AG170" s="34"/>
    </row>
    <row r="171" spans="1:33" ht="12.75" x14ac:dyDescent="0.2">
      <c r="A171" s="16">
        <v>45</v>
      </c>
      <c r="B171" s="17" t="s">
        <v>49</v>
      </c>
      <c r="C171" s="17" t="s">
        <v>84</v>
      </c>
      <c r="D171" s="17" t="s">
        <v>87</v>
      </c>
      <c r="E171" s="9" t="s">
        <v>18</v>
      </c>
      <c r="F171" s="39">
        <v>0</v>
      </c>
      <c r="G171" s="39">
        <f t="shared" si="8"/>
        <v>0</v>
      </c>
      <c r="H171" s="39">
        <v>0</v>
      </c>
      <c r="I171" s="39">
        <f t="shared" si="9"/>
        <v>0</v>
      </c>
      <c r="J171" s="39">
        <v>0</v>
      </c>
      <c r="K171" s="39">
        <f t="shared" si="10"/>
        <v>0</v>
      </c>
      <c r="L171" s="39">
        <v>0</v>
      </c>
      <c r="M171" s="39">
        <f t="shared" si="11"/>
        <v>0</v>
      </c>
      <c r="N171" s="39">
        <v>0</v>
      </c>
      <c r="O171" s="39">
        <f t="shared" si="12"/>
        <v>0</v>
      </c>
      <c r="P171" s="39">
        <v>0</v>
      </c>
      <c r="Q171" s="39">
        <f t="shared" si="13"/>
        <v>0</v>
      </c>
      <c r="R171" s="39">
        <v>0</v>
      </c>
      <c r="S171" s="39">
        <f t="shared" si="14"/>
        <v>0</v>
      </c>
      <c r="T171" s="39">
        <v>0</v>
      </c>
      <c r="U171" s="39">
        <f t="shared" si="15"/>
        <v>0</v>
      </c>
      <c r="V171" s="39">
        <v>0</v>
      </c>
      <c r="W171" s="34"/>
      <c r="X171" s="34"/>
      <c r="Y171" s="34"/>
      <c r="Z171" s="34"/>
      <c r="AA171" s="34"/>
      <c r="AB171" s="34"/>
      <c r="AC171" s="34"/>
      <c r="AD171" s="34"/>
      <c r="AE171" s="34"/>
      <c r="AF171" s="34"/>
      <c r="AG171" s="34"/>
    </row>
    <row r="172" spans="1:33" ht="12.75" x14ac:dyDescent="0.2">
      <c r="A172" s="16">
        <v>46</v>
      </c>
      <c r="B172" s="17" t="s">
        <v>49</v>
      </c>
      <c r="C172" s="17" t="s">
        <v>84</v>
      </c>
      <c r="D172" s="17" t="s">
        <v>88</v>
      </c>
      <c r="E172" s="9" t="s">
        <v>18</v>
      </c>
      <c r="F172" s="39">
        <v>0</v>
      </c>
      <c r="G172" s="39">
        <f t="shared" si="8"/>
        <v>0</v>
      </c>
      <c r="H172" s="39">
        <v>0</v>
      </c>
      <c r="I172" s="39">
        <f t="shared" si="9"/>
        <v>0</v>
      </c>
      <c r="J172" s="39">
        <v>0</v>
      </c>
      <c r="K172" s="39">
        <f t="shared" si="10"/>
        <v>0</v>
      </c>
      <c r="L172" s="39">
        <v>0</v>
      </c>
      <c r="M172" s="39">
        <f t="shared" si="11"/>
        <v>0</v>
      </c>
      <c r="N172" s="39">
        <v>0</v>
      </c>
      <c r="O172" s="39">
        <f t="shared" si="12"/>
        <v>0</v>
      </c>
      <c r="P172" s="39">
        <v>0</v>
      </c>
      <c r="Q172" s="39">
        <f t="shared" si="13"/>
        <v>0</v>
      </c>
      <c r="R172" s="39">
        <v>0</v>
      </c>
      <c r="S172" s="39">
        <f t="shared" si="14"/>
        <v>0</v>
      </c>
      <c r="T172" s="39">
        <v>0</v>
      </c>
      <c r="U172" s="39">
        <f t="shared" si="15"/>
        <v>0</v>
      </c>
      <c r="V172" s="39">
        <v>0</v>
      </c>
      <c r="W172" s="34"/>
      <c r="X172" s="34"/>
      <c r="Y172" s="34"/>
      <c r="Z172" s="34"/>
      <c r="AA172" s="34"/>
      <c r="AB172" s="34"/>
      <c r="AC172" s="34"/>
      <c r="AD172" s="34"/>
      <c r="AE172" s="34"/>
      <c r="AF172" s="34"/>
      <c r="AG172" s="34"/>
    </row>
    <row r="173" spans="1:33" ht="12.75" x14ac:dyDescent="0.2">
      <c r="A173" s="16">
        <v>47</v>
      </c>
      <c r="B173" s="17" t="s">
        <v>49</v>
      </c>
      <c r="C173" s="17" t="s">
        <v>84</v>
      </c>
      <c r="D173" s="17" t="s">
        <v>89</v>
      </c>
      <c r="E173" s="9" t="s">
        <v>18</v>
      </c>
      <c r="F173" s="39">
        <v>0</v>
      </c>
      <c r="G173" s="39">
        <f t="shared" si="8"/>
        <v>0</v>
      </c>
      <c r="H173" s="39">
        <v>0</v>
      </c>
      <c r="I173" s="39">
        <f t="shared" si="9"/>
        <v>0</v>
      </c>
      <c r="J173" s="39">
        <v>0</v>
      </c>
      <c r="K173" s="39">
        <f t="shared" si="10"/>
        <v>0</v>
      </c>
      <c r="L173" s="39">
        <v>0</v>
      </c>
      <c r="M173" s="39">
        <f t="shared" si="11"/>
        <v>0</v>
      </c>
      <c r="N173" s="39">
        <v>0</v>
      </c>
      <c r="O173" s="39">
        <f t="shared" si="12"/>
        <v>0</v>
      </c>
      <c r="P173" s="39">
        <v>0</v>
      </c>
      <c r="Q173" s="39">
        <f t="shared" si="13"/>
        <v>0</v>
      </c>
      <c r="R173" s="39">
        <v>0</v>
      </c>
      <c r="S173" s="39">
        <f t="shared" si="14"/>
        <v>0</v>
      </c>
      <c r="T173" s="39">
        <v>0</v>
      </c>
      <c r="U173" s="39">
        <f t="shared" si="15"/>
        <v>0</v>
      </c>
      <c r="V173" s="39">
        <v>0</v>
      </c>
      <c r="W173" s="34"/>
      <c r="X173" s="34"/>
      <c r="Y173" s="34"/>
      <c r="Z173" s="34"/>
      <c r="AA173" s="34"/>
      <c r="AB173" s="34"/>
      <c r="AC173" s="34"/>
      <c r="AD173" s="34"/>
      <c r="AE173" s="34"/>
      <c r="AF173" s="34"/>
      <c r="AG173" s="34"/>
    </row>
    <row r="174" spans="1:33" ht="12.75" x14ac:dyDescent="0.2">
      <c r="A174" s="16">
        <v>48</v>
      </c>
      <c r="B174" s="17" t="s">
        <v>49</v>
      </c>
      <c r="C174" s="17" t="s">
        <v>90</v>
      </c>
      <c r="D174" s="17" t="s">
        <v>91</v>
      </c>
      <c r="E174" s="9" t="s">
        <v>18</v>
      </c>
      <c r="F174" s="39">
        <v>0</v>
      </c>
      <c r="G174" s="39">
        <f t="shared" si="8"/>
        <v>0</v>
      </c>
      <c r="H174" s="39">
        <v>0</v>
      </c>
      <c r="I174" s="39">
        <f t="shared" si="9"/>
        <v>0</v>
      </c>
      <c r="J174" s="39">
        <v>0</v>
      </c>
      <c r="K174" s="39">
        <f t="shared" si="10"/>
        <v>0</v>
      </c>
      <c r="L174" s="39">
        <v>0</v>
      </c>
      <c r="M174" s="39">
        <f t="shared" si="11"/>
        <v>0</v>
      </c>
      <c r="N174" s="39">
        <v>0</v>
      </c>
      <c r="O174" s="39">
        <f t="shared" si="12"/>
        <v>0</v>
      </c>
      <c r="P174" s="39">
        <v>0</v>
      </c>
      <c r="Q174" s="39">
        <f t="shared" si="13"/>
        <v>0</v>
      </c>
      <c r="R174" s="39">
        <v>0</v>
      </c>
      <c r="S174" s="39">
        <f t="shared" si="14"/>
        <v>0</v>
      </c>
      <c r="T174" s="39">
        <v>0</v>
      </c>
      <c r="U174" s="39">
        <f t="shared" si="15"/>
        <v>0</v>
      </c>
      <c r="V174" s="39">
        <v>0</v>
      </c>
      <c r="W174" s="34"/>
      <c r="X174" s="34"/>
      <c r="Y174" s="34"/>
      <c r="Z174" s="34"/>
      <c r="AA174" s="34"/>
      <c r="AB174" s="34"/>
      <c r="AC174" s="34"/>
      <c r="AD174" s="34"/>
      <c r="AE174" s="34"/>
      <c r="AF174" s="34"/>
      <c r="AG174" s="34"/>
    </row>
    <row r="175" spans="1:33" ht="12.75" x14ac:dyDescent="0.2">
      <c r="A175" s="21" t="s">
        <v>92</v>
      </c>
      <c r="B175" s="22" t="s">
        <v>92</v>
      </c>
      <c r="C175" s="22" t="s">
        <v>92</v>
      </c>
      <c r="D175" s="22" t="s">
        <v>92</v>
      </c>
      <c r="E175" s="22" t="s">
        <v>93</v>
      </c>
      <c r="F175" s="40">
        <v>0</v>
      </c>
      <c r="G175" s="40">
        <f t="shared" si="8"/>
        <v>0</v>
      </c>
      <c r="H175" s="40">
        <v>0</v>
      </c>
      <c r="I175" s="40">
        <f t="shared" si="9"/>
        <v>-270</v>
      </c>
      <c r="J175" s="40">
        <v>270</v>
      </c>
      <c r="K175" s="40">
        <f t="shared" si="10"/>
        <v>149</v>
      </c>
      <c r="L175" s="40">
        <v>121</v>
      </c>
      <c r="M175" s="40">
        <f t="shared" si="11"/>
        <v>0</v>
      </c>
      <c r="N175" s="40">
        <v>121</v>
      </c>
      <c r="O175" s="40">
        <f t="shared" si="12"/>
        <v>-5486</v>
      </c>
      <c r="P175" s="40">
        <v>5607</v>
      </c>
      <c r="Q175" s="40">
        <f t="shared" si="13"/>
        <v>14</v>
      </c>
      <c r="R175" s="40">
        <v>5593</v>
      </c>
      <c r="S175" s="40">
        <f t="shared" si="14"/>
        <v>-6834</v>
      </c>
      <c r="T175" s="41">
        <v>12427</v>
      </c>
      <c r="U175" s="41">
        <f t="shared" si="15"/>
        <v>0</v>
      </c>
      <c r="V175" s="41">
        <v>12427</v>
      </c>
      <c r="W175" s="34"/>
      <c r="X175" s="34"/>
      <c r="Y175" s="34"/>
      <c r="Z175" s="34"/>
      <c r="AA175" s="34"/>
      <c r="AB175" s="34"/>
      <c r="AC175" s="34"/>
      <c r="AD175" s="34"/>
      <c r="AE175" s="34"/>
      <c r="AF175" s="34"/>
      <c r="AG175" s="34"/>
    </row>
    <row r="176" spans="1:33" ht="12.75" x14ac:dyDescent="0.2">
      <c r="A176" s="16">
        <v>1</v>
      </c>
      <c r="B176" s="32" t="s">
        <v>49</v>
      </c>
      <c r="C176" s="32" t="s">
        <v>54</v>
      </c>
      <c r="D176" s="32" t="s">
        <v>55</v>
      </c>
      <c r="E176" s="33" t="s">
        <v>97</v>
      </c>
      <c r="F176" s="39">
        <v>506</v>
      </c>
      <c r="G176" s="39">
        <f t="shared" si="8"/>
        <v>67</v>
      </c>
      <c r="H176" s="39">
        <v>439</v>
      </c>
      <c r="I176" s="39">
        <f t="shared" si="9"/>
        <v>-1687</v>
      </c>
      <c r="J176" s="39">
        <v>2126</v>
      </c>
      <c r="K176" s="39">
        <f t="shared" si="10"/>
        <v>0</v>
      </c>
      <c r="L176" s="39">
        <v>2126</v>
      </c>
      <c r="M176" s="39">
        <f t="shared" si="11"/>
        <v>0</v>
      </c>
      <c r="N176" s="39">
        <v>2126</v>
      </c>
      <c r="O176" s="39">
        <f t="shared" si="12"/>
        <v>0</v>
      </c>
      <c r="P176" s="39">
        <v>2126</v>
      </c>
      <c r="Q176" s="39">
        <f t="shared" si="13"/>
        <v>0</v>
      </c>
      <c r="R176" s="39">
        <v>2126</v>
      </c>
      <c r="S176" s="39">
        <f t="shared" si="14"/>
        <v>0</v>
      </c>
      <c r="T176" s="39">
        <v>2126</v>
      </c>
      <c r="U176" s="39">
        <f t="shared" si="15"/>
        <v>953</v>
      </c>
      <c r="V176" s="39">
        <v>1173</v>
      </c>
      <c r="W176" s="34"/>
      <c r="X176" s="34"/>
      <c r="Y176" s="34"/>
      <c r="Z176" s="34"/>
      <c r="AA176" s="34"/>
      <c r="AB176" s="34"/>
      <c r="AC176" s="34"/>
      <c r="AD176" s="34"/>
      <c r="AE176" s="34"/>
      <c r="AF176" s="34"/>
      <c r="AG176" s="34"/>
    </row>
    <row r="177" spans="1:33" ht="12.75" x14ac:dyDescent="0.2">
      <c r="A177" s="16">
        <v>2</v>
      </c>
      <c r="B177" s="32" t="s">
        <v>49</v>
      </c>
      <c r="C177" s="32" t="s">
        <v>114</v>
      </c>
      <c r="D177" s="32" t="s">
        <v>115</v>
      </c>
      <c r="E177" s="33" t="s">
        <v>116</v>
      </c>
      <c r="F177" s="39">
        <v>2126</v>
      </c>
      <c r="G177" s="39">
        <f t="shared" si="8"/>
        <v>0</v>
      </c>
      <c r="H177" s="39">
        <v>2126</v>
      </c>
      <c r="I177" s="39">
        <f t="shared" si="9"/>
        <v>2126</v>
      </c>
      <c r="J177" s="39">
        <v>0</v>
      </c>
      <c r="K177" s="39">
        <f t="shared" si="10"/>
        <v>0</v>
      </c>
      <c r="L177" s="39">
        <v>0</v>
      </c>
      <c r="M177" s="39">
        <f t="shared" si="11"/>
        <v>0</v>
      </c>
      <c r="N177" s="39">
        <v>0</v>
      </c>
      <c r="O177" s="39">
        <f t="shared" si="12"/>
        <v>0</v>
      </c>
      <c r="P177" s="39">
        <v>0</v>
      </c>
      <c r="Q177" s="39">
        <f t="shared" si="13"/>
        <v>0</v>
      </c>
      <c r="R177" s="39">
        <v>0</v>
      </c>
      <c r="S177" s="39">
        <f t="shared" si="14"/>
        <v>0</v>
      </c>
      <c r="T177" s="39">
        <v>0</v>
      </c>
      <c r="U177" s="39">
        <f t="shared" si="15"/>
        <v>0</v>
      </c>
      <c r="V177" s="39">
        <v>0</v>
      </c>
      <c r="W177" s="34"/>
      <c r="X177" s="34"/>
      <c r="Y177" s="34"/>
      <c r="Z177" s="34"/>
      <c r="AA177" s="34"/>
      <c r="AB177" s="34"/>
      <c r="AC177" s="34"/>
      <c r="AD177" s="34"/>
      <c r="AE177" s="34"/>
      <c r="AF177" s="34"/>
      <c r="AG177" s="34"/>
    </row>
    <row r="178" spans="1:33" ht="12.75" x14ac:dyDescent="0.2">
      <c r="A178" s="16">
        <v>3</v>
      </c>
      <c r="B178" s="32" t="s">
        <v>49</v>
      </c>
      <c r="C178" s="32" t="s">
        <v>80</v>
      </c>
      <c r="D178" s="32" t="s">
        <v>81</v>
      </c>
      <c r="E178" s="33" t="s">
        <v>97</v>
      </c>
      <c r="F178" s="39">
        <v>0</v>
      </c>
      <c r="G178" s="39">
        <f t="shared" si="8"/>
        <v>0</v>
      </c>
      <c r="H178" s="39">
        <v>0</v>
      </c>
      <c r="I178" s="39">
        <f t="shared" si="9"/>
        <v>-1210</v>
      </c>
      <c r="J178" s="39">
        <v>1210</v>
      </c>
      <c r="K178" s="39">
        <f t="shared" si="10"/>
        <v>0</v>
      </c>
      <c r="L178" s="39">
        <v>1210</v>
      </c>
      <c r="M178" s="39">
        <f t="shared" si="11"/>
        <v>0</v>
      </c>
      <c r="N178" s="39">
        <v>1210</v>
      </c>
      <c r="O178" s="39">
        <f t="shared" si="12"/>
        <v>0</v>
      </c>
      <c r="P178" s="39">
        <v>1210</v>
      </c>
      <c r="Q178" s="39">
        <f t="shared" si="13"/>
        <v>0</v>
      </c>
      <c r="R178" s="39">
        <v>1210</v>
      </c>
      <c r="S178" s="39">
        <f t="shared" si="14"/>
        <v>0</v>
      </c>
      <c r="T178" s="39">
        <v>1210</v>
      </c>
      <c r="U178" s="39">
        <f t="shared" si="15"/>
        <v>0</v>
      </c>
      <c r="V178" s="39">
        <v>1210</v>
      </c>
      <c r="W178" s="34"/>
      <c r="X178" s="34"/>
      <c r="Y178" s="34"/>
      <c r="Z178" s="34"/>
      <c r="AA178" s="34"/>
      <c r="AB178" s="34"/>
      <c r="AC178" s="34"/>
      <c r="AD178" s="34"/>
      <c r="AE178" s="34"/>
      <c r="AF178" s="34"/>
      <c r="AG178" s="34"/>
    </row>
    <row r="179" spans="1:33" ht="12.75" x14ac:dyDescent="0.2">
      <c r="A179" s="16">
        <v>4</v>
      </c>
      <c r="B179" s="32" t="s">
        <v>49</v>
      </c>
      <c r="C179" s="32" t="s">
        <v>152</v>
      </c>
      <c r="D179" s="32" t="s">
        <v>64</v>
      </c>
      <c r="E179" s="33" t="s">
        <v>141</v>
      </c>
      <c r="F179" s="39">
        <v>1210</v>
      </c>
      <c r="G179" s="39">
        <f t="shared" si="8"/>
        <v>0</v>
      </c>
      <c r="H179" s="39">
        <v>1210</v>
      </c>
      <c r="I179" s="39">
        <f t="shared" si="9"/>
        <v>1210</v>
      </c>
      <c r="J179" s="39">
        <v>0</v>
      </c>
      <c r="K179" s="39">
        <f t="shared" si="10"/>
        <v>0</v>
      </c>
      <c r="L179" s="39">
        <v>0</v>
      </c>
      <c r="M179" s="39">
        <f t="shared" si="11"/>
        <v>0</v>
      </c>
      <c r="N179" s="39">
        <v>0</v>
      </c>
      <c r="O179" s="39">
        <f t="shared" si="12"/>
        <v>0</v>
      </c>
      <c r="P179" s="39">
        <v>0</v>
      </c>
      <c r="Q179" s="39">
        <f t="shared" si="13"/>
        <v>0</v>
      </c>
      <c r="R179" s="39">
        <v>0</v>
      </c>
      <c r="S179" s="39">
        <f t="shared" si="14"/>
        <v>0</v>
      </c>
      <c r="T179" s="39">
        <v>0</v>
      </c>
      <c r="U179" s="39">
        <f t="shared" si="15"/>
        <v>0</v>
      </c>
      <c r="V179" s="39">
        <v>0</v>
      </c>
      <c r="W179" s="34"/>
      <c r="X179" s="34"/>
      <c r="Y179" s="34"/>
      <c r="Z179" s="34"/>
      <c r="AA179" s="34"/>
      <c r="AB179" s="34"/>
      <c r="AC179" s="34"/>
      <c r="AD179" s="34"/>
      <c r="AE179" s="34"/>
      <c r="AF179" s="34"/>
      <c r="AG179" s="34"/>
    </row>
    <row r="180" spans="1:33" ht="12.75" x14ac:dyDescent="0.2">
      <c r="A180" s="16">
        <v>5</v>
      </c>
      <c r="B180" s="32" t="s">
        <v>49</v>
      </c>
      <c r="C180" s="45" t="s">
        <v>153</v>
      </c>
      <c r="D180" s="32" t="s">
        <v>65</v>
      </c>
      <c r="E180" s="33" t="s">
        <v>141</v>
      </c>
      <c r="F180" s="39">
        <v>0</v>
      </c>
      <c r="G180" s="39">
        <f t="shared" si="8"/>
        <v>0</v>
      </c>
      <c r="H180" s="39">
        <v>0</v>
      </c>
      <c r="I180" s="39">
        <f t="shared" si="9"/>
        <v>0</v>
      </c>
      <c r="J180" s="39">
        <v>0</v>
      </c>
      <c r="K180" s="39">
        <f t="shared" si="10"/>
        <v>0</v>
      </c>
      <c r="L180" s="39">
        <v>0</v>
      </c>
      <c r="M180" s="39">
        <f t="shared" si="11"/>
        <v>0</v>
      </c>
      <c r="N180" s="39">
        <v>0</v>
      </c>
      <c r="O180" s="39">
        <f t="shared" si="12"/>
        <v>0</v>
      </c>
      <c r="P180" s="39">
        <v>0</v>
      </c>
      <c r="Q180" s="39">
        <f t="shared" si="13"/>
        <v>0</v>
      </c>
      <c r="R180" s="39">
        <v>0</v>
      </c>
      <c r="S180" s="39">
        <f t="shared" si="14"/>
        <v>0</v>
      </c>
      <c r="T180" s="39">
        <v>0</v>
      </c>
      <c r="U180" s="39">
        <f t="shared" si="15"/>
        <v>0</v>
      </c>
      <c r="V180" s="39">
        <v>0</v>
      </c>
      <c r="W180" s="34"/>
      <c r="X180" s="34"/>
      <c r="Y180" s="34"/>
      <c r="Z180" s="34"/>
      <c r="AA180" s="34"/>
      <c r="AB180" s="34"/>
      <c r="AC180" s="34"/>
      <c r="AD180" s="34"/>
      <c r="AE180" s="34"/>
      <c r="AF180" s="34"/>
      <c r="AG180" s="34"/>
    </row>
    <row r="181" spans="1:33" ht="12.75" x14ac:dyDescent="0.2">
      <c r="A181" s="21" t="s">
        <v>92</v>
      </c>
      <c r="B181" s="22" t="s">
        <v>92</v>
      </c>
      <c r="C181" s="22" t="s">
        <v>92</v>
      </c>
      <c r="D181" s="22" t="s">
        <v>92</v>
      </c>
      <c r="E181" s="22" t="s">
        <v>124</v>
      </c>
      <c r="F181" s="40">
        <v>0</v>
      </c>
      <c r="G181" s="40">
        <f t="shared" si="8"/>
        <v>0</v>
      </c>
      <c r="H181" s="40">
        <v>0</v>
      </c>
      <c r="I181" s="40">
        <f t="shared" si="9"/>
        <v>-3336</v>
      </c>
      <c r="J181" s="40">
        <v>3336</v>
      </c>
      <c r="K181" s="40">
        <f t="shared" si="10"/>
        <v>0</v>
      </c>
      <c r="L181" s="40">
        <v>3336</v>
      </c>
      <c r="M181" s="40">
        <f t="shared" si="11"/>
        <v>0</v>
      </c>
      <c r="N181" s="40">
        <v>3336</v>
      </c>
      <c r="O181" s="40">
        <f t="shared" si="12"/>
        <v>0</v>
      </c>
      <c r="P181" s="40">
        <v>3336</v>
      </c>
      <c r="Q181" s="40">
        <f t="shared" si="13"/>
        <v>0</v>
      </c>
      <c r="R181" s="40">
        <v>3336</v>
      </c>
      <c r="S181" s="40">
        <f t="shared" si="14"/>
        <v>0</v>
      </c>
      <c r="T181" s="41">
        <v>3336</v>
      </c>
      <c r="U181" s="41">
        <f t="shared" si="15"/>
        <v>953</v>
      </c>
      <c r="V181" s="41">
        <v>2383</v>
      </c>
      <c r="W181" s="34"/>
      <c r="X181" s="34"/>
      <c r="Y181" s="34"/>
      <c r="Z181" s="34"/>
      <c r="AA181" s="34"/>
      <c r="AB181" s="34"/>
      <c r="AC181" s="34"/>
      <c r="AD181" s="34"/>
      <c r="AE181" s="34"/>
      <c r="AF181" s="34"/>
      <c r="AG181" s="34"/>
    </row>
    <row r="182" spans="1:33" ht="12.75" x14ac:dyDescent="0.2">
      <c r="A182" s="21" t="s">
        <v>92</v>
      </c>
      <c r="B182" s="22" t="s">
        <v>92</v>
      </c>
      <c r="C182" s="22" t="s">
        <v>92</v>
      </c>
      <c r="D182" s="22" t="s">
        <v>92</v>
      </c>
      <c r="E182" s="22" t="s">
        <v>125</v>
      </c>
      <c r="F182" s="40">
        <v>3336</v>
      </c>
      <c r="G182" s="40">
        <f t="shared" si="8"/>
        <v>0</v>
      </c>
      <c r="H182" s="40">
        <v>3336</v>
      </c>
      <c r="I182" s="40">
        <f t="shared" si="9"/>
        <v>-270</v>
      </c>
      <c r="J182" s="40">
        <v>3606</v>
      </c>
      <c r="K182" s="40">
        <f t="shared" si="10"/>
        <v>149</v>
      </c>
      <c r="L182" s="40">
        <v>3457</v>
      </c>
      <c r="M182" s="40">
        <f t="shared" si="11"/>
        <v>0</v>
      </c>
      <c r="N182" s="40">
        <v>3457</v>
      </c>
      <c r="O182" s="40">
        <f t="shared" si="12"/>
        <v>-5486</v>
      </c>
      <c r="P182" s="40">
        <v>8943</v>
      </c>
      <c r="Q182" s="40">
        <f t="shared" si="13"/>
        <v>14</v>
      </c>
      <c r="R182" s="40">
        <v>8929</v>
      </c>
      <c r="S182" s="40">
        <f t="shared" si="14"/>
        <v>-6834</v>
      </c>
      <c r="T182" s="41">
        <v>15763</v>
      </c>
      <c r="U182" s="41">
        <f t="shared" si="15"/>
        <v>953</v>
      </c>
      <c r="V182" s="41">
        <v>14810</v>
      </c>
      <c r="W182" s="34"/>
      <c r="X182" s="34"/>
      <c r="Y182" s="34"/>
      <c r="Z182" s="34"/>
      <c r="AA182" s="34"/>
      <c r="AB182" s="34"/>
      <c r="AC182" s="34"/>
      <c r="AD182" s="34"/>
      <c r="AE182" s="34"/>
      <c r="AF182" s="34"/>
      <c r="AG182" s="34"/>
    </row>
    <row r="183" spans="1:33" ht="12.75" x14ac:dyDescent="0.2">
      <c r="A183" s="5"/>
      <c r="B183" s="5"/>
      <c r="C183" s="5"/>
      <c r="D183" s="5"/>
      <c r="E183" s="5"/>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row>
    <row r="184" spans="1:33" ht="14.25" customHeight="1" x14ac:dyDescent="0.2">
      <c r="A184" s="46" t="s">
        <v>142</v>
      </c>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row>
    <row r="185" spans="1:33" ht="39.75" customHeight="1" x14ac:dyDescent="0.2">
      <c r="A185" s="784"/>
      <c r="B185" s="780" t="s">
        <v>4</v>
      </c>
      <c r="C185" s="780" t="s">
        <v>5</v>
      </c>
      <c r="D185" s="780" t="s">
        <v>6</v>
      </c>
      <c r="E185" s="780" t="s">
        <v>140</v>
      </c>
      <c r="F185" s="47" t="s">
        <v>154</v>
      </c>
      <c r="G185" s="47" t="s">
        <v>144</v>
      </c>
      <c r="H185" s="47" t="s">
        <v>154</v>
      </c>
      <c r="I185" s="47" t="s">
        <v>144</v>
      </c>
      <c r="J185" s="47" t="s">
        <v>154</v>
      </c>
      <c r="K185" s="47" t="s">
        <v>144</v>
      </c>
      <c r="L185" s="47" t="s">
        <v>154</v>
      </c>
      <c r="M185" s="47" t="s">
        <v>144</v>
      </c>
      <c r="N185" s="47" t="s">
        <v>154</v>
      </c>
      <c r="O185" s="47" t="s">
        <v>144</v>
      </c>
      <c r="P185" s="47" t="s">
        <v>154</v>
      </c>
      <c r="Q185" s="47" t="s">
        <v>144</v>
      </c>
      <c r="R185" s="47" t="s">
        <v>154</v>
      </c>
      <c r="S185" s="47" t="s">
        <v>144</v>
      </c>
      <c r="T185" s="47" t="s">
        <v>154</v>
      </c>
      <c r="U185" s="47" t="s">
        <v>144</v>
      </c>
      <c r="V185" s="47" t="s">
        <v>154</v>
      </c>
      <c r="W185" s="34"/>
      <c r="X185" s="34"/>
      <c r="Y185" s="34"/>
      <c r="Z185" s="34"/>
      <c r="AA185" s="34"/>
      <c r="AB185" s="34"/>
      <c r="AC185" s="34"/>
      <c r="AD185" s="34"/>
      <c r="AE185" s="34"/>
      <c r="AF185" s="34"/>
      <c r="AG185" s="34"/>
    </row>
    <row r="186" spans="1:33" ht="12.75" x14ac:dyDescent="0.2">
      <c r="A186" s="773"/>
      <c r="B186" s="773"/>
      <c r="C186" s="773"/>
      <c r="D186" s="773"/>
      <c r="E186" s="773"/>
      <c r="F186" s="10">
        <f>C4</f>
        <v>45177</v>
      </c>
      <c r="G186" s="10"/>
      <c r="H186" s="10">
        <f>C4</f>
        <v>45177</v>
      </c>
      <c r="I186" s="10"/>
      <c r="J186" s="10">
        <f>C4</f>
        <v>45177</v>
      </c>
      <c r="K186" s="10"/>
      <c r="L186" s="10">
        <f>C4</f>
        <v>45177</v>
      </c>
      <c r="M186" s="10"/>
      <c r="N186" s="10">
        <f>C4</f>
        <v>45177</v>
      </c>
      <c r="O186" s="10"/>
      <c r="P186" s="10">
        <f>C4</f>
        <v>45177</v>
      </c>
      <c r="Q186" s="10"/>
      <c r="R186" s="10">
        <f>C4</f>
        <v>45177</v>
      </c>
      <c r="S186" s="10"/>
      <c r="T186" s="10">
        <f>T125</f>
        <v>45079</v>
      </c>
      <c r="U186" s="10"/>
      <c r="V186" s="10">
        <f>V125</f>
        <v>45072</v>
      </c>
      <c r="W186" s="34"/>
      <c r="X186" s="34"/>
      <c r="Y186" s="34"/>
      <c r="Z186" s="34"/>
      <c r="AA186" s="34"/>
      <c r="AB186" s="34"/>
      <c r="AC186" s="34"/>
      <c r="AD186" s="34"/>
      <c r="AE186" s="34"/>
      <c r="AF186" s="34"/>
      <c r="AG186" s="34"/>
    </row>
    <row r="187" spans="1:33" ht="12.75" x14ac:dyDescent="0.2">
      <c r="A187" s="15">
        <v>1</v>
      </c>
      <c r="B187" s="15">
        <v>2</v>
      </c>
      <c r="C187" s="15">
        <v>3</v>
      </c>
      <c r="D187" s="15">
        <v>4</v>
      </c>
      <c r="E187" s="15">
        <v>5</v>
      </c>
      <c r="F187" s="15"/>
      <c r="G187" s="15"/>
      <c r="H187" s="15"/>
      <c r="I187" s="15"/>
      <c r="J187" s="15"/>
      <c r="K187" s="15"/>
      <c r="L187" s="15"/>
      <c r="M187" s="15"/>
      <c r="N187" s="15"/>
      <c r="O187" s="15"/>
      <c r="P187" s="15"/>
      <c r="Q187" s="15"/>
      <c r="R187" s="15"/>
      <c r="S187" s="15"/>
      <c r="T187" s="15"/>
      <c r="U187" s="15"/>
      <c r="V187" s="15">
        <v>6</v>
      </c>
      <c r="W187" s="34"/>
      <c r="X187" s="34"/>
      <c r="Y187" s="34"/>
      <c r="Z187" s="34"/>
      <c r="AA187" s="34"/>
      <c r="AB187" s="34"/>
      <c r="AC187" s="34"/>
      <c r="AD187" s="34"/>
      <c r="AE187" s="34"/>
      <c r="AF187" s="34"/>
      <c r="AG187" s="34"/>
    </row>
    <row r="188" spans="1:33" ht="12.75" x14ac:dyDescent="0.2">
      <c r="A188" s="16">
        <v>1</v>
      </c>
      <c r="B188" s="17" t="s">
        <v>15</v>
      </c>
      <c r="C188" s="17" t="s">
        <v>16</v>
      </c>
      <c r="D188" s="17" t="s">
        <v>17</v>
      </c>
      <c r="E188" s="9" t="s">
        <v>18</v>
      </c>
      <c r="F188" s="39">
        <v>14</v>
      </c>
      <c r="G188" s="39">
        <f t="shared" ref="G188:G234" si="16">F188-H188</f>
        <v>0</v>
      </c>
      <c r="H188" s="39">
        <v>14</v>
      </c>
      <c r="I188" s="39">
        <f t="shared" ref="I188:I234" si="17">H188-J188</f>
        <v>14</v>
      </c>
      <c r="J188" s="39">
        <v>0</v>
      </c>
      <c r="K188" s="39">
        <f t="shared" ref="K188:K234" si="18">J188-L188</f>
        <v>0</v>
      </c>
      <c r="L188" s="39">
        <v>0</v>
      </c>
      <c r="M188" s="39">
        <f t="shared" ref="M188:M234" si="19">L188-N188</f>
        <v>0</v>
      </c>
      <c r="N188" s="39">
        <v>0</v>
      </c>
      <c r="O188" s="39">
        <f t="shared" ref="O188:O234" si="20">N188-P188</f>
        <v>0</v>
      </c>
      <c r="P188" s="39">
        <v>0</v>
      </c>
      <c r="Q188" s="39">
        <f t="shared" ref="Q188:Q234" si="21">P188-R188</f>
        <v>0</v>
      </c>
      <c r="R188" s="39">
        <v>0</v>
      </c>
      <c r="S188" s="39">
        <f t="shared" ref="S188:S234" si="22">R188-T188</f>
        <v>0</v>
      </c>
      <c r="T188" s="39">
        <v>0</v>
      </c>
      <c r="U188" s="39">
        <f t="shared" ref="U188:U234" si="23">T188-V188</f>
        <v>0</v>
      </c>
      <c r="V188" s="39">
        <v>0</v>
      </c>
      <c r="W188" s="34"/>
      <c r="X188" s="34"/>
      <c r="Y188" s="34"/>
      <c r="Z188" s="34"/>
      <c r="AA188" s="34"/>
      <c r="AB188" s="34"/>
      <c r="AC188" s="34"/>
      <c r="AD188" s="34"/>
      <c r="AE188" s="34"/>
      <c r="AF188" s="34"/>
      <c r="AG188" s="34"/>
    </row>
    <row r="189" spans="1:33" ht="12.75" x14ac:dyDescent="0.2">
      <c r="A189" s="16">
        <v>2</v>
      </c>
      <c r="B189" s="17" t="s">
        <v>15</v>
      </c>
      <c r="C189" s="17" t="s">
        <v>16</v>
      </c>
      <c r="D189" s="17" t="s">
        <v>19</v>
      </c>
      <c r="E189" s="9" t="s">
        <v>18</v>
      </c>
      <c r="F189" s="39">
        <v>0</v>
      </c>
      <c r="G189" s="39">
        <f t="shared" si="16"/>
        <v>0</v>
      </c>
      <c r="H189" s="39">
        <v>0</v>
      </c>
      <c r="I189" s="39">
        <f t="shared" si="17"/>
        <v>0</v>
      </c>
      <c r="J189" s="39">
        <v>0</v>
      </c>
      <c r="K189" s="39">
        <f t="shared" si="18"/>
        <v>0</v>
      </c>
      <c r="L189" s="39">
        <v>0</v>
      </c>
      <c r="M189" s="39">
        <f t="shared" si="19"/>
        <v>0</v>
      </c>
      <c r="N189" s="39">
        <v>0</v>
      </c>
      <c r="O189" s="39">
        <f t="shared" si="20"/>
        <v>0</v>
      </c>
      <c r="P189" s="39">
        <v>0</v>
      </c>
      <c r="Q189" s="39">
        <f t="shared" si="21"/>
        <v>0</v>
      </c>
      <c r="R189" s="39">
        <v>0</v>
      </c>
      <c r="S189" s="39">
        <f t="shared" si="22"/>
        <v>0</v>
      </c>
      <c r="T189" s="39">
        <v>0</v>
      </c>
      <c r="U189" s="39">
        <f t="shared" si="23"/>
        <v>0</v>
      </c>
      <c r="V189" s="39">
        <v>0</v>
      </c>
      <c r="W189" s="34"/>
      <c r="X189" s="34"/>
      <c r="Y189" s="34"/>
      <c r="Z189" s="34"/>
      <c r="AA189" s="34"/>
      <c r="AB189" s="34"/>
      <c r="AC189" s="34"/>
      <c r="AD189" s="34"/>
      <c r="AE189" s="34"/>
      <c r="AF189" s="34"/>
      <c r="AG189" s="34"/>
    </row>
    <row r="190" spans="1:33" ht="12.75" x14ac:dyDescent="0.2">
      <c r="A190" s="16">
        <v>3</v>
      </c>
      <c r="B190" s="17" t="s">
        <v>15</v>
      </c>
      <c r="C190" s="17" t="s">
        <v>16</v>
      </c>
      <c r="D190" s="17" t="s">
        <v>20</v>
      </c>
      <c r="E190" s="9" t="s">
        <v>18</v>
      </c>
      <c r="F190" s="39">
        <v>0</v>
      </c>
      <c r="G190" s="39">
        <f t="shared" si="16"/>
        <v>0</v>
      </c>
      <c r="H190" s="39">
        <v>0</v>
      </c>
      <c r="I190" s="39">
        <f t="shared" si="17"/>
        <v>0</v>
      </c>
      <c r="J190" s="39">
        <v>0</v>
      </c>
      <c r="K190" s="39">
        <f t="shared" si="18"/>
        <v>0</v>
      </c>
      <c r="L190" s="39">
        <v>0</v>
      </c>
      <c r="M190" s="39">
        <f t="shared" si="19"/>
        <v>0</v>
      </c>
      <c r="N190" s="39">
        <v>0</v>
      </c>
      <c r="O190" s="39">
        <f t="shared" si="20"/>
        <v>0</v>
      </c>
      <c r="P190" s="39">
        <v>0</v>
      </c>
      <c r="Q190" s="39">
        <f t="shared" si="21"/>
        <v>0</v>
      </c>
      <c r="R190" s="39">
        <v>0</v>
      </c>
      <c r="S190" s="39">
        <f t="shared" si="22"/>
        <v>0</v>
      </c>
      <c r="T190" s="39">
        <v>0</v>
      </c>
      <c r="U190" s="39">
        <f t="shared" si="23"/>
        <v>0</v>
      </c>
      <c r="V190" s="39">
        <v>0</v>
      </c>
      <c r="W190" s="34"/>
      <c r="X190" s="34"/>
      <c r="Y190" s="34"/>
      <c r="Z190" s="34"/>
      <c r="AA190" s="34"/>
      <c r="AB190" s="34"/>
      <c r="AC190" s="34"/>
      <c r="AD190" s="34"/>
      <c r="AE190" s="34"/>
      <c r="AF190" s="34"/>
      <c r="AG190" s="34"/>
    </row>
    <row r="191" spans="1:33" ht="12.75" x14ac:dyDescent="0.2">
      <c r="A191" s="16">
        <v>4</v>
      </c>
      <c r="B191" s="17" t="s">
        <v>15</v>
      </c>
      <c r="C191" s="17" t="s">
        <v>21</v>
      </c>
      <c r="D191" s="17" t="s">
        <v>22</v>
      </c>
      <c r="E191" s="9" t="s">
        <v>18</v>
      </c>
      <c r="F191" s="39">
        <v>0</v>
      </c>
      <c r="G191" s="39">
        <f t="shared" si="16"/>
        <v>0</v>
      </c>
      <c r="H191" s="39">
        <v>0</v>
      </c>
      <c r="I191" s="39">
        <f t="shared" si="17"/>
        <v>0</v>
      </c>
      <c r="J191" s="39">
        <v>0</v>
      </c>
      <c r="K191" s="39">
        <f t="shared" si="18"/>
        <v>0</v>
      </c>
      <c r="L191" s="39">
        <v>0</v>
      </c>
      <c r="M191" s="39">
        <f t="shared" si="19"/>
        <v>0</v>
      </c>
      <c r="N191" s="39">
        <v>0</v>
      </c>
      <c r="O191" s="39">
        <f t="shared" si="20"/>
        <v>0</v>
      </c>
      <c r="P191" s="39">
        <v>0</v>
      </c>
      <c r="Q191" s="39">
        <f t="shared" si="21"/>
        <v>0</v>
      </c>
      <c r="R191" s="39">
        <v>0</v>
      </c>
      <c r="S191" s="39">
        <f t="shared" si="22"/>
        <v>0</v>
      </c>
      <c r="T191" s="39">
        <v>0</v>
      </c>
      <c r="U191" s="39">
        <f t="shared" si="23"/>
        <v>0</v>
      </c>
      <c r="V191" s="39">
        <v>0</v>
      </c>
      <c r="W191" s="34"/>
      <c r="X191" s="34"/>
      <c r="Y191" s="34"/>
      <c r="Z191" s="34"/>
      <c r="AA191" s="34"/>
      <c r="AB191" s="34"/>
      <c r="AC191" s="34"/>
      <c r="AD191" s="34"/>
      <c r="AE191" s="34"/>
      <c r="AF191" s="34"/>
      <c r="AG191" s="34"/>
    </row>
    <row r="192" spans="1:33" ht="12.75" x14ac:dyDescent="0.2">
      <c r="A192" s="16">
        <v>5</v>
      </c>
      <c r="B192" s="17" t="s">
        <v>15</v>
      </c>
      <c r="C192" s="17" t="s">
        <v>28</v>
      </c>
      <c r="D192" s="17" t="s">
        <v>29</v>
      </c>
      <c r="E192" s="9" t="s">
        <v>18</v>
      </c>
      <c r="F192" s="39">
        <v>0</v>
      </c>
      <c r="G192" s="39">
        <f t="shared" si="16"/>
        <v>0</v>
      </c>
      <c r="H192" s="39">
        <v>0</v>
      </c>
      <c r="I192" s="39">
        <f t="shared" si="17"/>
        <v>0</v>
      </c>
      <c r="J192" s="39">
        <v>0</v>
      </c>
      <c r="K192" s="39">
        <f t="shared" si="18"/>
        <v>0</v>
      </c>
      <c r="L192" s="39">
        <v>0</v>
      </c>
      <c r="M192" s="39">
        <f t="shared" si="19"/>
        <v>0</v>
      </c>
      <c r="N192" s="39">
        <v>0</v>
      </c>
      <c r="O192" s="39">
        <f t="shared" si="20"/>
        <v>0</v>
      </c>
      <c r="P192" s="39">
        <v>0</v>
      </c>
      <c r="Q192" s="39">
        <f t="shared" si="21"/>
        <v>0</v>
      </c>
      <c r="R192" s="39">
        <v>0</v>
      </c>
      <c r="S192" s="39">
        <f t="shared" si="22"/>
        <v>0</v>
      </c>
      <c r="T192" s="39">
        <v>0</v>
      </c>
      <c r="U192" s="39">
        <f t="shared" si="23"/>
        <v>0</v>
      </c>
      <c r="V192" s="39">
        <v>0</v>
      </c>
      <c r="W192" s="34"/>
      <c r="X192" s="34"/>
      <c r="Y192" s="34"/>
      <c r="Z192" s="34"/>
      <c r="AA192" s="34"/>
      <c r="AB192" s="34"/>
      <c r="AC192" s="34"/>
      <c r="AD192" s="34"/>
      <c r="AE192" s="34"/>
      <c r="AF192" s="34"/>
      <c r="AG192" s="34"/>
    </row>
    <row r="193" spans="1:33" ht="12.75" x14ac:dyDescent="0.2">
      <c r="A193" s="16">
        <v>6</v>
      </c>
      <c r="B193" s="17" t="s">
        <v>15</v>
      </c>
      <c r="C193" s="17" t="s">
        <v>28</v>
      </c>
      <c r="D193" s="17" t="s">
        <v>30</v>
      </c>
      <c r="E193" s="9" t="s">
        <v>18</v>
      </c>
      <c r="F193" s="39">
        <v>0</v>
      </c>
      <c r="G193" s="39">
        <f t="shared" si="16"/>
        <v>0</v>
      </c>
      <c r="H193" s="39">
        <v>0</v>
      </c>
      <c r="I193" s="39">
        <f t="shared" si="17"/>
        <v>0</v>
      </c>
      <c r="J193" s="39">
        <v>0</v>
      </c>
      <c r="K193" s="39">
        <f t="shared" si="18"/>
        <v>0</v>
      </c>
      <c r="L193" s="39">
        <v>0</v>
      </c>
      <c r="M193" s="39">
        <f t="shared" si="19"/>
        <v>0</v>
      </c>
      <c r="N193" s="39">
        <v>0</v>
      </c>
      <c r="O193" s="39">
        <f t="shared" si="20"/>
        <v>0</v>
      </c>
      <c r="P193" s="39">
        <v>0</v>
      </c>
      <c r="Q193" s="39">
        <f t="shared" si="21"/>
        <v>0</v>
      </c>
      <c r="R193" s="39">
        <v>0</v>
      </c>
      <c r="S193" s="39">
        <f t="shared" si="22"/>
        <v>0</v>
      </c>
      <c r="T193" s="39">
        <v>0</v>
      </c>
      <c r="U193" s="39">
        <f t="shared" si="23"/>
        <v>0</v>
      </c>
      <c r="V193" s="39">
        <v>0</v>
      </c>
      <c r="W193" s="34"/>
      <c r="X193" s="34"/>
      <c r="Y193" s="34"/>
      <c r="Z193" s="34"/>
      <c r="AA193" s="34"/>
      <c r="AB193" s="34"/>
      <c r="AC193" s="34"/>
      <c r="AD193" s="34"/>
      <c r="AE193" s="34"/>
      <c r="AF193" s="34"/>
      <c r="AG193" s="34"/>
    </row>
    <row r="194" spans="1:33" ht="12.75" x14ac:dyDescent="0.2">
      <c r="A194" s="16">
        <v>7</v>
      </c>
      <c r="B194" s="17" t="s">
        <v>15</v>
      </c>
      <c r="C194" s="17" t="s">
        <v>31</v>
      </c>
      <c r="D194" s="17" t="s">
        <v>32</v>
      </c>
      <c r="E194" s="9" t="s">
        <v>18</v>
      </c>
      <c r="F194" s="39">
        <v>0</v>
      </c>
      <c r="G194" s="39">
        <f t="shared" si="16"/>
        <v>0</v>
      </c>
      <c r="H194" s="39">
        <v>0</v>
      </c>
      <c r="I194" s="39">
        <f t="shared" si="17"/>
        <v>0</v>
      </c>
      <c r="J194" s="39">
        <v>0</v>
      </c>
      <c r="K194" s="39">
        <f t="shared" si="18"/>
        <v>0</v>
      </c>
      <c r="L194" s="39">
        <v>0</v>
      </c>
      <c r="M194" s="39">
        <f t="shared" si="19"/>
        <v>0</v>
      </c>
      <c r="N194" s="39">
        <v>0</v>
      </c>
      <c r="O194" s="39">
        <f t="shared" si="20"/>
        <v>0</v>
      </c>
      <c r="P194" s="39">
        <v>0</v>
      </c>
      <c r="Q194" s="39">
        <f t="shared" si="21"/>
        <v>0</v>
      </c>
      <c r="R194" s="39">
        <v>0</v>
      </c>
      <c r="S194" s="39">
        <f t="shared" si="22"/>
        <v>0</v>
      </c>
      <c r="T194" s="39">
        <v>0</v>
      </c>
      <c r="U194" s="39">
        <f t="shared" si="23"/>
        <v>0</v>
      </c>
      <c r="V194" s="39">
        <v>0</v>
      </c>
      <c r="W194" s="34"/>
      <c r="X194" s="34"/>
      <c r="Y194" s="34"/>
      <c r="Z194" s="34"/>
      <c r="AA194" s="34"/>
      <c r="AB194" s="34"/>
      <c r="AC194" s="34"/>
      <c r="AD194" s="34"/>
      <c r="AE194" s="34"/>
      <c r="AF194" s="34"/>
      <c r="AG194" s="34"/>
    </row>
    <row r="195" spans="1:33" ht="12.75" x14ac:dyDescent="0.2">
      <c r="A195" s="16">
        <v>8</v>
      </c>
      <c r="B195" s="17" t="s">
        <v>15</v>
      </c>
      <c r="C195" s="17" t="s">
        <v>33</v>
      </c>
      <c r="D195" s="17" t="s">
        <v>34</v>
      </c>
      <c r="E195" s="9" t="s">
        <v>18</v>
      </c>
      <c r="F195" s="39">
        <v>0</v>
      </c>
      <c r="G195" s="39">
        <f t="shared" si="16"/>
        <v>0</v>
      </c>
      <c r="H195" s="39">
        <v>0</v>
      </c>
      <c r="I195" s="39">
        <f t="shared" si="17"/>
        <v>0</v>
      </c>
      <c r="J195" s="39">
        <v>0</v>
      </c>
      <c r="K195" s="39">
        <f t="shared" si="18"/>
        <v>0</v>
      </c>
      <c r="L195" s="39">
        <v>0</v>
      </c>
      <c r="M195" s="39">
        <f t="shared" si="19"/>
        <v>0</v>
      </c>
      <c r="N195" s="39">
        <v>0</v>
      </c>
      <c r="O195" s="39">
        <f t="shared" si="20"/>
        <v>0</v>
      </c>
      <c r="P195" s="39">
        <v>0</v>
      </c>
      <c r="Q195" s="39">
        <f t="shared" si="21"/>
        <v>0</v>
      </c>
      <c r="R195" s="39">
        <v>0</v>
      </c>
      <c r="S195" s="39">
        <f t="shared" si="22"/>
        <v>0</v>
      </c>
      <c r="T195" s="39">
        <v>0</v>
      </c>
      <c r="U195" s="39">
        <f t="shared" si="23"/>
        <v>0</v>
      </c>
      <c r="V195" s="39">
        <v>0</v>
      </c>
      <c r="W195" s="34"/>
      <c r="X195" s="34"/>
      <c r="Y195" s="34"/>
      <c r="Z195" s="34"/>
      <c r="AA195" s="34"/>
      <c r="AB195" s="34"/>
      <c r="AC195" s="34"/>
      <c r="AD195" s="34"/>
      <c r="AE195" s="34"/>
      <c r="AF195" s="34"/>
      <c r="AG195" s="34"/>
    </row>
    <row r="196" spans="1:33" ht="12.75" x14ac:dyDescent="0.2">
      <c r="A196" s="16">
        <v>9</v>
      </c>
      <c r="B196" s="17" t="s">
        <v>15</v>
      </c>
      <c r="C196" s="17" t="s">
        <v>35</v>
      </c>
      <c r="D196" s="17" t="s">
        <v>36</v>
      </c>
      <c r="E196" s="9" t="s">
        <v>18</v>
      </c>
      <c r="F196" s="39">
        <v>0</v>
      </c>
      <c r="G196" s="39">
        <f t="shared" si="16"/>
        <v>0</v>
      </c>
      <c r="H196" s="39">
        <v>0</v>
      </c>
      <c r="I196" s="39">
        <f t="shared" si="17"/>
        <v>0</v>
      </c>
      <c r="J196" s="39">
        <v>0</v>
      </c>
      <c r="K196" s="39">
        <f t="shared" si="18"/>
        <v>0</v>
      </c>
      <c r="L196" s="39">
        <v>0</v>
      </c>
      <c r="M196" s="39">
        <f t="shared" si="19"/>
        <v>0</v>
      </c>
      <c r="N196" s="39">
        <v>0</v>
      </c>
      <c r="O196" s="39">
        <f t="shared" si="20"/>
        <v>0</v>
      </c>
      <c r="P196" s="39">
        <v>0</v>
      </c>
      <c r="Q196" s="39">
        <f t="shared" si="21"/>
        <v>0</v>
      </c>
      <c r="R196" s="39">
        <v>0</v>
      </c>
      <c r="S196" s="39">
        <f t="shared" si="22"/>
        <v>0</v>
      </c>
      <c r="T196" s="39">
        <v>0</v>
      </c>
      <c r="U196" s="39">
        <f t="shared" si="23"/>
        <v>0</v>
      </c>
      <c r="V196" s="39">
        <v>0</v>
      </c>
      <c r="W196" s="34"/>
      <c r="X196" s="34"/>
      <c r="Y196" s="34"/>
      <c r="Z196" s="34"/>
      <c r="AA196" s="34"/>
      <c r="AB196" s="34"/>
      <c r="AC196" s="34"/>
      <c r="AD196" s="34"/>
      <c r="AE196" s="34"/>
      <c r="AF196" s="34"/>
      <c r="AG196" s="34"/>
    </row>
    <row r="197" spans="1:33" ht="12.75" x14ac:dyDescent="0.2">
      <c r="A197" s="16">
        <v>10</v>
      </c>
      <c r="B197" s="17" t="s">
        <v>15</v>
      </c>
      <c r="C197" s="17" t="s">
        <v>35</v>
      </c>
      <c r="D197" s="17" t="s">
        <v>37</v>
      </c>
      <c r="E197" s="9" t="s">
        <v>18</v>
      </c>
      <c r="F197" s="39">
        <v>0</v>
      </c>
      <c r="G197" s="39">
        <f t="shared" si="16"/>
        <v>0</v>
      </c>
      <c r="H197" s="39">
        <v>0</v>
      </c>
      <c r="I197" s="39">
        <f t="shared" si="17"/>
        <v>0</v>
      </c>
      <c r="J197" s="39">
        <v>0</v>
      </c>
      <c r="K197" s="39">
        <f t="shared" si="18"/>
        <v>0</v>
      </c>
      <c r="L197" s="39">
        <v>0</v>
      </c>
      <c r="M197" s="39">
        <f t="shared" si="19"/>
        <v>0</v>
      </c>
      <c r="N197" s="39">
        <v>0</v>
      </c>
      <c r="O197" s="39">
        <f t="shared" si="20"/>
        <v>0</v>
      </c>
      <c r="P197" s="39">
        <v>0</v>
      </c>
      <c r="Q197" s="39">
        <f t="shared" si="21"/>
        <v>0</v>
      </c>
      <c r="R197" s="39">
        <v>0</v>
      </c>
      <c r="S197" s="39">
        <f t="shared" si="22"/>
        <v>0</v>
      </c>
      <c r="T197" s="39">
        <v>0</v>
      </c>
      <c r="U197" s="39">
        <f t="shared" si="23"/>
        <v>0</v>
      </c>
      <c r="V197" s="39">
        <v>0</v>
      </c>
      <c r="W197" s="34"/>
      <c r="X197" s="34"/>
      <c r="Y197" s="34"/>
      <c r="Z197" s="34"/>
      <c r="AA197" s="34"/>
      <c r="AB197" s="34"/>
      <c r="AC197" s="34"/>
      <c r="AD197" s="34"/>
      <c r="AE197" s="34"/>
      <c r="AF197" s="34"/>
      <c r="AG197" s="34"/>
    </row>
    <row r="198" spans="1:33" ht="12.75" x14ac:dyDescent="0.2">
      <c r="A198" s="16">
        <v>11</v>
      </c>
      <c r="B198" s="17" t="s">
        <v>15</v>
      </c>
      <c r="C198" s="17" t="s">
        <v>38</v>
      </c>
      <c r="D198" s="17" t="s">
        <v>40</v>
      </c>
      <c r="E198" s="9" t="s">
        <v>18</v>
      </c>
      <c r="F198" s="39">
        <v>0</v>
      </c>
      <c r="G198" s="39">
        <f t="shared" si="16"/>
        <v>0</v>
      </c>
      <c r="H198" s="39">
        <v>0</v>
      </c>
      <c r="I198" s="39">
        <f t="shared" si="17"/>
        <v>0</v>
      </c>
      <c r="J198" s="39">
        <v>0</v>
      </c>
      <c r="K198" s="39">
        <f t="shared" si="18"/>
        <v>0</v>
      </c>
      <c r="L198" s="39">
        <v>0</v>
      </c>
      <c r="M198" s="39">
        <f t="shared" si="19"/>
        <v>0</v>
      </c>
      <c r="N198" s="39">
        <v>0</v>
      </c>
      <c r="O198" s="39">
        <f t="shared" si="20"/>
        <v>0</v>
      </c>
      <c r="P198" s="39">
        <v>0</v>
      </c>
      <c r="Q198" s="39">
        <f t="shared" si="21"/>
        <v>0</v>
      </c>
      <c r="R198" s="39">
        <v>0</v>
      </c>
      <c r="S198" s="39">
        <f t="shared" si="22"/>
        <v>0</v>
      </c>
      <c r="T198" s="39">
        <v>0</v>
      </c>
      <c r="U198" s="39">
        <f t="shared" si="23"/>
        <v>0</v>
      </c>
      <c r="V198" s="39">
        <v>0</v>
      </c>
      <c r="W198" s="34"/>
      <c r="X198" s="34"/>
      <c r="Y198" s="34"/>
      <c r="Z198" s="34"/>
      <c r="AA198" s="34"/>
      <c r="AB198" s="34"/>
      <c r="AC198" s="34"/>
      <c r="AD198" s="34"/>
      <c r="AE198" s="34"/>
      <c r="AF198" s="34"/>
      <c r="AG198" s="34"/>
    </row>
    <row r="199" spans="1:33" ht="12.75" x14ac:dyDescent="0.2">
      <c r="A199" s="16">
        <v>12</v>
      </c>
      <c r="B199" s="17" t="s">
        <v>15</v>
      </c>
      <c r="C199" s="17" t="s">
        <v>38</v>
      </c>
      <c r="D199" s="17" t="s">
        <v>41</v>
      </c>
      <c r="E199" s="9" t="s">
        <v>18</v>
      </c>
      <c r="F199" s="39">
        <v>0</v>
      </c>
      <c r="G199" s="39">
        <f t="shared" si="16"/>
        <v>0</v>
      </c>
      <c r="H199" s="39">
        <v>0</v>
      </c>
      <c r="I199" s="39">
        <f t="shared" si="17"/>
        <v>0</v>
      </c>
      <c r="J199" s="39">
        <v>0</v>
      </c>
      <c r="K199" s="39">
        <f t="shared" si="18"/>
        <v>0</v>
      </c>
      <c r="L199" s="39">
        <v>0</v>
      </c>
      <c r="M199" s="39">
        <f t="shared" si="19"/>
        <v>0</v>
      </c>
      <c r="N199" s="39">
        <v>0</v>
      </c>
      <c r="O199" s="39">
        <f t="shared" si="20"/>
        <v>0</v>
      </c>
      <c r="P199" s="39">
        <v>0</v>
      </c>
      <c r="Q199" s="39">
        <f t="shared" si="21"/>
        <v>0</v>
      </c>
      <c r="R199" s="39">
        <v>0</v>
      </c>
      <c r="S199" s="39">
        <f t="shared" si="22"/>
        <v>0</v>
      </c>
      <c r="T199" s="39">
        <v>0</v>
      </c>
      <c r="U199" s="39">
        <f t="shared" si="23"/>
        <v>0</v>
      </c>
      <c r="V199" s="39">
        <v>0</v>
      </c>
      <c r="W199" s="34"/>
      <c r="X199" s="34"/>
      <c r="Y199" s="34"/>
      <c r="Z199" s="34"/>
      <c r="AA199" s="34"/>
      <c r="AB199" s="34"/>
      <c r="AC199" s="34"/>
      <c r="AD199" s="34"/>
      <c r="AE199" s="34"/>
      <c r="AF199" s="34"/>
      <c r="AG199" s="34"/>
    </row>
    <row r="200" spans="1:33" ht="12.75" x14ac:dyDescent="0.2">
      <c r="A200" s="16">
        <v>13</v>
      </c>
      <c r="B200" s="17" t="s">
        <v>15</v>
      </c>
      <c r="C200" s="17" t="s">
        <v>42</v>
      </c>
      <c r="D200" s="17" t="s">
        <v>43</v>
      </c>
      <c r="E200" s="9" t="s">
        <v>18</v>
      </c>
      <c r="F200" s="39">
        <v>0</v>
      </c>
      <c r="G200" s="39">
        <f t="shared" si="16"/>
        <v>0</v>
      </c>
      <c r="H200" s="39">
        <v>0</v>
      </c>
      <c r="I200" s="39">
        <f t="shared" si="17"/>
        <v>0</v>
      </c>
      <c r="J200" s="39">
        <v>0</v>
      </c>
      <c r="K200" s="39">
        <f t="shared" si="18"/>
        <v>0</v>
      </c>
      <c r="L200" s="39">
        <v>0</v>
      </c>
      <c r="M200" s="39">
        <f t="shared" si="19"/>
        <v>0</v>
      </c>
      <c r="N200" s="39">
        <v>0</v>
      </c>
      <c r="O200" s="39">
        <f t="shared" si="20"/>
        <v>0</v>
      </c>
      <c r="P200" s="39">
        <v>0</v>
      </c>
      <c r="Q200" s="39">
        <f t="shared" si="21"/>
        <v>0</v>
      </c>
      <c r="R200" s="39">
        <v>0</v>
      </c>
      <c r="S200" s="39">
        <f t="shared" si="22"/>
        <v>0</v>
      </c>
      <c r="T200" s="39">
        <v>0</v>
      </c>
      <c r="U200" s="39">
        <f t="shared" si="23"/>
        <v>0</v>
      </c>
      <c r="V200" s="39">
        <v>0</v>
      </c>
      <c r="W200" s="34"/>
      <c r="X200" s="34"/>
      <c r="Y200" s="34"/>
      <c r="Z200" s="34"/>
      <c r="AA200" s="34"/>
      <c r="AB200" s="34"/>
      <c r="AC200" s="34"/>
      <c r="AD200" s="34"/>
      <c r="AE200" s="34"/>
      <c r="AF200" s="34"/>
      <c r="AG200" s="34"/>
    </row>
    <row r="201" spans="1:33" ht="12.75" x14ac:dyDescent="0.2">
      <c r="A201" s="16">
        <v>14</v>
      </c>
      <c r="B201" s="17" t="s">
        <v>15</v>
      </c>
      <c r="C201" s="17" t="s">
        <v>42</v>
      </c>
      <c r="D201" s="17" t="s">
        <v>44</v>
      </c>
      <c r="E201" s="9" t="s">
        <v>18</v>
      </c>
      <c r="F201" s="39">
        <v>0</v>
      </c>
      <c r="G201" s="39">
        <f t="shared" si="16"/>
        <v>0</v>
      </c>
      <c r="H201" s="39">
        <v>0</v>
      </c>
      <c r="I201" s="39">
        <f t="shared" si="17"/>
        <v>0</v>
      </c>
      <c r="J201" s="39">
        <v>0</v>
      </c>
      <c r="K201" s="39">
        <f t="shared" si="18"/>
        <v>0</v>
      </c>
      <c r="L201" s="39">
        <v>0</v>
      </c>
      <c r="M201" s="39">
        <f t="shared" si="19"/>
        <v>0</v>
      </c>
      <c r="N201" s="39">
        <v>0</v>
      </c>
      <c r="O201" s="39">
        <f t="shared" si="20"/>
        <v>0</v>
      </c>
      <c r="P201" s="39">
        <v>0</v>
      </c>
      <c r="Q201" s="39">
        <f t="shared" si="21"/>
        <v>0</v>
      </c>
      <c r="R201" s="39">
        <v>0</v>
      </c>
      <c r="S201" s="39">
        <f t="shared" si="22"/>
        <v>0</v>
      </c>
      <c r="T201" s="39">
        <v>0</v>
      </c>
      <c r="U201" s="39">
        <f t="shared" si="23"/>
        <v>0</v>
      </c>
      <c r="V201" s="39">
        <v>0</v>
      </c>
      <c r="W201" s="34"/>
      <c r="X201" s="34"/>
      <c r="Y201" s="34"/>
      <c r="Z201" s="34"/>
      <c r="AA201" s="34"/>
      <c r="AB201" s="34"/>
      <c r="AC201" s="34"/>
      <c r="AD201" s="34"/>
      <c r="AE201" s="34"/>
      <c r="AF201" s="34"/>
      <c r="AG201" s="34"/>
    </row>
    <row r="202" spans="1:33" ht="12.75" x14ac:dyDescent="0.2">
      <c r="A202" s="16">
        <v>15</v>
      </c>
      <c r="B202" s="17" t="s">
        <v>15</v>
      </c>
      <c r="C202" s="17" t="s">
        <v>45</v>
      </c>
      <c r="D202" s="17" t="s">
        <v>46</v>
      </c>
      <c r="E202" s="9" t="s">
        <v>18</v>
      </c>
      <c r="F202" s="39">
        <v>0</v>
      </c>
      <c r="G202" s="39">
        <f t="shared" si="16"/>
        <v>0</v>
      </c>
      <c r="H202" s="39">
        <v>0</v>
      </c>
      <c r="I202" s="39">
        <f t="shared" si="17"/>
        <v>0</v>
      </c>
      <c r="J202" s="39">
        <v>0</v>
      </c>
      <c r="K202" s="39">
        <f t="shared" si="18"/>
        <v>0</v>
      </c>
      <c r="L202" s="39">
        <v>0</v>
      </c>
      <c r="M202" s="39">
        <f t="shared" si="19"/>
        <v>0</v>
      </c>
      <c r="N202" s="39">
        <v>0</v>
      </c>
      <c r="O202" s="39">
        <f t="shared" si="20"/>
        <v>0</v>
      </c>
      <c r="P202" s="39">
        <v>0</v>
      </c>
      <c r="Q202" s="39">
        <f t="shared" si="21"/>
        <v>0</v>
      </c>
      <c r="R202" s="39">
        <v>0</v>
      </c>
      <c r="S202" s="39">
        <f t="shared" si="22"/>
        <v>0</v>
      </c>
      <c r="T202" s="39">
        <v>0</v>
      </c>
      <c r="U202" s="39">
        <f t="shared" si="23"/>
        <v>0</v>
      </c>
      <c r="V202" s="39">
        <v>0</v>
      </c>
      <c r="W202" s="34"/>
      <c r="X202" s="34"/>
      <c r="Y202" s="34"/>
      <c r="Z202" s="34"/>
      <c r="AA202" s="34"/>
      <c r="AB202" s="34"/>
      <c r="AC202" s="34"/>
      <c r="AD202" s="34"/>
      <c r="AE202" s="34"/>
      <c r="AF202" s="34"/>
      <c r="AG202" s="34"/>
    </row>
    <row r="203" spans="1:33" ht="12.75" x14ac:dyDescent="0.2">
      <c r="A203" s="16">
        <v>16</v>
      </c>
      <c r="B203" s="17" t="s">
        <v>15</v>
      </c>
      <c r="C203" s="17" t="s">
        <v>47</v>
      </c>
      <c r="D203" s="17" t="s">
        <v>48</v>
      </c>
      <c r="E203" s="9" t="s">
        <v>18</v>
      </c>
      <c r="F203" s="39">
        <v>0</v>
      </c>
      <c r="G203" s="39">
        <f t="shared" si="16"/>
        <v>0</v>
      </c>
      <c r="H203" s="39">
        <v>0</v>
      </c>
      <c r="I203" s="39">
        <f t="shared" si="17"/>
        <v>0</v>
      </c>
      <c r="J203" s="39">
        <v>0</v>
      </c>
      <c r="K203" s="39">
        <f t="shared" si="18"/>
        <v>0</v>
      </c>
      <c r="L203" s="39">
        <v>0</v>
      </c>
      <c r="M203" s="39">
        <f t="shared" si="19"/>
        <v>0</v>
      </c>
      <c r="N203" s="39">
        <v>0</v>
      </c>
      <c r="O203" s="39">
        <f t="shared" si="20"/>
        <v>0</v>
      </c>
      <c r="P203" s="39">
        <v>0</v>
      </c>
      <c r="Q203" s="39">
        <f t="shared" si="21"/>
        <v>0</v>
      </c>
      <c r="R203" s="39">
        <v>0</v>
      </c>
      <c r="S203" s="39">
        <f t="shared" si="22"/>
        <v>0</v>
      </c>
      <c r="T203" s="39">
        <v>0</v>
      </c>
      <c r="U203" s="39">
        <f t="shared" si="23"/>
        <v>0</v>
      </c>
      <c r="V203" s="39">
        <v>0</v>
      </c>
      <c r="W203" s="34"/>
      <c r="X203" s="34"/>
      <c r="Y203" s="34"/>
      <c r="Z203" s="34"/>
      <c r="AA203" s="34"/>
      <c r="AB203" s="34"/>
      <c r="AC203" s="34"/>
      <c r="AD203" s="34"/>
      <c r="AE203" s="34"/>
      <c r="AF203" s="34"/>
      <c r="AG203" s="34"/>
    </row>
    <row r="204" spans="1:33" ht="12.75" x14ac:dyDescent="0.2">
      <c r="A204" s="16">
        <v>17</v>
      </c>
      <c r="B204" s="17" t="s">
        <v>49</v>
      </c>
      <c r="C204" s="17" t="s">
        <v>50</v>
      </c>
      <c r="D204" s="17" t="s">
        <v>51</v>
      </c>
      <c r="E204" s="9" t="s">
        <v>18</v>
      </c>
      <c r="F204" s="39">
        <v>0</v>
      </c>
      <c r="G204" s="39">
        <f t="shared" si="16"/>
        <v>0</v>
      </c>
      <c r="H204" s="39">
        <v>0</v>
      </c>
      <c r="I204" s="39">
        <f t="shared" si="17"/>
        <v>0</v>
      </c>
      <c r="J204" s="39">
        <v>0</v>
      </c>
      <c r="K204" s="39">
        <f t="shared" si="18"/>
        <v>0</v>
      </c>
      <c r="L204" s="39">
        <v>0</v>
      </c>
      <c r="M204" s="39">
        <f t="shared" si="19"/>
        <v>0</v>
      </c>
      <c r="N204" s="39">
        <v>0</v>
      </c>
      <c r="O204" s="39">
        <f t="shared" si="20"/>
        <v>0</v>
      </c>
      <c r="P204" s="39">
        <v>0</v>
      </c>
      <c r="Q204" s="39">
        <f t="shared" si="21"/>
        <v>0</v>
      </c>
      <c r="R204" s="39">
        <v>0</v>
      </c>
      <c r="S204" s="39">
        <f t="shared" si="22"/>
        <v>0</v>
      </c>
      <c r="T204" s="39">
        <v>0</v>
      </c>
      <c r="U204" s="39">
        <f t="shared" si="23"/>
        <v>0</v>
      </c>
      <c r="V204" s="39">
        <v>0</v>
      </c>
      <c r="W204" s="34"/>
      <c r="X204" s="34"/>
      <c r="Y204" s="34"/>
      <c r="Z204" s="34"/>
      <c r="AA204" s="34"/>
      <c r="AB204" s="34"/>
      <c r="AC204" s="34"/>
      <c r="AD204" s="34"/>
      <c r="AE204" s="34"/>
      <c r="AF204" s="34"/>
      <c r="AG204" s="34"/>
    </row>
    <row r="205" spans="1:33" ht="12.75" x14ac:dyDescent="0.2">
      <c r="A205" s="16">
        <v>18</v>
      </c>
      <c r="B205" s="17" t="s">
        <v>49</v>
      </c>
      <c r="C205" s="17" t="s">
        <v>52</v>
      </c>
      <c r="D205" s="17" t="s">
        <v>53</v>
      </c>
      <c r="E205" s="9" t="s">
        <v>18</v>
      </c>
      <c r="F205" s="39">
        <v>0</v>
      </c>
      <c r="G205" s="39">
        <f t="shared" si="16"/>
        <v>0</v>
      </c>
      <c r="H205" s="39">
        <v>0</v>
      </c>
      <c r="I205" s="39">
        <f t="shared" si="17"/>
        <v>0</v>
      </c>
      <c r="J205" s="39">
        <v>0</v>
      </c>
      <c r="K205" s="39">
        <f t="shared" si="18"/>
        <v>0</v>
      </c>
      <c r="L205" s="39">
        <v>0</v>
      </c>
      <c r="M205" s="39">
        <f t="shared" si="19"/>
        <v>0</v>
      </c>
      <c r="N205" s="39">
        <v>0</v>
      </c>
      <c r="O205" s="39">
        <f t="shared" si="20"/>
        <v>0</v>
      </c>
      <c r="P205" s="39">
        <v>0</v>
      </c>
      <c r="Q205" s="39">
        <f t="shared" si="21"/>
        <v>0</v>
      </c>
      <c r="R205" s="39">
        <v>0</v>
      </c>
      <c r="S205" s="39">
        <f t="shared" si="22"/>
        <v>0</v>
      </c>
      <c r="T205" s="39">
        <v>0</v>
      </c>
      <c r="U205" s="39">
        <f t="shared" si="23"/>
        <v>0</v>
      </c>
      <c r="V205" s="39">
        <v>0</v>
      </c>
      <c r="W205" s="34"/>
      <c r="X205" s="34"/>
      <c r="Y205" s="34"/>
      <c r="Z205" s="34"/>
      <c r="AA205" s="34"/>
      <c r="AB205" s="34"/>
      <c r="AC205" s="34"/>
      <c r="AD205" s="34"/>
      <c r="AE205" s="34"/>
      <c r="AF205" s="34"/>
      <c r="AG205" s="34"/>
    </row>
    <row r="206" spans="1:33" ht="12.75" x14ac:dyDescent="0.2">
      <c r="A206" s="16">
        <v>19</v>
      </c>
      <c r="B206" s="17" t="s">
        <v>49</v>
      </c>
      <c r="C206" s="17" t="s">
        <v>54</v>
      </c>
      <c r="D206" s="17" t="s">
        <v>55</v>
      </c>
      <c r="E206" s="9" t="s">
        <v>18</v>
      </c>
      <c r="F206" s="39">
        <v>0</v>
      </c>
      <c r="G206" s="39">
        <f t="shared" si="16"/>
        <v>0</v>
      </c>
      <c r="H206" s="39">
        <v>0</v>
      </c>
      <c r="I206" s="39">
        <f t="shared" si="17"/>
        <v>0</v>
      </c>
      <c r="J206" s="39">
        <v>0</v>
      </c>
      <c r="K206" s="39">
        <f t="shared" si="18"/>
        <v>0</v>
      </c>
      <c r="L206" s="39">
        <v>0</v>
      </c>
      <c r="M206" s="39">
        <f t="shared" si="19"/>
        <v>0</v>
      </c>
      <c r="N206" s="39">
        <v>0</v>
      </c>
      <c r="O206" s="39">
        <f t="shared" si="20"/>
        <v>0</v>
      </c>
      <c r="P206" s="39">
        <v>0</v>
      </c>
      <c r="Q206" s="39">
        <f t="shared" si="21"/>
        <v>0</v>
      </c>
      <c r="R206" s="39">
        <v>0</v>
      </c>
      <c r="S206" s="39">
        <f t="shared" si="22"/>
        <v>0</v>
      </c>
      <c r="T206" s="39">
        <v>0</v>
      </c>
      <c r="U206" s="39">
        <f t="shared" si="23"/>
        <v>0</v>
      </c>
      <c r="V206" s="39">
        <v>0</v>
      </c>
      <c r="W206" s="34"/>
      <c r="X206" s="34"/>
      <c r="Y206" s="34"/>
      <c r="Z206" s="34"/>
      <c r="AA206" s="34"/>
      <c r="AB206" s="34"/>
      <c r="AC206" s="34"/>
      <c r="AD206" s="34"/>
      <c r="AE206" s="34"/>
      <c r="AF206" s="34"/>
      <c r="AG206" s="34"/>
    </row>
    <row r="207" spans="1:33" ht="12.75" x14ac:dyDescent="0.2">
      <c r="A207" s="16">
        <v>20</v>
      </c>
      <c r="B207" s="17" t="s">
        <v>49</v>
      </c>
      <c r="C207" s="17" t="s">
        <v>56</v>
      </c>
      <c r="D207" s="17" t="s">
        <v>57</v>
      </c>
      <c r="E207" s="9" t="s">
        <v>18</v>
      </c>
      <c r="F207" s="39">
        <v>0</v>
      </c>
      <c r="G207" s="39">
        <f t="shared" si="16"/>
        <v>0</v>
      </c>
      <c r="H207" s="39">
        <v>0</v>
      </c>
      <c r="I207" s="39">
        <f t="shared" si="17"/>
        <v>-205</v>
      </c>
      <c r="J207" s="39">
        <v>205</v>
      </c>
      <c r="K207" s="39">
        <f t="shared" si="18"/>
        <v>0</v>
      </c>
      <c r="L207" s="39">
        <v>205</v>
      </c>
      <c r="M207" s="39">
        <f t="shared" si="19"/>
        <v>0</v>
      </c>
      <c r="N207" s="39">
        <v>205</v>
      </c>
      <c r="O207" s="39">
        <f t="shared" si="20"/>
        <v>0</v>
      </c>
      <c r="P207" s="39">
        <v>205</v>
      </c>
      <c r="Q207" s="39">
        <f t="shared" si="21"/>
        <v>0</v>
      </c>
      <c r="R207" s="39">
        <v>205</v>
      </c>
      <c r="S207" s="39">
        <f t="shared" si="22"/>
        <v>0</v>
      </c>
      <c r="T207" s="39">
        <v>205</v>
      </c>
      <c r="U207" s="39">
        <f t="shared" si="23"/>
        <v>0</v>
      </c>
      <c r="V207" s="39">
        <v>205</v>
      </c>
      <c r="W207" s="34"/>
      <c r="X207" s="34"/>
      <c r="Y207" s="34"/>
      <c r="Z207" s="34"/>
      <c r="AA207" s="34"/>
      <c r="AB207" s="34"/>
      <c r="AC207" s="34"/>
      <c r="AD207" s="34"/>
      <c r="AE207" s="34"/>
      <c r="AF207" s="34"/>
      <c r="AG207" s="34"/>
    </row>
    <row r="208" spans="1:33" ht="12.75" x14ac:dyDescent="0.2">
      <c r="A208" s="16">
        <v>21</v>
      </c>
      <c r="B208" s="17" t="s">
        <v>49</v>
      </c>
      <c r="C208" s="17" t="s">
        <v>56</v>
      </c>
      <c r="D208" s="17" t="s">
        <v>58</v>
      </c>
      <c r="E208" s="9" t="s">
        <v>18</v>
      </c>
      <c r="F208" s="39">
        <v>0</v>
      </c>
      <c r="G208" s="39">
        <f t="shared" si="16"/>
        <v>0</v>
      </c>
      <c r="H208" s="39">
        <v>0</v>
      </c>
      <c r="I208" s="39">
        <f t="shared" si="17"/>
        <v>-21</v>
      </c>
      <c r="J208" s="39">
        <v>21</v>
      </c>
      <c r="K208" s="39">
        <f t="shared" si="18"/>
        <v>0</v>
      </c>
      <c r="L208" s="39">
        <v>21</v>
      </c>
      <c r="M208" s="39">
        <f t="shared" si="19"/>
        <v>0</v>
      </c>
      <c r="N208" s="39">
        <v>21</v>
      </c>
      <c r="O208" s="39">
        <f t="shared" si="20"/>
        <v>0</v>
      </c>
      <c r="P208" s="39">
        <v>21</v>
      </c>
      <c r="Q208" s="39">
        <f t="shared" si="21"/>
        <v>0</v>
      </c>
      <c r="R208" s="39">
        <v>21</v>
      </c>
      <c r="S208" s="39">
        <f t="shared" si="22"/>
        <v>-2326</v>
      </c>
      <c r="T208" s="39">
        <v>2347</v>
      </c>
      <c r="U208" s="39">
        <f t="shared" si="23"/>
        <v>0</v>
      </c>
      <c r="V208" s="39">
        <v>2347</v>
      </c>
      <c r="W208" s="34"/>
      <c r="X208" s="34"/>
      <c r="Y208" s="34"/>
      <c r="Z208" s="34"/>
      <c r="AA208" s="34"/>
      <c r="AB208" s="34"/>
      <c r="AC208" s="34"/>
      <c r="AD208" s="34"/>
      <c r="AE208" s="34"/>
      <c r="AF208" s="34"/>
      <c r="AG208" s="34"/>
    </row>
    <row r="209" spans="1:33" ht="12.75" x14ac:dyDescent="0.2">
      <c r="A209" s="16">
        <v>22</v>
      </c>
      <c r="B209" s="17" t="s">
        <v>49</v>
      </c>
      <c r="C209" s="17" t="s">
        <v>59</v>
      </c>
      <c r="D209" s="17" t="s">
        <v>60</v>
      </c>
      <c r="E209" s="9" t="s">
        <v>18</v>
      </c>
      <c r="F209" s="39">
        <v>205</v>
      </c>
      <c r="G209" s="39">
        <f t="shared" si="16"/>
        <v>0</v>
      </c>
      <c r="H209" s="39">
        <v>205</v>
      </c>
      <c r="I209" s="39">
        <f t="shared" si="17"/>
        <v>205</v>
      </c>
      <c r="J209" s="39">
        <v>0</v>
      </c>
      <c r="K209" s="39">
        <f t="shared" si="18"/>
        <v>0</v>
      </c>
      <c r="L209" s="39">
        <v>0</v>
      </c>
      <c r="M209" s="39">
        <f t="shared" si="19"/>
        <v>0</v>
      </c>
      <c r="N209" s="39">
        <v>0</v>
      </c>
      <c r="O209" s="39">
        <f t="shared" si="20"/>
        <v>0</v>
      </c>
      <c r="P209" s="39">
        <v>0</v>
      </c>
      <c r="Q209" s="39">
        <f t="shared" si="21"/>
        <v>0</v>
      </c>
      <c r="R209" s="39">
        <v>0</v>
      </c>
      <c r="S209" s="39">
        <f t="shared" si="22"/>
        <v>0</v>
      </c>
      <c r="T209" s="39">
        <v>0</v>
      </c>
      <c r="U209" s="39">
        <f t="shared" si="23"/>
        <v>0</v>
      </c>
      <c r="V209" s="39">
        <v>0</v>
      </c>
      <c r="W209" s="34"/>
      <c r="X209" s="34"/>
      <c r="Y209" s="34"/>
      <c r="Z209" s="34"/>
      <c r="AA209" s="34"/>
      <c r="AB209" s="34"/>
      <c r="AC209" s="34"/>
      <c r="AD209" s="34"/>
      <c r="AE209" s="34"/>
      <c r="AF209" s="34"/>
      <c r="AG209" s="34"/>
    </row>
    <row r="210" spans="1:33" ht="12.75" x14ac:dyDescent="0.2">
      <c r="A210" s="16">
        <v>23</v>
      </c>
      <c r="B210" s="17" t="s">
        <v>49</v>
      </c>
      <c r="C210" s="17" t="s">
        <v>61</v>
      </c>
      <c r="D210" s="17" t="s">
        <v>62</v>
      </c>
      <c r="E210" s="9" t="s">
        <v>18</v>
      </c>
      <c r="F210" s="39">
        <v>28</v>
      </c>
      <c r="G210" s="39">
        <f t="shared" si="16"/>
        <v>0</v>
      </c>
      <c r="H210" s="39">
        <v>28</v>
      </c>
      <c r="I210" s="39">
        <f t="shared" si="17"/>
        <v>28</v>
      </c>
      <c r="J210" s="39">
        <v>0</v>
      </c>
      <c r="K210" s="39">
        <f t="shared" si="18"/>
        <v>0</v>
      </c>
      <c r="L210" s="39">
        <v>0</v>
      </c>
      <c r="M210" s="39">
        <f t="shared" si="19"/>
        <v>0</v>
      </c>
      <c r="N210" s="39">
        <v>0</v>
      </c>
      <c r="O210" s="39">
        <f t="shared" si="20"/>
        <v>0</v>
      </c>
      <c r="P210" s="39">
        <v>0</v>
      </c>
      <c r="Q210" s="39">
        <f t="shared" si="21"/>
        <v>0</v>
      </c>
      <c r="R210" s="39">
        <v>0</v>
      </c>
      <c r="S210" s="39">
        <f t="shared" si="22"/>
        <v>0</v>
      </c>
      <c r="T210" s="39">
        <v>0</v>
      </c>
      <c r="U210" s="39">
        <f t="shared" si="23"/>
        <v>0</v>
      </c>
      <c r="V210" s="39">
        <v>0</v>
      </c>
      <c r="W210" s="34"/>
      <c r="X210" s="34"/>
      <c r="Y210" s="34"/>
      <c r="Z210" s="34"/>
      <c r="AA210" s="34"/>
      <c r="AB210" s="34"/>
      <c r="AC210" s="34"/>
      <c r="AD210" s="34"/>
      <c r="AE210" s="34"/>
      <c r="AF210" s="34"/>
      <c r="AG210" s="34"/>
    </row>
    <row r="211" spans="1:33" ht="12.75" x14ac:dyDescent="0.2">
      <c r="A211" s="16">
        <v>24</v>
      </c>
      <c r="B211" s="17" t="s">
        <v>49</v>
      </c>
      <c r="C211" s="17" t="s">
        <v>63</v>
      </c>
      <c r="D211" s="17" t="s">
        <v>64</v>
      </c>
      <c r="E211" s="9" t="s">
        <v>18</v>
      </c>
      <c r="F211" s="39">
        <v>0</v>
      </c>
      <c r="G211" s="39">
        <f t="shared" si="16"/>
        <v>0</v>
      </c>
      <c r="H211" s="39">
        <v>0</v>
      </c>
      <c r="I211" s="39">
        <f t="shared" si="17"/>
        <v>0</v>
      </c>
      <c r="J211" s="39">
        <v>0</v>
      </c>
      <c r="K211" s="39">
        <f t="shared" si="18"/>
        <v>0</v>
      </c>
      <c r="L211" s="39">
        <v>0</v>
      </c>
      <c r="M211" s="39">
        <f t="shared" si="19"/>
        <v>0</v>
      </c>
      <c r="N211" s="39">
        <v>0</v>
      </c>
      <c r="O211" s="39">
        <f t="shared" si="20"/>
        <v>0</v>
      </c>
      <c r="P211" s="39">
        <v>0</v>
      </c>
      <c r="Q211" s="39">
        <f t="shared" si="21"/>
        <v>0</v>
      </c>
      <c r="R211" s="39">
        <v>0</v>
      </c>
      <c r="S211" s="39">
        <f t="shared" si="22"/>
        <v>0</v>
      </c>
      <c r="T211" s="39">
        <v>0</v>
      </c>
      <c r="U211" s="39">
        <f t="shared" si="23"/>
        <v>0</v>
      </c>
      <c r="V211" s="39">
        <v>0</v>
      </c>
      <c r="W211" s="34"/>
      <c r="X211" s="34"/>
      <c r="Y211" s="34"/>
      <c r="Z211" s="34"/>
      <c r="AA211" s="34"/>
      <c r="AB211" s="34"/>
      <c r="AC211" s="34"/>
      <c r="AD211" s="34"/>
      <c r="AE211" s="34"/>
      <c r="AF211" s="34"/>
      <c r="AG211" s="34"/>
    </row>
    <row r="212" spans="1:33" ht="12.75" x14ac:dyDescent="0.2">
      <c r="A212" s="16">
        <v>25</v>
      </c>
      <c r="B212" s="17" t="s">
        <v>49</v>
      </c>
      <c r="C212" s="17" t="s">
        <v>63</v>
      </c>
      <c r="D212" s="17" t="s">
        <v>65</v>
      </c>
      <c r="E212" s="9" t="s">
        <v>18</v>
      </c>
      <c r="F212" s="39">
        <v>0</v>
      </c>
      <c r="G212" s="39">
        <f t="shared" si="16"/>
        <v>0</v>
      </c>
      <c r="H212" s="39">
        <v>0</v>
      </c>
      <c r="I212" s="39">
        <f t="shared" si="17"/>
        <v>0</v>
      </c>
      <c r="J212" s="39">
        <v>0</v>
      </c>
      <c r="K212" s="39">
        <f t="shared" si="18"/>
        <v>0</v>
      </c>
      <c r="L212" s="39">
        <v>0</v>
      </c>
      <c r="M212" s="39">
        <f t="shared" si="19"/>
        <v>0</v>
      </c>
      <c r="N212" s="39">
        <v>0</v>
      </c>
      <c r="O212" s="39">
        <f t="shared" si="20"/>
        <v>0</v>
      </c>
      <c r="P212" s="39">
        <v>0</v>
      </c>
      <c r="Q212" s="39">
        <f t="shared" si="21"/>
        <v>0</v>
      </c>
      <c r="R212" s="39">
        <v>0</v>
      </c>
      <c r="S212" s="39">
        <f t="shared" si="22"/>
        <v>0</v>
      </c>
      <c r="T212" s="39">
        <v>0</v>
      </c>
      <c r="U212" s="39">
        <f t="shared" si="23"/>
        <v>0</v>
      </c>
      <c r="V212" s="39">
        <v>0</v>
      </c>
      <c r="W212" s="34"/>
      <c r="X212" s="34"/>
      <c r="Y212" s="34"/>
      <c r="Z212" s="34"/>
      <c r="AA212" s="34"/>
      <c r="AB212" s="34"/>
      <c r="AC212" s="34"/>
      <c r="AD212" s="34"/>
      <c r="AE212" s="34"/>
      <c r="AF212" s="34"/>
      <c r="AG212" s="34"/>
    </row>
    <row r="213" spans="1:33" ht="12.75" x14ac:dyDescent="0.2">
      <c r="A213" s="16">
        <v>26</v>
      </c>
      <c r="B213" s="17" t="s">
        <v>49</v>
      </c>
      <c r="C213" s="17" t="s">
        <v>130</v>
      </c>
      <c r="D213" s="17" t="s">
        <v>149</v>
      </c>
      <c r="E213" s="9" t="s">
        <v>18</v>
      </c>
      <c r="F213" s="39">
        <v>0</v>
      </c>
      <c r="G213" s="39">
        <f t="shared" si="16"/>
        <v>0</v>
      </c>
      <c r="H213" s="39">
        <v>0</v>
      </c>
      <c r="I213" s="39">
        <f t="shared" si="17"/>
        <v>0</v>
      </c>
      <c r="J213" s="39">
        <v>0</v>
      </c>
      <c r="K213" s="39">
        <f t="shared" si="18"/>
        <v>0</v>
      </c>
      <c r="L213" s="39">
        <v>0</v>
      </c>
      <c r="M213" s="39">
        <f t="shared" si="19"/>
        <v>0</v>
      </c>
      <c r="N213" s="39">
        <v>0</v>
      </c>
      <c r="O213" s="39">
        <f t="shared" si="20"/>
        <v>0</v>
      </c>
      <c r="P213" s="39">
        <v>0</v>
      </c>
      <c r="Q213" s="39">
        <f t="shared" si="21"/>
        <v>0</v>
      </c>
      <c r="R213" s="39">
        <v>0</v>
      </c>
      <c r="S213" s="39">
        <f t="shared" si="22"/>
        <v>0</v>
      </c>
      <c r="T213" s="39">
        <v>0</v>
      </c>
      <c r="U213" s="39">
        <f t="shared" si="23"/>
        <v>0</v>
      </c>
      <c r="V213" s="39">
        <v>0</v>
      </c>
      <c r="W213" s="34"/>
      <c r="X213" s="34"/>
      <c r="Y213" s="34"/>
      <c r="Z213" s="34"/>
      <c r="AA213" s="34"/>
      <c r="AB213" s="34"/>
      <c r="AC213" s="34"/>
      <c r="AD213" s="34"/>
      <c r="AE213" s="34"/>
      <c r="AF213" s="34"/>
      <c r="AG213" s="34"/>
    </row>
    <row r="214" spans="1:33" ht="12.75" x14ac:dyDescent="0.2">
      <c r="A214" s="16">
        <v>27</v>
      </c>
      <c r="B214" s="17" t="s">
        <v>49</v>
      </c>
      <c r="C214" s="17" t="s">
        <v>114</v>
      </c>
      <c r="D214" s="17" t="s">
        <v>115</v>
      </c>
      <c r="E214" s="9" t="s">
        <v>18</v>
      </c>
      <c r="F214" s="39">
        <v>0</v>
      </c>
      <c r="G214" s="39">
        <f t="shared" si="16"/>
        <v>0</v>
      </c>
      <c r="H214" s="39">
        <v>0</v>
      </c>
      <c r="I214" s="39">
        <f t="shared" si="17"/>
        <v>0</v>
      </c>
      <c r="J214" s="39">
        <v>0</v>
      </c>
      <c r="K214" s="39">
        <f t="shared" si="18"/>
        <v>0</v>
      </c>
      <c r="L214" s="39">
        <v>0</v>
      </c>
      <c r="M214" s="39">
        <f t="shared" si="19"/>
        <v>0</v>
      </c>
      <c r="N214" s="39">
        <v>0</v>
      </c>
      <c r="O214" s="39">
        <f t="shared" si="20"/>
        <v>0</v>
      </c>
      <c r="P214" s="39">
        <v>0</v>
      </c>
      <c r="Q214" s="39">
        <f t="shared" si="21"/>
        <v>0</v>
      </c>
      <c r="R214" s="39">
        <v>0</v>
      </c>
      <c r="S214" s="39">
        <f t="shared" si="22"/>
        <v>0</v>
      </c>
      <c r="T214" s="39">
        <v>0</v>
      </c>
      <c r="U214" s="39">
        <f t="shared" si="23"/>
        <v>0</v>
      </c>
      <c r="V214" s="39">
        <v>0</v>
      </c>
      <c r="W214" s="34"/>
      <c r="X214" s="34"/>
      <c r="Y214" s="34"/>
      <c r="Z214" s="34"/>
      <c r="AA214" s="34"/>
      <c r="AB214" s="34"/>
      <c r="AC214" s="34"/>
      <c r="AD214" s="34"/>
      <c r="AE214" s="34"/>
      <c r="AF214" s="34"/>
      <c r="AG214" s="34"/>
    </row>
    <row r="215" spans="1:33" ht="12.75" x14ac:dyDescent="0.2">
      <c r="A215" s="16">
        <v>28</v>
      </c>
      <c r="B215" s="17" t="s">
        <v>49</v>
      </c>
      <c r="C215" s="17" t="s">
        <v>66</v>
      </c>
      <c r="D215" s="17" t="s">
        <v>67</v>
      </c>
      <c r="E215" s="9" t="s">
        <v>18</v>
      </c>
      <c r="F215" s="39">
        <v>0</v>
      </c>
      <c r="G215" s="39">
        <f t="shared" si="16"/>
        <v>0</v>
      </c>
      <c r="H215" s="39">
        <v>0</v>
      </c>
      <c r="I215" s="39">
        <f t="shared" si="17"/>
        <v>0</v>
      </c>
      <c r="J215" s="39">
        <v>0</v>
      </c>
      <c r="K215" s="39">
        <f t="shared" si="18"/>
        <v>0</v>
      </c>
      <c r="L215" s="39">
        <v>0</v>
      </c>
      <c r="M215" s="39">
        <f t="shared" si="19"/>
        <v>0</v>
      </c>
      <c r="N215" s="39">
        <v>0</v>
      </c>
      <c r="O215" s="39">
        <f t="shared" si="20"/>
        <v>0</v>
      </c>
      <c r="P215" s="39">
        <v>0</v>
      </c>
      <c r="Q215" s="39">
        <f t="shared" si="21"/>
        <v>0</v>
      </c>
      <c r="R215" s="39">
        <v>0</v>
      </c>
      <c r="S215" s="39">
        <f t="shared" si="22"/>
        <v>0</v>
      </c>
      <c r="T215" s="39">
        <v>0</v>
      </c>
      <c r="U215" s="39">
        <f t="shared" si="23"/>
        <v>0</v>
      </c>
      <c r="V215" s="39">
        <v>0</v>
      </c>
      <c r="W215" s="34"/>
      <c r="X215" s="34"/>
      <c r="Y215" s="34"/>
      <c r="Z215" s="34"/>
      <c r="AA215" s="34"/>
      <c r="AB215" s="34"/>
      <c r="AC215" s="34"/>
      <c r="AD215" s="34"/>
      <c r="AE215" s="34"/>
      <c r="AF215" s="34"/>
      <c r="AG215" s="34"/>
    </row>
    <row r="216" spans="1:33" ht="12.75" x14ac:dyDescent="0.2">
      <c r="A216" s="16">
        <v>29</v>
      </c>
      <c r="B216" s="17" t="s">
        <v>49</v>
      </c>
      <c r="C216" s="17" t="s">
        <v>68</v>
      </c>
      <c r="D216" s="17" t="s">
        <v>69</v>
      </c>
      <c r="E216" s="9" t="s">
        <v>18</v>
      </c>
      <c r="F216" s="39">
        <v>0</v>
      </c>
      <c r="G216" s="39">
        <f t="shared" si="16"/>
        <v>0</v>
      </c>
      <c r="H216" s="39">
        <v>0</v>
      </c>
      <c r="I216" s="39">
        <f t="shared" si="17"/>
        <v>0</v>
      </c>
      <c r="J216" s="39">
        <v>0</v>
      </c>
      <c r="K216" s="39">
        <f t="shared" si="18"/>
        <v>0</v>
      </c>
      <c r="L216" s="39">
        <v>0</v>
      </c>
      <c r="M216" s="39">
        <f t="shared" si="19"/>
        <v>0</v>
      </c>
      <c r="N216" s="39">
        <v>0</v>
      </c>
      <c r="O216" s="39">
        <f t="shared" si="20"/>
        <v>0</v>
      </c>
      <c r="P216" s="39">
        <v>0</v>
      </c>
      <c r="Q216" s="39">
        <f t="shared" si="21"/>
        <v>0</v>
      </c>
      <c r="R216" s="39">
        <v>0</v>
      </c>
      <c r="S216" s="39">
        <f t="shared" si="22"/>
        <v>0</v>
      </c>
      <c r="T216" s="39">
        <v>0</v>
      </c>
      <c r="U216" s="39">
        <f t="shared" si="23"/>
        <v>0</v>
      </c>
      <c r="V216" s="39">
        <v>0</v>
      </c>
      <c r="W216" s="34"/>
      <c r="X216" s="34"/>
      <c r="Y216" s="34"/>
      <c r="Z216" s="34"/>
      <c r="AA216" s="34"/>
      <c r="AB216" s="34"/>
      <c r="AC216" s="34"/>
      <c r="AD216" s="34"/>
      <c r="AE216" s="34"/>
      <c r="AF216" s="34"/>
      <c r="AG216" s="34"/>
    </row>
    <row r="217" spans="1:33" ht="12.75" x14ac:dyDescent="0.2">
      <c r="A217" s="16">
        <v>30</v>
      </c>
      <c r="B217" s="17" t="s">
        <v>49</v>
      </c>
      <c r="C217" s="17" t="s">
        <v>70</v>
      </c>
      <c r="D217" s="17" t="s">
        <v>71</v>
      </c>
      <c r="E217" s="9" t="s">
        <v>18</v>
      </c>
      <c r="F217" s="39">
        <v>0</v>
      </c>
      <c r="G217" s="39">
        <f t="shared" si="16"/>
        <v>0</v>
      </c>
      <c r="H217" s="39">
        <v>0</v>
      </c>
      <c r="I217" s="39">
        <f t="shared" si="17"/>
        <v>0</v>
      </c>
      <c r="J217" s="39">
        <v>0</v>
      </c>
      <c r="K217" s="39">
        <f t="shared" si="18"/>
        <v>0</v>
      </c>
      <c r="L217" s="39">
        <v>0</v>
      </c>
      <c r="M217" s="39">
        <f t="shared" si="19"/>
        <v>0</v>
      </c>
      <c r="N217" s="39">
        <v>0</v>
      </c>
      <c r="O217" s="39">
        <f t="shared" si="20"/>
        <v>0</v>
      </c>
      <c r="P217" s="39">
        <v>0</v>
      </c>
      <c r="Q217" s="39">
        <f t="shared" si="21"/>
        <v>0</v>
      </c>
      <c r="R217" s="39">
        <v>0</v>
      </c>
      <c r="S217" s="39">
        <f t="shared" si="22"/>
        <v>0</v>
      </c>
      <c r="T217" s="39">
        <v>0</v>
      </c>
      <c r="U217" s="39">
        <f t="shared" si="23"/>
        <v>0</v>
      </c>
      <c r="V217" s="39">
        <v>0</v>
      </c>
      <c r="W217" s="34"/>
      <c r="X217" s="34"/>
      <c r="Y217" s="34"/>
      <c r="Z217" s="34"/>
      <c r="AA217" s="34"/>
      <c r="AB217" s="34"/>
      <c r="AC217" s="34"/>
      <c r="AD217" s="34"/>
      <c r="AE217" s="34"/>
      <c r="AF217" s="34"/>
      <c r="AG217" s="34"/>
    </row>
    <row r="218" spans="1:33" ht="12.75" x14ac:dyDescent="0.2">
      <c r="A218" s="16">
        <v>31</v>
      </c>
      <c r="B218" s="17" t="s">
        <v>49</v>
      </c>
      <c r="C218" s="17" t="s">
        <v>72</v>
      </c>
      <c r="D218" s="17" t="s">
        <v>73</v>
      </c>
      <c r="E218" s="9" t="s">
        <v>18</v>
      </c>
      <c r="F218" s="39">
        <v>0</v>
      </c>
      <c r="G218" s="39">
        <f t="shared" si="16"/>
        <v>0</v>
      </c>
      <c r="H218" s="39">
        <v>0</v>
      </c>
      <c r="I218" s="39">
        <f t="shared" si="17"/>
        <v>0</v>
      </c>
      <c r="J218" s="39">
        <v>0</v>
      </c>
      <c r="K218" s="39">
        <f t="shared" si="18"/>
        <v>0</v>
      </c>
      <c r="L218" s="39">
        <v>0</v>
      </c>
      <c r="M218" s="39">
        <f t="shared" si="19"/>
        <v>0</v>
      </c>
      <c r="N218" s="39">
        <v>0</v>
      </c>
      <c r="O218" s="39">
        <f t="shared" si="20"/>
        <v>0</v>
      </c>
      <c r="P218" s="39">
        <v>0</v>
      </c>
      <c r="Q218" s="39">
        <f t="shared" si="21"/>
        <v>0</v>
      </c>
      <c r="R218" s="39">
        <v>0</v>
      </c>
      <c r="S218" s="39">
        <f t="shared" si="22"/>
        <v>0</v>
      </c>
      <c r="T218" s="39">
        <v>0</v>
      </c>
      <c r="U218" s="39">
        <f t="shared" si="23"/>
        <v>0</v>
      </c>
      <c r="V218" s="39">
        <v>0</v>
      </c>
      <c r="W218" s="34"/>
      <c r="X218" s="34"/>
      <c r="Y218" s="34"/>
      <c r="Z218" s="34"/>
      <c r="AA218" s="34"/>
      <c r="AB218" s="34"/>
      <c r="AC218" s="34"/>
      <c r="AD218" s="34"/>
      <c r="AE218" s="34"/>
      <c r="AF218" s="34"/>
      <c r="AG218" s="34"/>
    </row>
    <row r="219" spans="1:33" ht="12.75" x14ac:dyDescent="0.2">
      <c r="A219" s="16">
        <v>32</v>
      </c>
      <c r="B219" s="17" t="s">
        <v>49</v>
      </c>
      <c r="C219" s="17" t="s">
        <v>74</v>
      </c>
      <c r="D219" s="17" t="s">
        <v>75</v>
      </c>
      <c r="E219" s="9" t="s">
        <v>18</v>
      </c>
      <c r="F219" s="39">
        <v>0</v>
      </c>
      <c r="G219" s="39">
        <f t="shared" si="16"/>
        <v>0</v>
      </c>
      <c r="H219" s="39">
        <v>0</v>
      </c>
      <c r="I219" s="39">
        <f t="shared" si="17"/>
        <v>0</v>
      </c>
      <c r="J219" s="39">
        <v>0</v>
      </c>
      <c r="K219" s="39">
        <f t="shared" si="18"/>
        <v>0</v>
      </c>
      <c r="L219" s="39">
        <v>0</v>
      </c>
      <c r="M219" s="39">
        <f t="shared" si="19"/>
        <v>0</v>
      </c>
      <c r="N219" s="39">
        <v>0</v>
      </c>
      <c r="O219" s="39">
        <f t="shared" si="20"/>
        <v>0</v>
      </c>
      <c r="P219" s="39">
        <v>0</v>
      </c>
      <c r="Q219" s="39">
        <f t="shared" si="21"/>
        <v>0</v>
      </c>
      <c r="R219" s="39">
        <v>0</v>
      </c>
      <c r="S219" s="39">
        <f t="shared" si="22"/>
        <v>0</v>
      </c>
      <c r="T219" s="39">
        <v>0</v>
      </c>
      <c r="U219" s="39">
        <f t="shared" si="23"/>
        <v>0</v>
      </c>
      <c r="V219" s="39">
        <v>0</v>
      </c>
      <c r="W219" s="34"/>
      <c r="X219" s="34"/>
      <c r="Y219" s="34"/>
      <c r="Z219" s="34"/>
      <c r="AA219" s="34"/>
      <c r="AB219" s="34"/>
      <c r="AC219" s="34"/>
      <c r="AD219" s="34"/>
      <c r="AE219" s="34"/>
      <c r="AF219" s="34"/>
      <c r="AG219" s="34"/>
    </row>
    <row r="220" spans="1:33" ht="12.75" x14ac:dyDescent="0.2">
      <c r="A220" s="16">
        <v>33</v>
      </c>
      <c r="B220" s="17" t="s">
        <v>49</v>
      </c>
      <c r="C220" s="17" t="s">
        <v>74</v>
      </c>
      <c r="D220" s="17" t="s">
        <v>76</v>
      </c>
      <c r="E220" s="9" t="s">
        <v>18</v>
      </c>
      <c r="F220" s="39">
        <v>0</v>
      </c>
      <c r="G220" s="39">
        <f t="shared" si="16"/>
        <v>0</v>
      </c>
      <c r="H220" s="39">
        <v>0</v>
      </c>
      <c r="I220" s="39">
        <f t="shared" si="17"/>
        <v>0</v>
      </c>
      <c r="J220" s="39">
        <v>0</v>
      </c>
      <c r="K220" s="39">
        <f t="shared" si="18"/>
        <v>0</v>
      </c>
      <c r="L220" s="39">
        <v>0</v>
      </c>
      <c r="M220" s="39">
        <f t="shared" si="19"/>
        <v>0</v>
      </c>
      <c r="N220" s="39">
        <v>0</v>
      </c>
      <c r="O220" s="39">
        <f t="shared" si="20"/>
        <v>0</v>
      </c>
      <c r="P220" s="39">
        <v>0</v>
      </c>
      <c r="Q220" s="39">
        <f t="shared" si="21"/>
        <v>0</v>
      </c>
      <c r="R220" s="39">
        <v>0</v>
      </c>
      <c r="S220" s="39">
        <f t="shared" si="22"/>
        <v>0</v>
      </c>
      <c r="T220" s="39">
        <v>0</v>
      </c>
      <c r="U220" s="39">
        <f t="shared" si="23"/>
        <v>0</v>
      </c>
      <c r="V220" s="39">
        <v>0</v>
      </c>
      <c r="W220" s="34"/>
      <c r="X220" s="34"/>
      <c r="Y220" s="34"/>
      <c r="Z220" s="34"/>
      <c r="AA220" s="34"/>
      <c r="AB220" s="34"/>
      <c r="AC220" s="34"/>
      <c r="AD220" s="34"/>
      <c r="AE220" s="34"/>
      <c r="AF220" s="34"/>
      <c r="AG220" s="34"/>
    </row>
    <row r="221" spans="1:33" ht="12.75" x14ac:dyDescent="0.2">
      <c r="A221" s="16">
        <v>34</v>
      </c>
      <c r="B221" s="17" t="s">
        <v>49</v>
      </c>
      <c r="C221" s="17" t="s">
        <v>74</v>
      </c>
      <c r="D221" s="17" t="s">
        <v>77</v>
      </c>
      <c r="E221" s="9" t="s">
        <v>18</v>
      </c>
      <c r="F221" s="39">
        <v>0</v>
      </c>
      <c r="G221" s="39">
        <f t="shared" si="16"/>
        <v>0</v>
      </c>
      <c r="H221" s="39">
        <v>0</v>
      </c>
      <c r="I221" s="39">
        <f t="shared" si="17"/>
        <v>0</v>
      </c>
      <c r="J221" s="39">
        <v>0</v>
      </c>
      <c r="K221" s="39">
        <f t="shared" si="18"/>
        <v>0</v>
      </c>
      <c r="L221" s="39">
        <v>0</v>
      </c>
      <c r="M221" s="39">
        <f t="shared" si="19"/>
        <v>0</v>
      </c>
      <c r="N221" s="39">
        <v>0</v>
      </c>
      <c r="O221" s="39">
        <f t="shared" si="20"/>
        <v>0</v>
      </c>
      <c r="P221" s="39">
        <v>0</v>
      </c>
      <c r="Q221" s="39">
        <f t="shared" si="21"/>
        <v>0</v>
      </c>
      <c r="R221" s="39">
        <v>0</v>
      </c>
      <c r="S221" s="39">
        <f t="shared" si="22"/>
        <v>0</v>
      </c>
      <c r="T221" s="39">
        <v>0</v>
      </c>
      <c r="U221" s="39">
        <f t="shared" si="23"/>
        <v>0</v>
      </c>
      <c r="V221" s="39">
        <v>0</v>
      </c>
      <c r="W221" s="34"/>
      <c r="X221" s="34"/>
      <c r="Y221" s="34"/>
      <c r="Z221" s="34"/>
      <c r="AA221" s="34"/>
      <c r="AB221" s="34"/>
      <c r="AC221" s="34"/>
      <c r="AD221" s="34"/>
      <c r="AE221" s="34"/>
      <c r="AF221" s="34"/>
      <c r="AG221" s="34"/>
    </row>
    <row r="222" spans="1:33" ht="12.75" x14ac:dyDescent="0.2">
      <c r="A222" s="16">
        <v>35</v>
      </c>
      <c r="B222" s="17" t="s">
        <v>49</v>
      </c>
      <c r="C222" s="17" t="s">
        <v>78</v>
      </c>
      <c r="D222" s="17" t="s">
        <v>79</v>
      </c>
      <c r="E222" s="9" t="s">
        <v>18</v>
      </c>
      <c r="F222" s="39">
        <v>0</v>
      </c>
      <c r="G222" s="39">
        <f t="shared" si="16"/>
        <v>0</v>
      </c>
      <c r="H222" s="39">
        <v>0</v>
      </c>
      <c r="I222" s="39">
        <f t="shared" si="17"/>
        <v>0</v>
      </c>
      <c r="J222" s="39">
        <v>0</v>
      </c>
      <c r="K222" s="39">
        <f t="shared" si="18"/>
        <v>0</v>
      </c>
      <c r="L222" s="39">
        <v>0</v>
      </c>
      <c r="M222" s="39">
        <f t="shared" si="19"/>
        <v>0</v>
      </c>
      <c r="N222" s="39">
        <v>0</v>
      </c>
      <c r="O222" s="39">
        <f t="shared" si="20"/>
        <v>0</v>
      </c>
      <c r="P222" s="39">
        <v>0</v>
      </c>
      <c r="Q222" s="39">
        <f t="shared" si="21"/>
        <v>0</v>
      </c>
      <c r="R222" s="39">
        <v>0</v>
      </c>
      <c r="S222" s="39">
        <f t="shared" si="22"/>
        <v>0</v>
      </c>
      <c r="T222" s="39">
        <v>0</v>
      </c>
      <c r="U222" s="39">
        <f t="shared" si="23"/>
        <v>0</v>
      </c>
      <c r="V222" s="39">
        <v>0</v>
      </c>
      <c r="W222" s="34"/>
      <c r="X222" s="34"/>
      <c r="Y222" s="34"/>
      <c r="Z222" s="34"/>
      <c r="AA222" s="34"/>
      <c r="AB222" s="34"/>
      <c r="AC222" s="34"/>
      <c r="AD222" s="34"/>
      <c r="AE222" s="34"/>
      <c r="AF222" s="34"/>
      <c r="AG222" s="34"/>
    </row>
    <row r="223" spans="1:33" ht="12.75" x14ac:dyDescent="0.2">
      <c r="A223" s="16">
        <v>36</v>
      </c>
      <c r="B223" s="17" t="s">
        <v>49</v>
      </c>
      <c r="C223" s="17" t="s">
        <v>80</v>
      </c>
      <c r="D223" s="17" t="s">
        <v>81</v>
      </c>
      <c r="E223" s="9" t="s">
        <v>18</v>
      </c>
      <c r="F223" s="39">
        <v>0</v>
      </c>
      <c r="G223" s="39">
        <f t="shared" si="16"/>
        <v>0</v>
      </c>
      <c r="H223" s="39">
        <v>0</v>
      </c>
      <c r="I223" s="39">
        <f t="shared" si="17"/>
        <v>0</v>
      </c>
      <c r="J223" s="39">
        <v>0</v>
      </c>
      <c r="K223" s="39">
        <f t="shared" si="18"/>
        <v>0</v>
      </c>
      <c r="L223" s="39">
        <v>0</v>
      </c>
      <c r="M223" s="39">
        <f t="shared" si="19"/>
        <v>0</v>
      </c>
      <c r="N223" s="39">
        <v>0</v>
      </c>
      <c r="O223" s="39">
        <f t="shared" si="20"/>
        <v>0</v>
      </c>
      <c r="P223" s="39">
        <v>0</v>
      </c>
      <c r="Q223" s="39">
        <f t="shared" si="21"/>
        <v>0</v>
      </c>
      <c r="R223" s="39">
        <v>0</v>
      </c>
      <c r="S223" s="39">
        <f t="shared" si="22"/>
        <v>0</v>
      </c>
      <c r="T223" s="39">
        <v>0</v>
      </c>
      <c r="U223" s="39">
        <f t="shared" si="23"/>
        <v>0</v>
      </c>
      <c r="V223" s="39">
        <v>0</v>
      </c>
      <c r="W223" s="34"/>
      <c r="X223" s="34"/>
      <c r="Y223" s="34"/>
      <c r="Z223" s="34"/>
      <c r="AA223" s="34"/>
      <c r="AB223" s="34"/>
      <c r="AC223" s="34"/>
      <c r="AD223" s="34"/>
      <c r="AE223" s="34"/>
      <c r="AF223" s="34"/>
      <c r="AG223" s="34"/>
    </row>
    <row r="224" spans="1:33" ht="12.75" x14ac:dyDescent="0.2">
      <c r="A224" s="16">
        <v>37</v>
      </c>
      <c r="B224" s="17" t="s">
        <v>49</v>
      </c>
      <c r="C224" s="17" t="s">
        <v>82</v>
      </c>
      <c r="D224" s="17" t="s">
        <v>83</v>
      </c>
      <c r="E224" s="9" t="s">
        <v>18</v>
      </c>
      <c r="F224" s="39">
        <v>0</v>
      </c>
      <c r="G224" s="39">
        <f t="shared" si="16"/>
        <v>0</v>
      </c>
      <c r="H224" s="39">
        <v>0</v>
      </c>
      <c r="I224" s="39">
        <f t="shared" si="17"/>
        <v>0</v>
      </c>
      <c r="J224" s="39">
        <v>0</v>
      </c>
      <c r="K224" s="39">
        <f t="shared" si="18"/>
        <v>0</v>
      </c>
      <c r="L224" s="39">
        <v>0</v>
      </c>
      <c r="M224" s="39">
        <f t="shared" si="19"/>
        <v>0</v>
      </c>
      <c r="N224" s="39">
        <v>0</v>
      </c>
      <c r="O224" s="39">
        <f t="shared" si="20"/>
        <v>0</v>
      </c>
      <c r="P224" s="39">
        <v>0</v>
      </c>
      <c r="Q224" s="39">
        <f t="shared" si="21"/>
        <v>0</v>
      </c>
      <c r="R224" s="39">
        <v>0</v>
      </c>
      <c r="S224" s="39">
        <f t="shared" si="22"/>
        <v>0</v>
      </c>
      <c r="T224" s="39">
        <v>0</v>
      </c>
      <c r="U224" s="39">
        <f t="shared" si="23"/>
        <v>0</v>
      </c>
      <c r="V224" s="39">
        <v>0</v>
      </c>
      <c r="W224" s="34"/>
      <c r="X224" s="34"/>
      <c r="Y224" s="34"/>
      <c r="Z224" s="34"/>
      <c r="AA224" s="34"/>
      <c r="AB224" s="34"/>
      <c r="AC224" s="34"/>
      <c r="AD224" s="34"/>
      <c r="AE224" s="34"/>
      <c r="AF224" s="34"/>
      <c r="AG224" s="34"/>
    </row>
    <row r="225" spans="1:33" ht="12.75" x14ac:dyDescent="0.2">
      <c r="A225" s="16">
        <v>38</v>
      </c>
      <c r="B225" s="17" t="s">
        <v>49</v>
      </c>
      <c r="C225" s="17" t="s">
        <v>84</v>
      </c>
      <c r="D225" s="17" t="s">
        <v>85</v>
      </c>
      <c r="E225" s="9" t="s">
        <v>18</v>
      </c>
      <c r="F225" s="39">
        <v>0</v>
      </c>
      <c r="G225" s="39">
        <f t="shared" si="16"/>
        <v>0</v>
      </c>
      <c r="H225" s="39">
        <v>0</v>
      </c>
      <c r="I225" s="39">
        <f t="shared" si="17"/>
        <v>0</v>
      </c>
      <c r="J225" s="39">
        <v>0</v>
      </c>
      <c r="K225" s="39">
        <f t="shared" si="18"/>
        <v>0</v>
      </c>
      <c r="L225" s="39">
        <v>0</v>
      </c>
      <c r="M225" s="39">
        <f t="shared" si="19"/>
        <v>0</v>
      </c>
      <c r="N225" s="39">
        <v>0</v>
      </c>
      <c r="O225" s="39">
        <f t="shared" si="20"/>
        <v>0</v>
      </c>
      <c r="P225" s="39">
        <v>0</v>
      </c>
      <c r="Q225" s="39">
        <f t="shared" si="21"/>
        <v>0</v>
      </c>
      <c r="R225" s="39">
        <v>0</v>
      </c>
      <c r="S225" s="39">
        <f t="shared" si="22"/>
        <v>0</v>
      </c>
      <c r="T225" s="39">
        <v>0</v>
      </c>
      <c r="U225" s="39">
        <f t="shared" si="23"/>
        <v>0</v>
      </c>
      <c r="V225" s="39">
        <v>0</v>
      </c>
      <c r="W225" s="34"/>
      <c r="X225" s="34"/>
      <c r="Y225" s="34"/>
      <c r="Z225" s="34"/>
      <c r="AA225" s="34"/>
      <c r="AB225" s="34"/>
      <c r="AC225" s="34"/>
      <c r="AD225" s="34"/>
      <c r="AE225" s="34"/>
      <c r="AF225" s="34"/>
      <c r="AG225" s="34"/>
    </row>
    <row r="226" spans="1:33" ht="12.75" x14ac:dyDescent="0.2">
      <c r="A226" s="16">
        <v>39</v>
      </c>
      <c r="B226" s="17" t="s">
        <v>49</v>
      </c>
      <c r="C226" s="17" t="s">
        <v>84</v>
      </c>
      <c r="D226" s="17" t="s">
        <v>86</v>
      </c>
      <c r="E226" s="9" t="s">
        <v>18</v>
      </c>
      <c r="F226" s="39">
        <v>0</v>
      </c>
      <c r="G226" s="39">
        <f t="shared" si="16"/>
        <v>0</v>
      </c>
      <c r="H226" s="39">
        <v>0</v>
      </c>
      <c r="I226" s="39">
        <f t="shared" si="17"/>
        <v>0</v>
      </c>
      <c r="J226" s="39">
        <v>0</v>
      </c>
      <c r="K226" s="39">
        <f t="shared" si="18"/>
        <v>0</v>
      </c>
      <c r="L226" s="39">
        <v>0</v>
      </c>
      <c r="M226" s="39">
        <f t="shared" si="19"/>
        <v>0</v>
      </c>
      <c r="N226" s="39">
        <v>0</v>
      </c>
      <c r="O226" s="39">
        <f t="shared" si="20"/>
        <v>0</v>
      </c>
      <c r="P226" s="39">
        <v>0</v>
      </c>
      <c r="Q226" s="39">
        <f t="shared" si="21"/>
        <v>0</v>
      </c>
      <c r="R226" s="39">
        <v>0</v>
      </c>
      <c r="S226" s="39">
        <f t="shared" si="22"/>
        <v>0</v>
      </c>
      <c r="T226" s="39">
        <v>0</v>
      </c>
      <c r="U226" s="39">
        <f t="shared" si="23"/>
        <v>0</v>
      </c>
      <c r="V226" s="39">
        <v>0</v>
      </c>
      <c r="W226" s="34"/>
      <c r="X226" s="34"/>
      <c r="Y226" s="34"/>
      <c r="Z226" s="34"/>
      <c r="AA226" s="34"/>
      <c r="AB226" s="34"/>
      <c r="AC226" s="34"/>
      <c r="AD226" s="34"/>
      <c r="AE226" s="34"/>
      <c r="AF226" s="34"/>
      <c r="AG226" s="34"/>
    </row>
    <row r="227" spans="1:33" ht="12.75" x14ac:dyDescent="0.2">
      <c r="A227" s="16">
        <v>40</v>
      </c>
      <c r="B227" s="17" t="s">
        <v>49</v>
      </c>
      <c r="C227" s="17" t="s">
        <v>84</v>
      </c>
      <c r="D227" s="17" t="s">
        <v>87</v>
      </c>
      <c r="E227" s="9" t="s">
        <v>18</v>
      </c>
      <c r="F227" s="39">
        <v>0</v>
      </c>
      <c r="G227" s="39">
        <f t="shared" si="16"/>
        <v>0</v>
      </c>
      <c r="H227" s="39">
        <v>0</v>
      </c>
      <c r="I227" s="39">
        <f t="shared" si="17"/>
        <v>0</v>
      </c>
      <c r="J227" s="39">
        <v>0</v>
      </c>
      <c r="K227" s="39">
        <f t="shared" si="18"/>
        <v>0</v>
      </c>
      <c r="L227" s="39">
        <v>0</v>
      </c>
      <c r="M227" s="39">
        <f t="shared" si="19"/>
        <v>0</v>
      </c>
      <c r="N227" s="39">
        <v>0</v>
      </c>
      <c r="O227" s="39">
        <f t="shared" si="20"/>
        <v>0</v>
      </c>
      <c r="P227" s="39">
        <v>0</v>
      </c>
      <c r="Q227" s="39">
        <f t="shared" si="21"/>
        <v>0</v>
      </c>
      <c r="R227" s="39">
        <v>0</v>
      </c>
      <c r="S227" s="39">
        <f t="shared" si="22"/>
        <v>0</v>
      </c>
      <c r="T227" s="39">
        <v>0</v>
      </c>
      <c r="U227" s="39">
        <f t="shared" si="23"/>
        <v>0</v>
      </c>
      <c r="V227" s="39">
        <v>0</v>
      </c>
      <c r="W227" s="34"/>
      <c r="X227" s="34"/>
      <c r="Y227" s="34"/>
      <c r="Z227" s="34"/>
      <c r="AA227" s="34"/>
      <c r="AB227" s="34"/>
      <c r="AC227" s="34"/>
      <c r="AD227" s="34"/>
      <c r="AE227" s="34"/>
      <c r="AF227" s="34"/>
      <c r="AG227" s="34"/>
    </row>
    <row r="228" spans="1:33" ht="12.75" x14ac:dyDescent="0.2">
      <c r="A228" s="16">
        <v>41</v>
      </c>
      <c r="B228" s="17" t="s">
        <v>49</v>
      </c>
      <c r="C228" s="17" t="s">
        <v>84</v>
      </c>
      <c r="D228" s="17" t="s">
        <v>88</v>
      </c>
      <c r="E228" s="9" t="s">
        <v>18</v>
      </c>
      <c r="F228" s="39">
        <v>0</v>
      </c>
      <c r="G228" s="39">
        <f t="shared" si="16"/>
        <v>0</v>
      </c>
      <c r="H228" s="39">
        <v>0</v>
      </c>
      <c r="I228" s="39">
        <f t="shared" si="17"/>
        <v>0</v>
      </c>
      <c r="J228" s="39">
        <v>0</v>
      </c>
      <c r="K228" s="39">
        <f t="shared" si="18"/>
        <v>0</v>
      </c>
      <c r="L228" s="39">
        <v>0</v>
      </c>
      <c r="M228" s="39">
        <f t="shared" si="19"/>
        <v>0</v>
      </c>
      <c r="N228" s="39">
        <v>0</v>
      </c>
      <c r="O228" s="39">
        <f t="shared" si="20"/>
        <v>0</v>
      </c>
      <c r="P228" s="39">
        <v>0</v>
      </c>
      <c r="Q228" s="39">
        <f t="shared" si="21"/>
        <v>0</v>
      </c>
      <c r="R228" s="39">
        <v>0</v>
      </c>
      <c r="S228" s="39">
        <f t="shared" si="22"/>
        <v>0</v>
      </c>
      <c r="T228" s="39">
        <v>0</v>
      </c>
      <c r="U228" s="39">
        <f t="shared" si="23"/>
        <v>0</v>
      </c>
      <c r="V228" s="39">
        <v>0</v>
      </c>
      <c r="W228" s="34"/>
      <c r="X228" s="34"/>
      <c r="Y228" s="34"/>
      <c r="Z228" s="34"/>
      <c r="AA228" s="34"/>
      <c r="AB228" s="34"/>
      <c r="AC228" s="34"/>
      <c r="AD228" s="34"/>
      <c r="AE228" s="34"/>
      <c r="AF228" s="34"/>
      <c r="AG228" s="34"/>
    </row>
    <row r="229" spans="1:33" ht="12.75" x14ac:dyDescent="0.2">
      <c r="A229" s="16">
        <v>42</v>
      </c>
      <c r="B229" s="17" t="s">
        <v>49</v>
      </c>
      <c r="C229" s="17" t="s">
        <v>84</v>
      </c>
      <c r="D229" s="17" t="s">
        <v>89</v>
      </c>
      <c r="E229" s="9" t="s">
        <v>18</v>
      </c>
      <c r="F229" s="39">
        <v>0</v>
      </c>
      <c r="G229" s="39">
        <f t="shared" si="16"/>
        <v>0</v>
      </c>
      <c r="H229" s="39">
        <v>0</v>
      </c>
      <c r="I229" s="39">
        <f t="shared" si="17"/>
        <v>0</v>
      </c>
      <c r="J229" s="39">
        <v>0</v>
      </c>
      <c r="K229" s="39">
        <f t="shared" si="18"/>
        <v>0</v>
      </c>
      <c r="L229" s="39">
        <v>0</v>
      </c>
      <c r="M229" s="39">
        <f t="shared" si="19"/>
        <v>0</v>
      </c>
      <c r="N229" s="39">
        <v>0</v>
      </c>
      <c r="O229" s="39">
        <f t="shared" si="20"/>
        <v>0</v>
      </c>
      <c r="P229" s="39">
        <v>0</v>
      </c>
      <c r="Q229" s="39">
        <f t="shared" si="21"/>
        <v>0</v>
      </c>
      <c r="R229" s="39">
        <v>0</v>
      </c>
      <c r="S229" s="39">
        <f t="shared" si="22"/>
        <v>0</v>
      </c>
      <c r="T229" s="39">
        <v>0</v>
      </c>
      <c r="U229" s="39">
        <f t="shared" si="23"/>
        <v>0</v>
      </c>
      <c r="V229" s="39">
        <v>0</v>
      </c>
      <c r="W229" s="34"/>
      <c r="X229" s="34"/>
      <c r="Y229" s="34"/>
      <c r="Z229" s="34"/>
      <c r="AA229" s="34"/>
      <c r="AB229" s="34"/>
      <c r="AC229" s="34"/>
      <c r="AD229" s="34"/>
      <c r="AE229" s="34"/>
      <c r="AF229" s="34"/>
      <c r="AG229" s="34"/>
    </row>
    <row r="230" spans="1:33" ht="12.75" x14ac:dyDescent="0.2">
      <c r="A230" s="16">
        <v>43</v>
      </c>
      <c r="B230" s="17" t="s">
        <v>49</v>
      </c>
      <c r="C230" s="17" t="s">
        <v>90</v>
      </c>
      <c r="D230" s="17" t="s">
        <v>91</v>
      </c>
      <c r="E230" s="9" t="s">
        <v>18</v>
      </c>
      <c r="F230" s="39">
        <v>0</v>
      </c>
      <c r="G230" s="39">
        <f t="shared" si="16"/>
        <v>0</v>
      </c>
      <c r="H230" s="39">
        <v>0</v>
      </c>
      <c r="I230" s="39">
        <f t="shared" si="17"/>
        <v>0</v>
      </c>
      <c r="J230" s="39">
        <v>0</v>
      </c>
      <c r="K230" s="39">
        <f t="shared" si="18"/>
        <v>0</v>
      </c>
      <c r="L230" s="39">
        <v>0</v>
      </c>
      <c r="M230" s="39">
        <f t="shared" si="19"/>
        <v>0</v>
      </c>
      <c r="N230" s="39">
        <v>0</v>
      </c>
      <c r="O230" s="39">
        <f t="shared" si="20"/>
        <v>0</v>
      </c>
      <c r="P230" s="39">
        <v>0</v>
      </c>
      <c r="Q230" s="39">
        <f t="shared" si="21"/>
        <v>0</v>
      </c>
      <c r="R230" s="39">
        <v>0</v>
      </c>
      <c r="S230" s="39">
        <f t="shared" si="22"/>
        <v>0</v>
      </c>
      <c r="T230" s="39">
        <v>0</v>
      </c>
      <c r="U230" s="39">
        <f t="shared" si="23"/>
        <v>0</v>
      </c>
      <c r="V230" s="39">
        <v>0</v>
      </c>
      <c r="W230" s="34"/>
      <c r="X230" s="34"/>
      <c r="Y230" s="34"/>
      <c r="Z230" s="34"/>
      <c r="AA230" s="34"/>
      <c r="AB230" s="34"/>
      <c r="AC230" s="34"/>
      <c r="AD230" s="34"/>
      <c r="AE230" s="34"/>
      <c r="AF230" s="34"/>
      <c r="AG230" s="34"/>
    </row>
    <row r="231" spans="1:33" ht="12.75" x14ac:dyDescent="0.2">
      <c r="A231" s="21" t="s">
        <v>92</v>
      </c>
      <c r="B231" s="22" t="s">
        <v>92</v>
      </c>
      <c r="C231" s="22" t="s">
        <v>92</v>
      </c>
      <c r="D231" s="22" t="s">
        <v>92</v>
      </c>
      <c r="E231" s="22" t="s">
        <v>93</v>
      </c>
      <c r="F231" s="48">
        <v>0</v>
      </c>
      <c r="G231" s="40">
        <f t="shared" si="16"/>
        <v>0</v>
      </c>
      <c r="H231" s="48">
        <v>0</v>
      </c>
      <c r="I231" s="40">
        <f t="shared" si="17"/>
        <v>-226</v>
      </c>
      <c r="J231" s="48">
        <v>226</v>
      </c>
      <c r="K231" s="40">
        <f t="shared" si="18"/>
        <v>0</v>
      </c>
      <c r="L231" s="48">
        <v>226</v>
      </c>
      <c r="M231" s="40">
        <f t="shared" si="19"/>
        <v>0</v>
      </c>
      <c r="N231" s="48">
        <v>226</v>
      </c>
      <c r="O231" s="40">
        <f t="shared" si="20"/>
        <v>0</v>
      </c>
      <c r="P231" s="48">
        <v>226</v>
      </c>
      <c r="Q231" s="40">
        <f t="shared" si="21"/>
        <v>0</v>
      </c>
      <c r="R231" s="40">
        <v>226</v>
      </c>
      <c r="S231" s="40">
        <f t="shared" si="22"/>
        <v>-2326</v>
      </c>
      <c r="T231" s="40">
        <v>2552</v>
      </c>
      <c r="U231" s="40">
        <f t="shared" si="23"/>
        <v>0</v>
      </c>
      <c r="V231" s="41">
        <v>2552</v>
      </c>
      <c r="W231" s="34"/>
      <c r="X231" s="34"/>
      <c r="Y231" s="34"/>
      <c r="Z231" s="34"/>
      <c r="AA231" s="34"/>
      <c r="AB231" s="34"/>
      <c r="AC231" s="34"/>
      <c r="AD231" s="34"/>
      <c r="AE231" s="34"/>
      <c r="AF231" s="34"/>
      <c r="AG231" s="34"/>
    </row>
    <row r="232" spans="1:33" ht="12.75" x14ac:dyDescent="0.2">
      <c r="A232" s="16">
        <v>1</v>
      </c>
      <c r="B232" s="17" t="s">
        <v>49</v>
      </c>
      <c r="C232" s="17" t="s">
        <v>114</v>
      </c>
      <c r="D232" s="17" t="s">
        <v>115</v>
      </c>
      <c r="E232" s="9" t="s">
        <v>116</v>
      </c>
      <c r="F232" s="39">
        <v>0</v>
      </c>
      <c r="G232" s="39">
        <f t="shared" si="16"/>
        <v>0</v>
      </c>
      <c r="H232" s="39">
        <v>0</v>
      </c>
      <c r="I232" s="39">
        <f t="shared" si="17"/>
        <v>0</v>
      </c>
      <c r="J232" s="39">
        <v>0</v>
      </c>
      <c r="K232" s="39">
        <f t="shared" si="18"/>
        <v>0</v>
      </c>
      <c r="L232" s="39">
        <v>0</v>
      </c>
      <c r="M232" s="39">
        <f t="shared" si="19"/>
        <v>0</v>
      </c>
      <c r="N232" s="39">
        <v>0</v>
      </c>
      <c r="O232" s="39">
        <f t="shared" si="20"/>
        <v>0</v>
      </c>
      <c r="P232" s="39">
        <v>0</v>
      </c>
      <c r="Q232" s="39">
        <f t="shared" si="21"/>
        <v>0</v>
      </c>
      <c r="R232" s="39">
        <v>0</v>
      </c>
      <c r="S232" s="39">
        <f t="shared" si="22"/>
        <v>0</v>
      </c>
      <c r="T232" s="39">
        <v>0</v>
      </c>
      <c r="U232" s="39">
        <f t="shared" si="23"/>
        <v>0</v>
      </c>
      <c r="V232" s="39">
        <v>0</v>
      </c>
      <c r="W232" s="34"/>
      <c r="X232" s="34"/>
      <c r="Y232" s="34"/>
      <c r="Z232" s="34"/>
      <c r="AA232" s="34"/>
      <c r="AB232" s="34"/>
      <c r="AC232" s="34"/>
      <c r="AD232" s="34"/>
      <c r="AE232" s="34"/>
      <c r="AF232" s="34"/>
      <c r="AG232" s="34"/>
    </row>
    <row r="233" spans="1:33" ht="12.75" x14ac:dyDescent="0.2">
      <c r="A233" s="21" t="s">
        <v>92</v>
      </c>
      <c r="B233" s="22" t="s">
        <v>92</v>
      </c>
      <c r="C233" s="22" t="s">
        <v>92</v>
      </c>
      <c r="D233" s="22" t="s">
        <v>92</v>
      </c>
      <c r="E233" s="22" t="s">
        <v>124</v>
      </c>
      <c r="F233" s="40">
        <v>233</v>
      </c>
      <c r="G233" s="40">
        <f t="shared" si="16"/>
        <v>0</v>
      </c>
      <c r="H233" s="40">
        <v>233</v>
      </c>
      <c r="I233" s="40">
        <f t="shared" si="17"/>
        <v>233</v>
      </c>
      <c r="J233" s="40">
        <v>0</v>
      </c>
      <c r="K233" s="40">
        <f t="shared" si="18"/>
        <v>0</v>
      </c>
      <c r="L233" s="40">
        <v>0</v>
      </c>
      <c r="M233" s="40">
        <f t="shared" si="19"/>
        <v>0</v>
      </c>
      <c r="N233" s="40">
        <v>0</v>
      </c>
      <c r="O233" s="40">
        <f t="shared" si="20"/>
        <v>0</v>
      </c>
      <c r="P233" s="40">
        <v>0</v>
      </c>
      <c r="Q233" s="40">
        <f t="shared" si="21"/>
        <v>0</v>
      </c>
      <c r="R233" s="40">
        <v>0</v>
      </c>
      <c r="S233" s="40">
        <f t="shared" si="22"/>
        <v>0</v>
      </c>
      <c r="T233" s="40">
        <v>0</v>
      </c>
      <c r="U233" s="40">
        <f t="shared" si="23"/>
        <v>0</v>
      </c>
      <c r="V233" s="41">
        <v>0</v>
      </c>
      <c r="W233" s="34"/>
      <c r="X233" s="34"/>
      <c r="Y233" s="34"/>
      <c r="Z233" s="34"/>
      <c r="AA233" s="34"/>
      <c r="AB233" s="34"/>
      <c r="AC233" s="34"/>
      <c r="AD233" s="34"/>
      <c r="AE233" s="34"/>
      <c r="AF233" s="34"/>
      <c r="AG233" s="34"/>
    </row>
    <row r="234" spans="1:33" ht="12.75" x14ac:dyDescent="0.2">
      <c r="A234" s="21" t="s">
        <v>92</v>
      </c>
      <c r="B234" s="22" t="s">
        <v>92</v>
      </c>
      <c r="C234" s="22" t="s">
        <v>92</v>
      </c>
      <c r="D234" s="22" t="s">
        <v>92</v>
      </c>
      <c r="E234" s="22" t="s">
        <v>125</v>
      </c>
      <c r="F234" s="40">
        <v>0</v>
      </c>
      <c r="G234" s="40">
        <f t="shared" si="16"/>
        <v>0</v>
      </c>
      <c r="H234" s="40">
        <v>0</v>
      </c>
      <c r="I234" s="40">
        <f t="shared" si="17"/>
        <v>-226</v>
      </c>
      <c r="J234" s="40">
        <v>226</v>
      </c>
      <c r="K234" s="40">
        <f t="shared" si="18"/>
        <v>0</v>
      </c>
      <c r="L234" s="40">
        <v>226</v>
      </c>
      <c r="M234" s="40">
        <f t="shared" si="19"/>
        <v>0</v>
      </c>
      <c r="N234" s="40">
        <v>226</v>
      </c>
      <c r="O234" s="40">
        <f t="shared" si="20"/>
        <v>0</v>
      </c>
      <c r="P234" s="40">
        <v>226</v>
      </c>
      <c r="Q234" s="40">
        <f t="shared" si="21"/>
        <v>0</v>
      </c>
      <c r="R234" s="40">
        <v>226</v>
      </c>
      <c r="S234" s="40">
        <f t="shared" si="22"/>
        <v>-2326</v>
      </c>
      <c r="T234" s="40">
        <v>2552</v>
      </c>
      <c r="U234" s="40">
        <f t="shared" si="23"/>
        <v>0</v>
      </c>
      <c r="V234" s="41">
        <v>2552</v>
      </c>
      <c r="W234" s="34"/>
      <c r="X234" s="34"/>
      <c r="Y234" s="34"/>
      <c r="Z234" s="34"/>
      <c r="AA234" s="34"/>
      <c r="AB234" s="34"/>
      <c r="AC234" s="34"/>
      <c r="AD234" s="34"/>
      <c r="AE234" s="34"/>
      <c r="AF234" s="34"/>
      <c r="AG234" s="34"/>
    </row>
    <row r="235" spans="1:33" ht="12.75" x14ac:dyDescent="0.2">
      <c r="A235" s="5"/>
      <c r="B235" s="5"/>
      <c r="C235" s="5"/>
      <c r="D235" s="5"/>
      <c r="E235" s="5"/>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row>
    <row r="236" spans="1:33" ht="12.75" x14ac:dyDescent="0.2">
      <c r="A236" s="781" t="s">
        <v>155</v>
      </c>
      <c r="B236" s="778"/>
      <c r="C236" s="778"/>
      <c r="D236" s="778"/>
      <c r="E236" s="778"/>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row>
    <row r="237" spans="1:33" ht="12.75" x14ac:dyDescent="0.2">
      <c r="A237" s="1"/>
      <c r="B237" s="1"/>
      <c r="C237" s="1"/>
      <c r="D237" s="1"/>
      <c r="E237" s="1"/>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row>
    <row r="238" spans="1:33" ht="12.75" x14ac:dyDescent="0.2">
      <c r="A238" s="1"/>
      <c r="B238" s="1"/>
      <c r="C238" s="1"/>
      <c r="D238" s="1"/>
      <c r="E238" s="1"/>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row>
    <row r="239" spans="1:33" ht="12.75" x14ac:dyDescent="0.2">
      <c r="A239" s="1"/>
      <c r="B239" s="1"/>
      <c r="C239" s="1"/>
      <c r="D239" s="1"/>
      <c r="E239" s="1"/>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row>
    <row r="240" spans="1:33" ht="12.75" x14ac:dyDescent="0.2">
      <c r="A240" s="1"/>
      <c r="B240" s="1"/>
      <c r="C240" s="1"/>
      <c r="D240" s="1"/>
      <c r="E240" s="1"/>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row>
    <row r="241" spans="1:33" ht="12.75" x14ac:dyDescent="0.2">
      <c r="A241" s="1"/>
      <c r="B241" s="1"/>
      <c r="C241" s="1"/>
      <c r="D241" s="1"/>
      <c r="E241" s="1"/>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row>
    <row r="242" spans="1:33" ht="12.75" x14ac:dyDescent="0.2">
      <c r="A242" s="1"/>
      <c r="B242" s="1"/>
      <c r="C242" s="1"/>
      <c r="D242" s="1"/>
      <c r="E242" s="1"/>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row>
    <row r="243" spans="1:33" ht="12.75" x14ac:dyDescent="0.2">
      <c r="A243" s="1"/>
      <c r="B243" s="1"/>
      <c r="C243" s="1"/>
      <c r="D243" s="1"/>
      <c r="E243" s="1"/>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row>
    <row r="244" spans="1:33" ht="12.75" x14ac:dyDescent="0.2">
      <c r="A244" s="1"/>
      <c r="B244" s="1"/>
      <c r="C244" s="1"/>
      <c r="D244" s="1"/>
      <c r="E244" s="1"/>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row>
    <row r="245" spans="1:33" ht="12.75" x14ac:dyDescent="0.2">
      <c r="A245" s="1"/>
      <c r="B245" s="1"/>
      <c r="C245" s="1"/>
      <c r="D245" s="1"/>
      <c r="E245" s="1"/>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row>
    <row r="246" spans="1:33" ht="12.75" x14ac:dyDescent="0.2">
      <c r="A246" s="1"/>
      <c r="B246" s="1"/>
      <c r="C246" s="1"/>
      <c r="D246" s="1"/>
      <c r="E246" s="1"/>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row>
    <row r="247" spans="1:33" ht="12.75" x14ac:dyDescent="0.2">
      <c r="A247" s="1"/>
      <c r="B247" s="1"/>
      <c r="C247" s="1"/>
      <c r="D247" s="1"/>
      <c r="E247" s="1"/>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row>
    <row r="248" spans="1:33" ht="12.75" x14ac:dyDescent="0.2">
      <c r="A248" s="1"/>
      <c r="B248" s="1"/>
      <c r="C248" s="1"/>
      <c r="D248" s="1"/>
      <c r="E248" s="1"/>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row>
    <row r="249" spans="1:33" ht="12.75" x14ac:dyDescent="0.2">
      <c r="A249" s="1"/>
      <c r="B249" s="1"/>
      <c r="C249" s="1"/>
      <c r="D249" s="1"/>
      <c r="E249" s="1"/>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row>
    <row r="250" spans="1:33" ht="12.75" x14ac:dyDescent="0.2">
      <c r="A250" s="1"/>
      <c r="B250" s="1"/>
      <c r="C250" s="1"/>
      <c r="D250" s="1"/>
      <c r="E250" s="1"/>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row>
    <row r="251" spans="1:33" ht="12.75" x14ac:dyDescent="0.2">
      <c r="A251" s="1"/>
      <c r="B251" s="1"/>
      <c r="C251" s="1"/>
      <c r="D251" s="1"/>
      <c r="E251" s="1"/>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row>
    <row r="252" spans="1:33" ht="12.75" x14ac:dyDescent="0.2">
      <c r="A252" s="1"/>
      <c r="B252" s="1"/>
      <c r="C252" s="1"/>
      <c r="D252" s="1"/>
      <c r="E252" s="1"/>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row>
    <row r="253" spans="1:33" ht="12.75" x14ac:dyDescent="0.2">
      <c r="A253" s="1"/>
      <c r="B253" s="1"/>
      <c r="C253" s="1"/>
      <c r="D253" s="1"/>
      <c r="E253" s="1"/>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row>
    <row r="254" spans="1:33" ht="12.75" x14ac:dyDescent="0.2">
      <c r="A254" s="1"/>
      <c r="B254" s="1"/>
      <c r="C254" s="1"/>
      <c r="D254" s="1"/>
      <c r="E254" s="1"/>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row>
    <row r="255" spans="1:33" ht="12.75" x14ac:dyDescent="0.2">
      <c r="A255" s="1"/>
      <c r="B255" s="1"/>
      <c r="C255" s="1"/>
      <c r="D255" s="1"/>
      <c r="E255" s="1"/>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row>
    <row r="256" spans="1:33" ht="12.75" x14ac:dyDescent="0.2">
      <c r="A256" s="1"/>
      <c r="B256" s="1"/>
      <c r="C256" s="1"/>
      <c r="D256" s="1"/>
      <c r="E256" s="1"/>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row>
    <row r="257" spans="1:33" ht="12.75" x14ac:dyDescent="0.2">
      <c r="A257" s="1"/>
      <c r="B257" s="1"/>
      <c r="C257" s="1"/>
      <c r="D257" s="1"/>
      <c r="E257" s="1"/>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row>
    <row r="258" spans="1:33" ht="12.75" x14ac:dyDescent="0.2">
      <c r="A258" s="1"/>
      <c r="B258" s="1"/>
      <c r="C258" s="1"/>
      <c r="D258" s="1"/>
      <c r="E258" s="1"/>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row>
    <row r="259" spans="1:33" ht="12.75" x14ac:dyDescent="0.2">
      <c r="A259" s="1"/>
      <c r="B259" s="1"/>
      <c r="C259" s="1"/>
      <c r="D259" s="1"/>
      <c r="E259" s="1"/>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row>
    <row r="260" spans="1:33" ht="12.75" x14ac:dyDescent="0.2">
      <c r="A260" s="1"/>
      <c r="B260" s="1"/>
      <c r="C260" s="1"/>
      <c r="D260" s="1"/>
      <c r="E260" s="1"/>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row>
    <row r="261" spans="1:33" ht="12.75" x14ac:dyDescent="0.2">
      <c r="A261" s="1"/>
      <c r="B261" s="1"/>
      <c r="C261" s="1"/>
      <c r="D261" s="1"/>
      <c r="E261" s="1"/>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row>
    <row r="262" spans="1:33" ht="12.75" x14ac:dyDescent="0.2">
      <c r="A262" s="1"/>
      <c r="B262" s="1"/>
      <c r="C262" s="1"/>
      <c r="D262" s="1"/>
      <c r="E262" s="1"/>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row>
    <row r="263" spans="1:33" ht="12.75" x14ac:dyDescent="0.2">
      <c r="A263" s="1"/>
      <c r="B263" s="1"/>
      <c r="C263" s="1"/>
      <c r="D263" s="1"/>
      <c r="E263" s="1"/>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row>
    <row r="264" spans="1:33" ht="12.75" x14ac:dyDescent="0.2">
      <c r="A264" s="1"/>
      <c r="B264" s="1"/>
      <c r="C264" s="1"/>
      <c r="D264" s="1"/>
      <c r="E264" s="1"/>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row>
    <row r="265" spans="1:33" ht="12.75" x14ac:dyDescent="0.2">
      <c r="A265" s="1"/>
      <c r="B265" s="1"/>
      <c r="C265" s="1"/>
      <c r="D265" s="1"/>
      <c r="E265" s="1"/>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row>
    <row r="266" spans="1:33" ht="12.75" x14ac:dyDescent="0.2">
      <c r="A266" s="1"/>
      <c r="B266" s="1"/>
      <c r="C266" s="1"/>
      <c r="D266" s="1"/>
      <c r="E266" s="1"/>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row>
    <row r="267" spans="1:33" ht="12.75" x14ac:dyDescent="0.2">
      <c r="A267" s="1"/>
      <c r="B267" s="1"/>
      <c r="C267" s="1"/>
      <c r="D267" s="1"/>
      <c r="E267" s="1"/>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row>
    <row r="268" spans="1:33" ht="12.75" x14ac:dyDescent="0.2">
      <c r="A268" s="1"/>
      <c r="B268" s="1"/>
      <c r="C268" s="1"/>
      <c r="D268" s="1"/>
      <c r="E268" s="1"/>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row>
    <row r="269" spans="1:33" ht="12.75" x14ac:dyDescent="0.2">
      <c r="A269" s="1"/>
      <c r="B269" s="1"/>
      <c r="C269" s="1"/>
      <c r="D269" s="1"/>
      <c r="E269" s="1"/>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row>
    <row r="270" spans="1:33" ht="12.75" x14ac:dyDescent="0.2">
      <c r="A270" s="1"/>
      <c r="B270" s="1"/>
      <c r="C270" s="1"/>
      <c r="D270" s="1"/>
      <c r="E270" s="1"/>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row>
    <row r="271" spans="1:33" ht="12.75" x14ac:dyDescent="0.2">
      <c r="A271" s="1"/>
      <c r="B271" s="1"/>
      <c r="C271" s="1"/>
      <c r="D271" s="1"/>
      <c r="E271" s="1"/>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row>
    <row r="272" spans="1:33" ht="12.75" x14ac:dyDescent="0.2">
      <c r="A272" s="1"/>
      <c r="B272" s="1"/>
      <c r="C272" s="1"/>
      <c r="D272" s="1"/>
      <c r="E272" s="1"/>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row>
    <row r="273" spans="1:33" ht="12.75" x14ac:dyDescent="0.2">
      <c r="A273" s="1"/>
      <c r="B273" s="1"/>
      <c r="C273" s="1"/>
      <c r="D273" s="1"/>
      <c r="E273" s="1"/>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row>
    <row r="274" spans="1:33" ht="12.75" x14ac:dyDescent="0.2">
      <c r="A274" s="1"/>
      <c r="B274" s="1"/>
      <c r="C274" s="1"/>
      <c r="D274" s="1"/>
      <c r="E274" s="1"/>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row>
    <row r="275" spans="1:33" ht="12.75" x14ac:dyDescent="0.2">
      <c r="A275" s="1"/>
      <c r="B275" s="1"/>
      <c r="C275" s="1"/>
      <c r="D275" s="1"/>
      <c r="E275" s="1"/>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row>
    <row r="276" spans="1:33" ht="12.75" x14ac:dyDescent="0.2">
      <c r="A276" s="1"/>
      <c r="B276" s="1"/>
      <c r="C276" s="1"/>
      <c r="D276" s="1"/>
      <c r="E276" s="1"/>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row>
    <row r="277" spans="1:33" ht="12.75" x14ac:dyDescent="0.2">
      <c r="A277" s="1"/>
      <c r="B277" s="1"/>
      <c r="C277" s="1"/>
      <c r="D277" s="1"/>
      <c r="E277" s="1"/>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row>
    <row r="278" spans="1:33" ht="12.75" x14ac:dyDescent="0.2">
      <c r="A278" s="1"/>
      <c r="B278" s="1"/>
      <c r="C278" s="1"/>
      <c r="D278" s="1"/>
      <c r="E278" s="1"/>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row>
    <row r="279" spans="1:33" ht="12.75" x14ac:dyDescent="0.2">
      <c r="A279" s="1"/>
      <c r="B279" s="1"/>
      <c r="C279" s="1"/>
      <c r="D279" s="1"/>
      <c r="E279" s="1"/>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row>
    <row r="280" spans="1:33" ht="12.75" x14ac:dyDescent="0.2">
      <c r="A280" s="1"/>
      <c r="B280" s="1"/>
      <c r="C280" s="1"/>
      <c r="D280" s="1"/>
      <c r="E280" s="1"/>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row>
    <row r="281" spans="1:33" ht="12.75" x14ac:dyDescent="0.2">
      <c r="A281" s="1"/>
      <c r="B281" s="1"/>
      <c r="C281" s="1"/>
      <c r="D281" s="1"/>
      <c r="E281" s="1"/>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row>
    <row r="282" spans="1:33" ht="12.75" x14ac:dyDescent="0.2">
      <c r="A282" s="1"/>
      <c r="B282" s="1"/>
      <c r="C282" s="1"/>
      <c r="D282" s="1"/>
      <c r="E282" s="1"/>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row>
    <row r="283" spans="1:33" ht="12.75" x14ac:dyDescent="0.2">
      <c r="A283" s="1"/>
      <c r="B283" s="1"/>
      <c r="C283" s="1"/>
      <c r="D283" s="1"/>
      <c r="E283" s="1"/>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row>
    <row r="284" spans="1:33" ht="12.75" x14ac:dyDescent="0.2">
      <c r="A284" s="1"/>
      <c r="B284" s="1"/>
      <c r="C284" s="1"/>
      <c r="D284" s="1"/>
      <c r="E284" s="1"/>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row>
    <row r="285" spans="1:33" ht="12.75" x14ac:dyDescent="0.2">
      <c r="A285" s="1"/>
      <c r="B285" s="1"/>
      <c r="C285" s="1"/>
      <c r="D285" s="1"/>
      <c r="E285" s="1"/>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row>
    <row r="286" spans="1:33" ht="12.75" x14ac:dyDescent="0.2">
      <c r="A286" s="1"/>
      <c r="B286" s="1"/>
      <c r="C286" s="1"/>
      <c r="D286" s="1"/>
      <c r="E286" s="1"/>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row>
    <row r="287" spans="1:33" ht="12.75" x14ac:dyDescent="0.2">
      <c r="A287" s="1"/>
      <c r="B287" s="1"/>
      <c r="C287" s="1"/>
      <c r="D287" s="1"/>
      <c r="E287" s="1"/>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row>
    <row r="288" spans="1:33" ht="12.75" x14ac:dyDescent="0.2">
      <c r="A288" s="1"/>
      <c r="B288" s="1"/>
      <c r="C288" s="1"/>
      <c r="D288" s="1"/>
      <c r="E288" s="1"/>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row>
    <row r="289" spans="1:33" ht="12.75" x14ac:dyDescent="0.2">
      <c r="A289" s="1"/>
      <c r="B289" s="1"/>
      <c r="C289" s="1"/>
      <c r="D289" s="1"/>
      <c r="E289" s="1"/>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row>
    <row r="290" spans="1:33" ht="12.75" x14ac:dyDescent="0.2">
      <c r="A290" s="1"/>
      <c r="B290" s="1"/>
      <c r="C290" s="1"/>
      <c r="D290" s="1"/>
      <c r="E290" s="1"/>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row>
    <row r="291" spans="1:33" ht="12.75" x14ac:dyDescent="0.2">
      <c r="A291" s="1"/>
      <c r="B291" s="1"/>
      <c r="C291" s="1"/>
      <c r="D291" s="1"/>
      <c r="E291" s="1"/>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row>
    <row r="292" spans="1:33" ht="12.75" x14ac:dyDescent="0.2">
      <c r="A292" s="1"/>
      <c r="B292" s="1"/>
      <c r="C292" s="1"/>
      <c r="D292" s="1"/>
      <c r="E292" s="1"/>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row>
    <row r="293" spans="1:33" ht="12.75" x14ac:dyDescent="0.2">
      <c r="A293" s="1"/>
      <c r="B293" s="1"/>
      <c r="C293" s="1"/>
      <c r="D293" s="1"/>
      <c r="E293" s="1"/>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row>
    <row r="294" spans="1:33" ht="12.75" x14ac:dyDescent="0.2">
      <c r="A294" s="1"/>
      <c r="B294" s="1"/>
      <c r="C294" s="1"/>
      <c r="D294" s="1"/>
      <c r="E294" s="1"/>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row>
    <row r="295" spans="1:33" ht="12.75" x14ac:dyDescent="0.2">
      <c r="A295" s="1"/>
      <c r="B295" s="1"/>
      <c r="C295" s="1"/>
      <c r="D295" s="1"/>
      <c r="E295" s="1"/>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row>
    <row r="296" spans="1:33" ht="12.75" x14ac:dyDescent="0.2">
      <c r="A296" s="1"/>
      <c r="B296" s="1"/>
      <c r="C296" s="1"/>
      <c r="D296" s="1"/>
      <c r="E296" s="1"/>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row>
    <row r="297" spans="1:33" ht="12.75" x14ac:dyDescent="0.2">
      <c r="A297" s="1"/>
      <c r="B297" s="1"/>
      <c r="C297" s="1"/>
      <c r="D297" s="1"/>
      <c r="E297" s="1"/>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row>
    <row r="298" spans="1:33" ht="12.75" x14ac:dyDescent="0.2">
      <c r="A298" s="1"/>
      <c r="B298" s="1"/>
      <c r="C298" s="1"/>
      <c r="D298" s="1"/>
      <c r="E298" s="1"/>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row>
    <row r="299" spans="1:33" ht="12.75" x14ac:dyDescent="0.2">
      <c r="A299" s="1"/>
      <c r="B299" s="1"/>
      <c r="C299" s="1"/>
      <c r="D299" s="1"/>
      <c r="E299" s="1"/>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row>
    <row r="300" spans="1:33" ht="12.75" x14ac:dyDescent="0.2">
      <c r="A300" s="1"/>
      <c r="B300" s="1"/>
      <c r="C300" s="1"/>
      <c r="D300" s="1"/>
      <c r="E300" s="1"/>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row>
    <row r="301" spans="1:33" ht="12.75" x14ac:dyDescent="0.2">
      <c r="A301" s="1"/>
      <c r="B301" s="1"/>
      <c r="C301" s="1"/>
      <c r="D301" s="1"/>
      <c r="E301" s="1"/>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row>
    <row r="302" spans="1:33" ht="12.75" x14ac:dyDescent="0.2">
      <c r="A302" s="1"/>
      <c r="B302" s="1"/>
      <c r="C302" s="1"/>
      <c r="D302" s="1"/>
      <c r="E302" s="1"/>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row>
    <row r="303" spans="1:33" ht="12.75" x14ac:dyDescent="0.2">
      <c r="A303" s="1"/>
      <c r="B303" s="1"/>
      <c r="C303" s="1"/>
      <c r="D303" s="1"/>
      <c r="E303" s="1"/>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row>
    <row r="304" spans="1:33" ht="12.75" x14ac:dyDescent="0.2">
      <c r="A304" s="1"/>
      <c r="B304" s="1"/>
      <c r="C304" s="1"/>
      <c r="D304" s="1"/>
      <c r="E304" s="1"/>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row>
    <row r="305" spans="1:33" ht="12.75" x14ac:dyDescent="0.2">
      <c r="A305" s="1"/>
      <c r="B305" s="1"/>
      <c r="C305" s="1"/>
      <c r="D305" s="1"/>
      <c r="E305" s="1"/>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row>
    <row r="306" spans="1:33" ht="12.75" x14ac:dyDescent="0.2">
      <c r="A306" s="1"/>
      <c r="B306" s="1"/>
      <c r="C306" s="1"/>
      <c r="D306" s="1"/>
      <c r="E306" s="1"/>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row>
    <row r="307" spans="1:33" ht="12.75" x14ac:dyDescent="0.2">
      <c r="A307" s="1"/>
      <c r="B307" s="1"/>
      <c r="C307" s="1"/>
      <c r="D307" s="1"/>
      <c r="E307" s="1"/>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row>
    <row r="308" spans="1:33" ht="12.75" x14ac:dyDescent="0.2">
      <c r="A308" s="1"/>
      <c r="B308" s="1"/>
      <c r="C308" s="1"/>
      <c r="D308" s="1"/>
      <c r="E308" s="1"/>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row>
    <row r="309" spans="1:33" ht="12.75" x14ac:dyDescent="0.2">
      <c r="A309" s="1"/>
      <c r="B309" s="1"/>
      <c r="C309" s="1"/>
      <c r="D309" s="1"/>
      <c r="E309" s="1"/>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row>
    <row r="310" spans="1:33" ht="12.75" x14ac:dyDescent="0.2">
      <c r="A310" s="1"/>
      <c r="B310" s="1"/>
      <c r="C310" s="1"/>
      <c r="D310" s="1"/>
      <c r="E310" s="1"/>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row>
    <row r="311" spans="1:33" ht="12.75" x14ac:dyDescent="0.2">
      <c r="A311" s="1"/>
      <c r="B311" s="1"/>
      <c r="C311" s="1"/>
      <c r="D311" s="1"/>
      <c r="E311" s="1"/>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row>
    <row r="312" spans="1:33" ht="12.75" x14ac:dyDescent="0.2">
      <c r="A312" s="1"/>
      <c r="B312" s="1"/>
      <c r="C312" s="1"/>
      <c r="D312" s="1"/>
      <c r="E312" s="1"/>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row>
    <row r="313" spans="1:33" ht="12.75" x14ac:dyDescent="0.2">
      <c r="A313" s="1"/>
      <c r="B313" s="1"/>
      <c r="C313" s="1"/>
      <c r="D313" s="1"/>
      <c r="E313" s="1"/>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row>
    <row r="314" spans="1:33" ht="12.75" x14ac:dyDescent="0.2">
      <c r="A314" s="1"/>
      <c r="B314" s="1"/>
      <c r="C314" s="1"/>
      <c r="D314" s="1"/>
      <c r="E314" s="1"/>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row>
    <row r="315" spans="1:33" ht="12.75" x14ac:dyDescent="0.2">
      <c r="A315" s="1"/>
      <c r="B315" s="1"/>
      <c r="C315" s="1"/>
      <c r="D315" s="1"/>
      <c r="E315" s="1"/>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row>
    <row r="316" spans="1:33" ht="12.75" x14ac:dyDescent="0.2">
      <c r="A316" s="1"/>
      <c r="B316" s="1"/>
      <c r="C316" s="1"/>
      <c r="D316" s="1"/>
      <c r="E316" s="1"/>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row>
    <row r="317" spans="1:33" ht="12.75" x14ac:dyDescent="0.2">
      <c r="A317" s="1"/>
      <c r="B317" s="1"/>
      <c r="C317" s="1"/>
      <c r="D317" s="1"/>
      <c r="E317" s="1"/>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row>
    <row r="318" spans="1:33" ht="12.75" x14ac:dyDescent="0.2">
      <c r="A318" s="1"/>
      <c r="B318" s="1"/>
      <c r="C318" s="1"/>
      <c r="D318" s="1"/>
      <c r="E318" s="1"/>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row>
    <row r="319" spans="1:33" ht="12.75" x14ac:dyDescent="0.2">
      <c r="A319" s="1"/>
      <c r="B319" s="1"/>
      <c r="C319" s="1"/>
      <c r="D319" s="1"/>
      <c r="E319" s="1"/>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row>
    <row r="320" spans="1:33" ht="12.75" x14ac:dyDescent="0.2">
      <c r="A320" s="1"/>
      <c r="B320" s="1"/>
      <c r="C320" s="1"/>
      <c r="D320" s="1"/>
      <c r="E320" s="1"/>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row>
    <row r="321" spans="1:33" ht="12.75" x14ac:dyDescent="0.2">
      <c r="A321" s="1"/>
      <c r="B321" s="1"/>
      <c r="C321" s="1"/>
      <c r="D321" s="1"/>
      <c r="E321" s="1"/>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row>
    <row r="322" spans="1:33" ht="12.75" x14ac:dyDescent="0.2">
      <c r="A322" s="1"/>
      <c r="B322" s="1"/>
      <c r="C322" s="1"/>
      <c r="D322" s="1"/>
      <c r="E322" s="1"/>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row>
    <row r="323" spans="1:33" ht="12.75" x14ac:dyDescent="0.2">
      <c r="A323" s="1"/>
      <c r="B323" s="1"/>
      <c r="C323" s="1"/>
      <c r="D323" s="1"/>
      <c r="E323" s="1"/>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row>
    <row r="324" spans="1:33" ht="12.75" x14ac:dyDescent="0.2">
      <c r="A324" s="1"/>
      <c r="B324" s="1"/>
      <c r="C324" s="1"/>
      <c r="D324" s="1"/>
      <c r="E324" s="1"/>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row>
    <row r="325" spans="1:33" ht="12.75" x14ac:dyDescent="0.2">
      <c r="A325" s="1"/>
      <c r="B325" s="1"/>
      <c r="C325" s="1"/>
      <c r="D325" s="1"/>
      <c r="E325" s="1"/>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row>
    <row r="326" spans="1:33" ht="12.75" x14ac:dyDescent="0.2">
      <c r="A326" s="1"/>
      <c r="B326" s="1"/>
      <c r="C326" s="1"/>
      <c r="D326" s="1"/>
      <c r="E326" s="1"/>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row>
    <row r="327" spans="1:33" ht="12.75" x14ac:dyDescent="0.2">
      <c r="A327" s="1"/>
      <c r="B327" s="1"/>
      <c r="C327" s="1"/>
      <c r="D327" s="1"/>
      <c r="E327" s="1"/>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row>
    <row r="328" spans="1:33" ht="12.75" x14ac:dyDescent="0.2">
      <c r="A328" s="1"/>
      <c r="B328" s="1"/>
      <c r="C328" s="1"/>
      <c r="D328" s="1"/>
      <c r="E328" s="1"/>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row>
    <row r="329" spans="1:33" ht="12.75" x14ac:dyDescent="0.2">
      <c r="A329" s="1"/>
      <c r="B329" s="1"/>
      <c r="C329" s="1"/>
      <c r="D329" s="1"/>
      <c r="E329" s="1"/>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row>
    <row r="330" spans="1:33" ht="12.75" x14ac:dyDescent="0.2">
      <c r="A330" s="1"/>
      <c r="B330" s="1"/>
      <c r="C330" s="1"/>
      <c r="D330" s="1"/>
      <c r="E330" s="1"/>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row>
    <row r="331" spans="1:33" ht="12.75" x14ac:dyDescent="0.2">
      <c r="A331" s="1"/>
      <c r="B331" s="1"/>
      <c r="C331" s="1"/>
      <c r="D331" s="1"/>
      <c r="E331" s="1"/>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row>
    <row r="332" spans="1:33" ht="12.75" x14ac:dyDescent="0.2">
      <c r="A332" s="1"/>
      <c r="B332" s="1"/>
      <c r="C332" s="1"/>
      <c r="D332" s="1"/>
      <c r="E332" s="1"/>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row>
    <row r="333" spans="1:33" ht="12.75" x14ac:dyDescent="0.2">
      <c r="A333" s="1"/>
      <c r="B333" s="1"/>
      <c r="C333" s="1"/>
      <c r="D333" s="1"/>
      <c r="E333" s="1"/>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row>
    <row r="334" spans="1:33" ht="12.75" x14ac:dyDescent="0.2">
      <c r="A334" s="1"/>
      <c r="B334" s="1"/>
      <c r="C334" s="1"/>
      <c r="D334" s="1"/>
      <c r="E334" s="1"/>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row>
    <row r="335" spans="1:33" ht="12.75" x14ac:dyDescent="0.2">
      <c r="A335" s="1"/>
      <c r="B335" s="1"/>
      <c r="C335" s="1"/>
      <c r="D335" s="1"/>
      <c r="E335" s="1"/>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row>
    <row r="336" spans="1:33" ht="12.75" x14ac:dyDescent="0.2">
      <c r="A336" s="1"/>
      <c r="B336" s="1"/>
      <c r="C336" s="1"/>
      <c r="D336" s="1"/>
      <c r="E336" s="1"/>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row>
    <row r="337" spans="1:33" ht="12.75" x14ac:dyDescent="0.2">
      <c r="A337" s="1"/>
      <c r="B337" s="1"/>
      <c r="C337" s="1"/>
      <c r="D337" s="1"/>
      <c r="E337" s="1"/>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row>
    <row r="338" spans="1:33" ht="12.75" x14ac:dyDescent="0.2">
      <c r="A338" s="1"/>
      <c r="B338" s="1"/>
      <c r="C338" s="1"/>
      <c r="D338" s="1"/>
      <c r="E338" s="1"/>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row>
    <row r="339" spans="1:33" ht="12.75" x14ac:dyDescent="0.2">
      <c r="A339" s="1"/>
      <c r="B339" s="1"/>
      <c r="C339" s="1"/>
      <c r="D339" s="1"/>
      <c r="E339" s="1"/>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row>
    <row r="340" spans="1:33" ht="12.75" x14ac:dyDescent="0.2">
      <c r="A340" s="1"/>
      <c r="B340" s="1"/>
      <c r="C340" s="1"/>
      <c r="D340" s="1"/>
      <c r="E340" s="1"/>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row>
    <row r="341" spans="1:33" ht="12.75" x14ac:dyDescent="0.2">
      <c r="A341" s="1"/>
      <c r="B341" s="1"/>
      <c r="C341" s="1"/>
      <c r="D341" s="1"/>
      <c r="E341" s="1"/>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row>
    <row r="342" spans="1:33" ht="12.75" x14ac:dyDescent="0.2">
      <c r="A342" s="1"/>
      <c r="B342" s="1"/>
      <c r="C342" s="1"/>
      <c r="D342" s="1"/>
      <c r="E342" s="1"/>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row>
    <row r="343" spans="1:33" ht="12.75" x14ac:dyDescent="0.2">
      <c r="A343" s="1"/>
      <c r="B343" s="1"/>
      <c r="C343" s="1"/>
      <c r="D343" s="1"/>
      <c r="E343" s="1"/>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row>
    <row r="344" spans="1:33" ht="12.75" x14ac:dyDescent="0.2">
      <c r="A344" s="1"/>
      <c r="B344" s="1"/>
      <c r="C344" s="1"/>
      <c r="D344" s="1"/>
      <c r="E344" s="1"/>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row>
    <row r="345" spans="1:33" ht="12.75" x14ac:dyDescent="0.2">
      <c r="A345" s="1"/>
      <c r="B345" s="1"/>
      <c r="C345" s="1"/>
      <c r="D345" s="1"/>
      <c r="E345" s="1"/>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row>
    <row r="346" spans="1:33" ht="12.75" x14ac:dyDescent="0.2">
      <c r="A346" s="1"/>
      <c r="B346" s="1"/>
      <c r="C346" s="1"/>
      <c r="D346" s="1"/>
      <c r="E346" s="1"/>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row>
    <row r="347" spans="1:33" ht="12.75" x14ac:dyDescent="0.2">
      <c r="A347" s="1"/>
      <c r="B347" s="1"/>
      <c r="C347" s="1"/>
      <c r="D347" s="1"/>
      <c r="E347" s="1"/>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row>
    <row r="348" spans="1:33" ht="12.75" x14ac:dyDescent="0.2">
      <c r="A348" s="1"/>
      <c r="B348" s="1"/>
      <c r="C348" s="1"/>
      <c r="D348" s="1"/>
      <c r="E348" s="1"/>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row>
    <row r="349" spans="1:33" ht="12.75" x14ac:dyDescent="0.2">
      <c r="A349" s="1"/>
      <c r="B349" s="1"/>
      <c r="C349" s="1"/>
      <c r="D349" s="1"/>
      <c r="E349" s="1"/>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row>
    <row r="350" spans="1:33" ht="12.75" x14ac:dyDescent="0.2">
      <c r="A350" s="1"/>
      <c r="B350" s="1"/>
      <c r="C350" s="1"/>
      <c r="D350" s="1"/>
      <c r="E350" s="1"/>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row>
    <row r="351" spans="1:33" ht="12.75" x14ac:dyDescent="0.2">
      <c r="A351" s="1"/>
      <c r="B351" s="1"/>
      <c r="C351" s="1"/>
      <c r="D351" s="1"/>
      <c r="E351" s="1"/>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row>
    <row r="352" spans="1:33" ht="12.75" x14ac:dyDescent="0.2">
      <c r="A352" s="1"/>
      <c r="B352" s="1"/>
      <c r="C352" s="1"/>
      <c r="D352" s="1"/>
      <c r="E352" s="1"/>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row>
    <row r="353" spans="1:33" ht="12.75" x14ac:dyDescent="0.2">
      <c r="A353" s="1"/>
      <c r="B353" s="1"/>
      <c r="C353" s="1"/>
      <c r="D353" s="1"/>
      <c r="E353" s="1"/>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row>
    <row r="354" spans="1:33" ht="12.75" x14ac:dyDescent="0.2">
      <c r="A354" s="1"/>
      <c r="B354" s="1"/>
      <c r="C354" s="1"/>
      <c r="D354" s="1"/>
      <c r="E354" s="1"/>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row>
    <row r="355" spans="1:33" ht="12.75" x14ac:dyDescent="0.2">
      <c r="A355" s="1"/>
      <c r="B355" s="1"/>
      <c r="C355" s="1"/>
      <c r="D355" s="1"/>
      <c r="E355" s="1"/>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row>
    <row r="356" spans="1:33" ht="12.75" x14ac:dyDescent="0.2">
      <c r="A356" s="1"/>
      <c r="B356" s="1"/>
      <c r="C356" s="1"/>
      <c r="D356" s="1"/>
      <c r="E356" s="1"/>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row>
    <row r="357" spans="1:33" ht="12.75" x14ac:dyDescent="0.2">
      <c r="A357" s="1"/>
      <c r="B357" s="1"/>
      <c r="C357" s="1"/>
      <c r="D357" s="1"/>
      <c r="E357" s="1"/>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row>
    <row r="358" spans="1:33" ht="12.75" x14ac:dyDescent="0.2">
      <c r="A358" s="1"/>
      <c r="B358" s="1"/>
      <c r="C358" s="1"/>
      <c r="D358" s="1"/>
      <c r="E358" s="1"/>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row>
    <row r="359" spans="1:33" ht="12.75" x14ac:dyDescent="0.2">
      <c r="A359" s="1"/>
      <c r="B359" s="1"/>
      <c r="C359" s="1"/>
      <c r="D359" s="1"/>
      <c r="E359" s="1"/>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row>
    <row r="360" spans="1:33" ht="12.75" x14ac:dyDescent="0.2">
      <c r="A360" s="1"/>
      <c r="B360" s="1"/>
      <c r="C360" s="1"/>
      <c r="D360" s="1"/>
      <c r="E360" s="1"/>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row>
    <row r="361" spans="1:33" ht="12.75" x14ac:dyDescent="0.2">
      <c r="A361" s="1"/>
      <c r="B361" s="1"/>
      <c r="C361" s="1"/>
      <c r="D361" s="1"/>
      <c r="E361" s="1"/>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row>
    <row r="362" spans="1:33" ht="12.75" x14ac:dyDescent="0.2">
      <c r="A362" s="1"/>
      <c r="B362" s="1"/>
      <c r="C362" s="1"/>
      <c r="D362" s="1"/>
      <c r="E362" s="1"/>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row>
    <row r="363" spans="1:33" ht="12.75" x14ac:dyDescent="0.2">
      <c r="A363" s="1"/>
      <c r="B363" s="1"/>
      <c r="C363" s="1"/>
      <c r="D363" s="1"/>
      <c r="E363" s="1"/>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row>
    <row r="364" spans="1:33" ht="12.75" x14ac:dyDescent="0.2">
      <c r="A364" s="1"/>
      <c r="B364" s="1"/>
      <c r="C364" s="1"/>
      <c r="D364" s="1"/>
      <c r="E364" s="1"/>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row>
    <row r="365" spans="1:33" ht="12.75" x14ac:dyDescent="0.2">
      <c r="A365" s="1"/>
      <c r="B365" s="1"/>
      <c r="C365" s="1"/>
      <c r="D365" s="1"/>
      <c r="E365" s="1"/>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row>
    <row r="366" spans="1:33" ht="12.75" x14ac:dyDescent="0.2">
      <c r="A366" s="1"/>
      <c r="B366" s="1"/>
      <c r="C366" s="1"/>
      <c r="D366" s="1"/>
      <c r="E366" s="1"/>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row>
    <row r="367" spans="1:33" ht="12.75" x14ac:dyDescent="0.2">
      <c r="A367" s="1"/>
      <c r="B367" s="1"/>
      <c r="C367" s="1"/>
      <c r="D367" s="1"/>
      <c r="E367" s="1"/>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row>
    <row r="368" spans="1:33" ht="12.75" x14ac:dyDescent="0.2">
      <c r="A368" s="1"/>
      <c r="B368" s="1"/>
      <c r="C368" s="1"/>
      <c r="D368" s="1"/>
      <c r="E368" s="1"/>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row>
    <row r="369" spans="1:33" ht="12.75" x14ac:dyDescent="0.2">
      <c r="A369" s="1"/>
      <c r="B369" s="1"/>
      <c r="C369" s="1"/>
      <c r="D369" s="1"/>
      <c r="E369" s="1"/>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row>
    <row r="370" spans="1:33" ht="12.75" x14ac:dyDescent="0.2">
      <c r="A370" s="1"/>
      <c r="B370" s="1"/>
      <c r="C370" s="1"/>
      <c r="D370" s="1"/>
      <c r="E370" s="1"/>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row>
    <row r="371" spans="1:33" ht="12.75" x14ac:dyDescent="0.2">
      <c r="A371" s="1"/>
      <c r="B371" s="1"/>
      <c r="C371" s="1"/>
      <c r="D371" s="1"/>
      <c r="E371" s="1"/>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row>
    <row r="372" spans="1:33" ht="12.75" x14ac:dyDescent="0.2">
      <c r="A372" s="1"/>
      <c r="B372" s="1"/>
      <c r="C372" s="1"/>
      <c r="D372" s="1"/>
      <c r="E372" s="1"/>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row>
    <row r="373" spans="1:33" ht="12.75" x14ac:dyDescent="0.2">
      <c r="A373" s="1"/>
      <c r="B373" s="1"/>
      <c r="C373" s="1"/>
      <c r="D373" s="1"/>
      <c r="E373" s="1"/>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row>
    <row r="374" spans="1:33" ht="12.75" x14ac:dyDescent="0.2">
      <c r="A374" s="1"/>
      <c r="B374" s="1"/>
      <c r="C374" s="1"/>
      <c r="D374" s="1"/>
      <c r="E374" s="1"/>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row>
    <row r="375" spans="1:33" ht="12.75" x14ac:dyDescent="0.2">
      <c r="A375" s="1"/>
      <c r="B375" s="1"/>
      <c r="C375" s="1"/>
      <c r="D375" s="1"/>
      <c r="E375" s="1"/>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row>
    <row r="376" spans="1:33" ht="12.75" x14ac:dyDescent="0.2">
      <c r="A376" s="1"/>
      <c r="B376" s="1"/>
      <c r="C376" s="1"/>
      <c r="D376" s="1"/>
      <c r="E376" s="1"/>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row>
    <row r="377" spans="1:33" ht="12.75" x14ac:dyDescent="0.2">
      <c r="A377" s="1"/>
      <c r="B377" s="1"/>
      <c r="C377" s="1"/>
      <c r="D377" s="1"/>
      <c r="E377" s="1"/>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row>
    <row r="378" spans="1:33" ht="12.75" x14ac:dyDescent="0.2">
      <c r="A378" s="1"/>
      <c r="B378" s="1"/>
      <c r="C378" s="1"/>
      <c r="D378" s="1"/>
      <c r="E378" s="1"/>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row>
    <row r="379" spans="1:33" ht="12.75" x14ac:dyDescent="0.2">
      <c r="A379" s="1"/>
      <c r="B379" s="1"/>
      <c r="C379" s="1"/>
      <c r="D379" s="1"/>
      <c r="E379" s="1"/>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row>
    <row r="380" spans="1:33" ht="12.75" x14ac:dyDescent="0.2">
      <c r="A380" s="1"/>
      <c r="B380" s="1"/>
      <c r="C380" s="1"/>
      <c r="D380" s="1"/>
      <c r="E380" s="1"/>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row>
    <row r="381" spans="1:33" ht="12.75" x14ac:dyDescent="0.2">
      <c r="A381" s="1"/>
      <c r="B381" s="1"/>
      <c r="C381" s="1"/>
      <c r="D381" s="1"/>
      <c r="E381" s="1"/>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row>
    <row r="382" spans="1:33" ht="12.75" x14ac:dyDescent="0.2">
      <c r="A382" s="1"/>
      <c r="B382" s="1"/>
      <c r="C382" s="1"/>
      <c r="D382" s="1"/>
      <c r="E382" s="1"/>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row>
    <row r="383" spans="1:33" ht="12.75" x14ac:dyDescent="0.2">
      <c r="A383" s="1"/>
      <c r="B383" s="1"/>
      <c r="C383" s="1"/>
      <c r="D383" s="1"/>
      <c r="E383" s="1"/>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row>
    <row r="384" spans="1:33" ht="12.75" x14ac:dyDescent="0.2">
      <c r="A384" s="1"/>
      <c r="B384" s="1"/>
      <c r="C384" s="1"/>
      <c r="D384" s="1"/>
      <c r="E384" s="1"/>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row>
    <row r="385" spans="1:33" ht="12.75" x14ac:dyDescent="0.2">
      <c r="A385" s="1"/>
      <c r="B385" s="1"/>
      <c r="C385" s="1"/>
      <c r="D385" s="1"/>
      <c r="E385" s="1"/>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row>
    <row r="386" spans="1:33" ht="12.75" x14ac:dyDescent="0.2">
      <c r="A386" s="1"/>
      <c r="B386" s="1"/>
      <c r="C386" s="1"/>
      <c r="D386" s="1"/>
      <c r="E386" s="1"/>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row>
    <row r="387" spans="1:33" ht="12.75" x14ac:dyDescent="0.2">
      <c r="A387" s="1"/>
      <c r="B387" s="1"/>
      <c r="C387" s="1"/>
      <c r="D387" s="1"/>
      <c r="E387" s="1"/>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row>
    <row r="388" spans="1:33" ht="12.75" x14ac:dyDescent="0.2">
      <c r="A388" s="1"/>
      <c r="B388" s="1"/>
      <c r="C388" s="1"/>
      <c r="D388" s="1"/>
      <c r="E388" s="1"/>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row>
    <row r="389" spans="1:33" ht="12.75" x14ac:dyDescent="0.2">
      <c r="A389" s="1"/>
      <c r="B389" s="1"/>
      <c r="C389" s="1"/>
      <c r="D389" s="1"/>
      <c r="E389" s="1"/>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row>
    <row r="390" spans="1:33" ht="12.75" x14ac:dyDescent="0.2">
      <c r="A390" s="1"/>
      <c r="B390" s="1"/>
      <c r="C390" s="1"/>
      <c r="D390" s="1"/>
      <c r="E390" s="1"/>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row>
    <row r="391" spans="1:33" ht="12.75" x14ac:dyDescent="0.2">
      <c r="A391" s="1"/>
      <c r="B391" s="1"/>
      <c r="C391" s="1"/>
      <c r="D391" s="1"/>
      <c r="E391" s="1"/>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row>
    <row r="392" spans="1:33" ht="12.75" x14ac:dyDescent="0.2">
      <c r="A392" s="1"/>
      <c r="B392" s="1"/>
      <c r="C392" s="1"/>
      <c r="D392" s="1"/>
      <c r="E392" s="1"/>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row>
    <row r="393" spans="1:33" ht="12.75" x14ac:dyDescent="0.2">
      <c r="A393" s="1"/>
      <c r="B393" s="1"/>
      <c r="C393" s="1"/>
      <c r="D393" s="1"/>
      <c r="E393" s="1"/>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row>
    <row r="394" spans="1:33" ht="12.75" x14ac:dyDescent="0.2">
      <c r="A394" s="1"/>
      <c r="B394" s="1"/>
      <c r="C394" s="1"/>
      <c r="D394" s="1"/>
      <c r="E394" s="1"/>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row>
    <row r="395" spans="1:33" ht="12.75" x14ac:dyDescent="0.2">
      <c r="A395" s="1"/>
      <c r="B395" s="1"/>
      <c r="C395" s="1"/>
      <c r="D395" s="1"/>
      <c r="E395" s="1"/>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row>
    <row r="396" spans="1:33" ht="12.75" x14ac:dyDescent="0.2">
      <c r="A396" s="1"/>
      <c r="B396" s="1"/>
      <c r="C396" s="1"/>
      <c r="D396" s="1"/>
      <c r="E396" s="1"/>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row>
    <row r="397" spans="1:33" ht="12.75" x14ac:dyDescent="0.2">
      <c r="A397" s="1"/>
      <c r="B397" s="1"/>
      <c r="C397" s="1"/>
      <c r="D397" s="1"/>
      <c r="E397" s="1"/>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row>
    <row r="398" spans="1:33" ht="12.75" x14ac:dyDescent="0.2">
      <c r="A398" s="1"/>
      <c r="B398" s="1"/>
      <c r="C398" s="1"/>
      <c r="D398" s="1"/>
      <c r="E398" s="1"/>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row>
    <row r="399" spans="1:33" ht="12.75" x14ac:dyDescent="0.2">
      <c r="A399" s="1"/>
      <c r="B399" s="1"/>
      <c r="C399" s="1"/>
      <c r="D399" s="1"/>
      <c r="E399" s="1"/>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row>
    <row r="400" spans="1:33" ht="12.75" x14ac:dyDescent="0.2">
      <c r="A400" s="1"/>
      <c r="B400" s="1"/>
      <c r="C400" s="1"/>
      <c r="D400" s="1"/>
      <c r="E400" s="1"/>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row>
    <row r="401" spans="1:33" ht="12.75" x14ac:dyDescent="0.2">
      <c r="A401" s="1"/>
      <c r="B401" s="1"/>
      <c r="C401" s="1"/>
      <c r="D401" s="1"/>
      <c r="E401" s="1"/>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row>
    <row r="402" spans="1:33" ht="12.75" x14ac:dyDescent="0.2">
      <c r="A402" s="1"/>
      <c r="B402" s="1"/>
      <c r="C402" s="1"/>
      <c r="D402" s="1"/>
      <c r="E402" s="1"/>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row>
    <row r="403" spans="1:33" ht="12.75" x14ac:dyDescent="0.2">
      <c r="A403" s="1"/>
      <c r="B403" s="1"/>
      <c r="C403" s="1"/>
      <c r="D403" s="1"/>
      <c r="E403" s="1"/>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row>
    <row r="404" spans="1:33" ht="12.75" x14ac:dyDescent="0.2">
      <c r="A404" s="1"/>
      <c r="B404" s="1"/>
      <c r="C404" s="1"/>
      <c r="D404" s="1"/>
      <c r="E404" s="1"/>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row>
    <row r="405" spans="1:33" ht="12.75" x14ac:dyDescent="0.2">
      <c r="A405" s="1"/>
      <c r="B405" s="1"/>
      <c r="C405" s="1"/>
      <c r="D405" s="1"/>
      <c r="E405" s="1"/>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row>
    <row r="406" spans="1:33" ht="12.75" x14ac:dyDescent="0.2">
      <c r="A406" s="1"/>
      <c r="B406" s="1"/>
      <c r="C406" s="1"/>
      <c r="D406" s="1"/>
      <c r="E406" s="1"/>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row>
    <row r="407" spans="1:33" ht="12.75" x14ac:dyDescent="0.2">
      <c r="A407" s="1"/>
      <c r="B407" s="1"/>
      <c r="C407" s="1"/>
      <c r="D407" s="1"/>
      <c r="E407" s="1"/>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row>
    <row r="408" spans="1:33" ht="12.75" x14ac:dyDescent="0.2">
      <c r="A408" s="1"/>
      <c r="B408" s="1"/>
      <c r="C408" s="1"/>
      <c r="D408" s="1"/>
      <c r="E408" s="1"/>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row>
    <row r="409" spans="1:33" ht="12.75" x14ac:dyDescent="0.2">
      <c r="A409" s="1"/>
      <c r="B409" s="1"/>
      <c r="C409" s="1"/>
      <c r="D409" s="1"/>
      <c r="E409" s="1"/>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row>
    <row r="410" spans="1:33" ht="12.75" x14ac:dyDescent="0.2">
      <c r="A410" s="1"/>
      <c r="B410" s="1"/>
      <c r="C410" s="1"/>
      <c r="D410" s="1"/>
      <c r="E410" s="1"/>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row>
    <row r="411" spans="1:33" ht="12.75" x14ac:dyDescent="0.2">
      <c r="A411" s="1"/>
      <c r="B411" s="1"/>
      <c r="C411" s="1"/>
      <c r="D411" s="1"/>
      <c r="E411" s="1"/>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row>
    <row r="412" spans="1:33" ht="12.75" x14ac:dyDescent="0.2">
      <c r="A412" s="1"/>
      <c r="B412" s="1"/>
      <c r="C412" s="1"/>
      <c r="D412" s="1"/>
      <c r="E412" s="1"/>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row>
    <row r="413" spans="1:33" ht="12.75" x14ac:dyDescent="0.2">
      <c r="A413" s="1"/>
      <c r="B413" s="1"/>
      <c r="C413" s="1"/>
      <c r="D413" s="1"/>
      <c r="E413" s="1"/>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row>
    <row r="414" spans="1:33" ht="12.75" x14ac:dyDescent="0.2">
      <c r="A414" s="1"/>
      <c r="B414" s="1"/>
      <c r="C414" s="1"/>
      <c r="D414" s="1"/>
      <c r="E414" s="1"/>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row>
    <row r="415" spans="1:33" ht="12.75" x14ac:dyDescent="0.2">
      <c r="A415" s="1"/>
      <c r="B415" s="1"/>
      <c r="C415" s="1"/>
      <c r="D415" s="1"/>
      <c r="E415" s="1"/>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row>
    <row r="416" spans="1:33" ht="12.75" x14ac:dyDescent="0.2">
      <c r="A416" s="1"/>
      <c r="B416" s="1"/>
      <c r="C416" s="1"/>
      <c r="D416" s="1"/>
      <c r="E416" s="1"/>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row>
    <row r="417" spans="1:33" ht="12.75" x14ac:dyDescent="0.2">
      <c r="A417" s="1"/>
      <c r="B417" s="1"/>
      <c r="C417" s="1"/>
      <c r="D417" s="1"/>
      <c r="E417" s="1"/>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row>
    <row r="418" spans="1:33" ht="12.75" x14ac:dyDescent="0.2">
      <c r="A418" s="1"/>
      <c r="B418" s="1"/>
      <c r="C418" s="1"/>
      <c r="D418" s="1"/>
      <c r="E418" s="1"/>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row>
    <row r="419" spans="1:33" ht="12.75" x14ac:dyDescent="0.2">
      <c r="A419" s="1"/>
      <c r="B419" s="1"/>
      <c r="C419" s="1"/>
      <c r="D419" s="1"/>
      <c r="E419" s="1"/>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row>
    <row r="420" spans="1:33" ht="12.75" x14ac:dyDescent="0.2">
      <c r="A420" s="1"/>
      <c r="B420" s="1"/>
      <c r="C420" s="1"/>
      <c r="D420" s="1"/>
      <c r="E420" s="1"/>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row>
    <row r="421" spans="1:33" ht="12.75" x14ac:dyDescent="0.2">
      <c r="A421" s="1"/>
      <c r="B421" s="1"/>
      <c r="C421" s="1"/>
      <c r="D421" s="1"/>
      <c r="E421" s="1"/>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row>
    <row r="422" spans="1:33" ht="12.75" x14ac:dyDescent="0.2">
      <c r="A422" s="1"/>
      <c r="B422" s="1"/>
      <c r="C422" s="1"/>
      <c r="D422" s="1"/>
      <c r="E422" s="1"/>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row>
    <row r="423" spans="1:33" ht="12.75" x14ac:dyDescent="0.2">
      <c r="A423" s="1"/>
      <c r="B423" s="1"/>
      <c r="C423" s="1"/>
      <c r="D423" s="1"/>
      <c r="E423" s="1"/>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row>
    <row r="424" spans="1:33" ht="12.75" x14ac:dyDescent="0.2">
      <c r="A424" s="1"/>
      <c r="B424" s="1"/>
      <c r="C424" s="1"/>
      <c r="D424" s="1"/>
      <c r="E424" s="1"/>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row>
    <row r="425" spans="1:33" ht="12.75" x14ac:dyDescent="0.2">
      <c r="A425" s="1"/>
      <c r="B425" s="1"/>
      <c r="C425" s="1"/>
      <c r="D425" s="1"/>
      <c r="E425" s="1"/>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row>
    <row r="426" spans="1:33" ht="12.75" x14ac:dyDescent="0.2">
      <c r="A426" s="1"/>
      <c r="B426" s="1"/>
      <c r="C426" s="1"/>
      <c r="D426" s="1"/>
      <c r="E426" s="1"/>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row>
    <row r="427" spans="1:33" ht="12.75" x14ac:dyDescent="0.2">
      <c r="A427" s="1"/>
      <c r="B427" s="1"/>
      <c r="C427" s="1"/>
      <c r="D427" s="1"/>
      <c r="E427" s="1"/>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row>
    <row r="428" spans="1:33" ht="12.75" x14ac:dyDescent="0.2">
      <c r="A428" s="1"/>
      <c r="B428" s="1"/>
      <c r="C428" s="1"/>
      <c r="D428" s="1"/>
      <c r="E428" s="1"/>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row>
    <row r="429" spans="1:33" ht="12.75" x14ac:dyDescent="0.2">
      <c r="A429" s="1"/>
      <c r="B429" s="1"/>
      <c r="C429" s="1"/>
      <c r="D429" s="1"/>
      <c r="E429" s="1"/>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row>
    <row r="430" spans="1:33" ht="12.75" x14ac:dyDescent="0.2">
      <c r="A430" s="1"/>
      <c r="B430" s="1"/>
      <c r="C430" s="1"/>
      <c r="D430" s="1"/>
      <c r="E430" s="1"/>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row>
    <row r="431" spans="1:33" ht="12.75" x14ac:dyDescent="0.2">
      <c r="A431" s="1"/>
      <c r="B431" s="1"/>
      <c r="C431" s="1"/>
      <c r="D431" s="1"/>
      <c r="E431" s="1"/>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row>
    <row r="432" spans="1:33" ht="12.75" x14ac:dyDescent="0.2">
      <c r="A432" s="1"/>
      <c r="B432" s="1"/>
      <c r="C432" s="1"/>
      <c r="D432" s="1"/>
      <c r="E432" s="1"/>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row>
    <row r="433" spans="1:33" ht="12.75" x14ac:dyDescent="0.2">
      <c r="A433" s="1"/>
      <c r="B433" s="1"/>
      <c r="C433" s="1"/>
      <c r="D433" s="1"/>
      <c r="E433" s="1"/>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row>
    <row r="434" spans="1:33" ht="12.75" x14ac:dyDescent="0.2">
      <c r="A434" s="1"/>
      <c r="B434" s="1"/>
      <c r="C434" s="1"/>
      <c r="D434" s="1"/>
      <c r="E434" s="1"/>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row>
    <row r="435" spans="1:33" ht="12.75" x14ac:dyDescent="0.2">
      <c r="A435" s="1"/>
      <c r="B435" s="1"/>
      <c r="C435" s="1"/>
      <c r="D435" s="1"/>
      <c r="E435" s="1"/>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row>
    <row r="436" spans="1:33" ht="12.75" x14ac:dyDescent="0.2">
      <c r="A436" s="1"/>
      <c r="B436" s="1"/>
      <c r="C436" s="1"/>
      <c r="D436" s="1"/>
      <c r="E436" s="1"/>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row>
    <row r="437" spans="1:33" ht="12.75" x14ac:dyDescent="0.2">
      <c r="A437" s="1"/>
      <c r="B437" s="1"/>
      <c r="C437" s="1"/>
      <c r="D437" s="1"/>
      <c r="E437" s="1"/>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row>
    <row r="438" spans="1:33" ht="12.75" x14ac:dyDescent="0.2">
      <c r="A438" s="1"/>
      <c r="B438" s="1"/>
      <c r="C438" s="1"/>
      <c r="D438" s="1"/>
      <c r="E438" s="1"/>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row>
    <row r="439" spans="1:33" ht="12.75" x14ac:dyDescent="0.2">
      <c r="A439" s="1"/>
      <c r="B439" s="1"/>
      <c r="C439" s="1"/>
      <c r="D439" s="1"/>
      <c r="E439" s="1"/>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row>
    <row r="440" spans="1:33" ht="12.75" x14ac:dyDescent="0.2">
      <c r="A440" s="1"/>
      <c r="B440" s="1"/>
      <c r="C440" s="1"/>
      <c r="D440" s="1"/>
      <c r="E440" s="1"/>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row>
    <row r="441" spans="1:33" ht="12.75" x14ac:dyDescent="0.2">
      <c r="A441" s="1"/>
      <c r="B441" s="1"/>
      <c r="C441" s="1"/>
      <c r="D441" s="1"/>
      <c r="E441" s="1"/>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row>
    <row r="442" spans="1:33" ht="12.75" x14ac:dyDescent="0.2">
      <c r="A442" s="1"/>
      <c r="B442" s="1"/>
      <c r="C442" s="1"/>
      <c r="D442" s="1"/>
      <c r="E442" s="1"/>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row>
    <row r="443" spans="1:33" ht="12.75" x14ac:dyDescent="0.2">
      <c r="A443" s="1"/>
      <c r="B443" s="1"/>
      <c r="C443" s="1"/>
      <c r="D443" s="1"/>
      <c r="E443" s="1"/>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row>
    <row r="444" spans="1:33" ht="12.75" x14ac:dyDescent="0.2">
      <c r="A444" s="1"/>
      <c r="B444" s="1"/>
      <c r="C444" s="1"/>
      <c r="D444" s="1"/>
      <c r="E444" s="1"/>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row>
    <row r="445" spans="1:33" ht="12.75" x14ac:dyDescent="0.2">
      <c r="A445" s="1"/>
      <c r="B445" s="1"/>
      <c r="C445" s="1"/>
      <c r="D445" s="1"/>
      <c r="E445" s="1"/>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row>
    <row r="446" spans="1:33" ht="12.75" x14ac:dyDescent="0.2">
      <c r="A446" s="1"/>
      <c r="B446" s="1"/>
      <c r="C446" s="1"/>
      <c r="D446" s="1"/>
      <c r="E446" s="1"/>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row>
    <row r="447" spans="1:33" ht="12.75" x14ac:dyDescent="0.2">
      <c r="A447" s="1"/>
      <c r="B447" s="1"/>
      <c r="C447" s="1"/>
      <c r="D447" s="1"/>
      <c r="E447" s="1"/>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row>
    <row r="448" spans="1:33" ht="12.75" x14ac:dyDescent="0.2">
      <c r="A448" s="1"/>
      <c r="B448" s="1"/>
      <c r="C448" s="1"/>
      <c r="D448" s="1"/>
      <c r="E448" s="1"/>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row>
    <row r="449" spans="1:33" ht="12.75" x14ac:dyDescent="0.2">
      <c r="A449" s="1"/>
      <c r="B449" s="1"/>
      <c r="C449" s="1"/>
      <c r="D449" s="1"/>
      <c r="E449" s="1"/>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row>
    <row r="450" spans="1:33" ht="12.75" x14ac:dyDescent="0.2">
      <c r="A450" s="1"/>
      <c r="B450" s="1"/>
      <c r="C450" s="1"/>
      <c r="D450" s="1"/>
      <c r="E450" s="1"/>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row>
    <row r="451" spans="1:33" ht="12.75" x14ac:dyDescent="0.2">
      <c r="A451" s="1"/>
      <c r="B451" s="1"/>
      <c r="C451" s="1"/>
      <c r="D451" s="1"/>
      <c r="E451" s="1"/>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row>
    <row r="452" spans="1:33" ht="12.75" x14ac:dyDescent="0.2">
      <c r="A452" s="1"/>
      <c r="B452" s="1"/>
      <c r="C452" s="1"/>
      <c r="D452" s="1"/>
      <c r="E452" s="1"/>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row>
    <row r="453" spans="1:33" ht="12.75" x14ac:dyDescent="0.2">
      <c r="A453" s="1"/>
      <c r="B453" s="1"/>
      <c r="C453" s="1"/>
      <c r="D453" s="1"/>
      <c r="E453" s="1"/>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row>
    <row r="454" spans="1:33" ht="12.75" x14ac:dyDescent="0.2">
      <c r="A454" s="1"/>
      <c r="B454" s="1"/>
      <c r="C454" s="1"/>
      <c r="D454" s="1"/>
      <c r="E454" s="1"/>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row>
    <row r="455" spans="1:33" ht="12.75" x14ac:dyDescent="0.2">
      <c r="A455" s="1"/>
      <c r="B455" s="1"/>
      <c r="C455" s="1"/>
      <c r="D455" s="1"/>
      <c r="E455" s="1"/>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row>
    <row r="456" spans="1:33" ht="12.75" x14ac:dyDescent="0.2">
      <c r="A456" s="1"/>
      <c r="B456" s="1"/>
      <c r="C456" s="1"/>
      <c r="D456" s="1"/>
      <c r="E456" s="1"/>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row>
    <row r="457" spans="1:33" ht="12.75" x14ac:dyDescent="0.2">
      <c r="A457" s="1"/>
      <c r="B457" s="1"/>
      <c r="C457" s="1"/>
      <c r="D457" s="1"/>
      <c r="E457" s="1"/>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row>
    <row r="458" spans="1:33" ht="12.75" x14ac:dyDescent="0.2">
      <c r="A458" s="1"/>
      <c r="B458" s="1"/>
      <c r="C458" s="1"/>
      <c r="D458" s="1"/>
      <c r="E458" s="1"/>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row>
    <row r="459" spans="1:33" ht="12.75" x14ac:dyDescent="0.2">
      <c r="A459" s="1"/>
      <c r="B459" s="1"/>
      <c r="C459" s="1"/>
      <c r="D459" s="1"/>
      <c r="E459" s="1"/>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row>
    <row r="460" spans="1:33" ht="12.75" x14ac:dyDescent="0.2">
      <c r="A460" s="1"/>
      <c r="B460" s="1"/>
      <c r="C460" s="1"/>
      <c r="D460" s="1"/>
      <c r="E460" s="1"/>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row>
    <row r="461" spans="1:33" ht="12.75" x14ac:dyDescent="0.2">
      <c r="A461" s="1"/>
      <c r="B461" s="1"/>
      <c r="C461" s="1"/>
      <c r="D461" s="1"/>
      <c r="E461" s="1"/>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row>
    <row r="462" spans="1:33" ht="12.75" x14ac:dyDescent="0.2">
      <c r="A462" s="1"/>
      <c r="B462" s="1"/>
      <c r="C462" s="1"/>
      <c r="D462" s="1"/>
      <c r="E462" s="1"/>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row>
    <row r="463" spans="1:33" ht="12.75" x14ac:dyDescent="0.2">
      <c r="A463" s="1"/>
      <c r="B463" s="1"/>
      <c r="C463" s="1"/>
      <c r="D463" s="1"/>
      <c r="E463" s="1"/>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row>
    <row r="464" spans="1:33" ht="12.75" x14ac:dyDescent="0.2">
      <c r="A464" s="1"/>
      <c r="B464" s="1"/>
      <c r="C464" s="1"/>
      <c r="D464" s="1"/>
      <c r="E464" s="1"/>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row>
    <row r="465" spans="1:33" ht="12.75" x14ac:dyDescent="0.2">
      <c r="A465" s="1"/>
      <c r="B465" s="1"/>
      <c r="C465" s="1"/>
      <c r="D465" s="1"/>
      <c r="E465" s="1"/>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row>
    <row r="466" spans="1:33" ht="12.75" x14ac:dyDescent="0.2">
      <c r="A466" s="1"/>
      <c r="B466" s="1"/>
      <c r="C466" s="1"/>
      <c r="D466" s="1"/>
      <c r="E466" s="1"/>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row>
    <row r="467" spans="1:33" ht="12.75" x14ac:dyDescent="0.2">
      <c r="A467" s="1"/>
      <c r="B467" s="1"/>
      <c r="C467" s="1"/>
      <c r="D467" s="1"/>
      <c r="E467" s="1"/>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row>
    <row r="468" spans="1:33" ht="12.75" x14ac:dyDescent="0.2">
      <c r="A468" s="1"/>
      <c r="B468" s="1"/>
      <c r="C468" s="1"/>
      <c r="D468" s="1"/>
      <c r="E468" s="1"/>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row>
    <row r="469" spans="1:33" ht="12.75" x14ac:dyDescent="0.2">
      <c r="A469" s="1"/>
      <c r="B469" s="1"/>
      <c r="C469" s="1"/>
      <c r="D469" s="1"/>
      <c r="E469" s="1"/>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row>
    <row r="470" spans="1:33" ht="12.75" x14ac:dyDescent="0.2">
      <c r="A470" s="1"/>
      <c r="B470" s="1"/>
      <c r="C470" s="1"/>
      <c r="D470" s="1"/>
      <c r="E470" s="1"/>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row>
    <row r="471" spans="1:33" ht="12.75" x14ac:dyDescent="0.2">
      <c r="A471" s="1"/>
      <c r="B471" s="1"/>
      <c r="C471" s="1"/>
      <c r="D471" s="1"/>
      <c r="E471" s="1"/>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row>
    <row r="472" spans="1:33" ht="12.75" x14ac:dyDescent="0.2">
      <c r="A472" s="1"/>
      <c r="B472" s="1"/>
      <c r="C472" s="1"/>
      <c r="D472" s="1"/>
      <c r="E472" s="1"/>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row>
    <row r="473" spans="1:33" ht="12.75" x14ac:dyDescent="0.2">
      <c r="A473" s="1"/>
      <c r="B473" s="1"/>
      <c r="C473" s="1"/>
      <c r="D473" s="1"/>
      <c r="E473" s="1"/>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row>
    <row r="474" spans="1:33" ht="12.75" x14ac:dyDescent="0.2">
      <c r="A474" s="1"/>
      <c r="B474" s="1"/>
      <c r="C474" s="1"/>
      <c r="D474" s="1"/>
      <c r="E474" s="1"/>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row>
    <row r="475" spans="1:33" ht="12.75" x14ac:dyDescent="0.2">
      <c r="A475" s="1"/>
      <c r="B475" s="1"/>
      <c r="C475" s="1"/>
      <c r="D475" s="1"/>
      <c r="E475" s="1"/>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row>
    <row r="476" spans="1:33" ht="12.75" x14ac:dyDescent="0.2">
      <c r="A476" s="1"/>
      <c r="B476" s="1"/>
      <c r="C476" s="1"/>
      <c r="D476" s="1"/>
      <c r="E476" s="1"/>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row>
    <row r="477" spans="1:33" ht="12.75" x14ac:dyDescent="0.2">
      <c r="A477" s="1"/>
      <c r="B477" s="1"/>
      <c r="C477" s="1"/>
      <c r="D477" s="1"/>
      <c r="E477" s="1"/>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row>
    <row r="478" spans="1:33" ht="12.75" x14ac:dyDescent="0.2">
      <c r="A478" s="1"/>
      <c r="B478" s="1"/>
      <c r="C478" s="1"/>
      <c r="D478" s="1"/>
      <c r="E478" s="1"/>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row>
    <row r="479" spans="1:33" ht="12.75" x14ac:dyDescent="0.2">
      <c r="A479" s="1"/>
      <c r="B479" s="1"/>
      <c r="C479" s="1"/>
      <c r="D479" s="1"/>
      <c r="E479" s="1"/>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row>
    <row r="480" spans="1:33" ht="12.75" x14ac:dyDescent="0.2">
      <c r="A480" s="1"/>
      <c r="B480" s="1"/>
      <c r="C480" s="1"/>
      <c r="D480" s="1"/>
      <c r="E480" s="1"/>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row>
    <row r="481" spans="1:33" ht="12.75" x14ac:dyDescent="0.2">
      <c r="A481" s="1"/>
      <c r="B481" s="1"/>
      <c r="C481" s="1"/>
      <c r="D481" s="1"/>
      <c r="E481" s="1"/>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row>
    <row r="482" spans="1:33" ht="12.75" x14ac:dyDescent="0.2">
      <c r="A482" s="1"/>
      <c r="B482" s="1"/>
      <c r="C482" s="1"/>
      <c r="D482" s="1"/>
      <c r="E482" s="1"/>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row>
    <row r="483" spans="1:33" ht="12.75" x14ac:dyDescent="0.2">
      <c r="A483" s="1"/>
      <c r="B483" s="1"/>
      <c r="C483" s="1"/>
      <c r="D483" s="1"/>
      <c r="E483" s="1"/>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row>
    <row r="484" spans="1:33" ht="12.75" x14ac:dyDescent="0.2">
      <c r="A484" s="1"/>
      <c r="B484" s="1"/>
      <c r="C484" s="1"/>
      <c r="D484" s="1"/>
      <c r="E484" s="1"/>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row>
    <row r="485" spans="1:33" ht="12.75" x14ac:dyDescent="0.2">
      <c r="A485" s="1"/>
      <c r="B485" s="1"/>
      <c r="C485" s="1"/>
      <c r="D485" s="1"/>
      <c r="E485" s="1"/>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row>
    <row r="486" spans="1:33" ht="12.75" x14ac:dyDescent="0.2">
      <c r="A486" s="1"/>
      <c r="B486" s="1"/>
      <c r="C486" s="1"/>
      <c r="D486" s="1"/>
      <c r="E486" s="1"/>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row>
    <row r="487" spans="1:33" ht="12.75" x14ac:dyDescent="0.2">
      <c r="A487" s="1"/>
      <c r="B487" s="1"/>
      <c r="C487" s="1"/>
      <c r="D487" s="1"/>
      <c r="E487" s="1"/>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row>
    <row r="488" spans="1:33" ht="12.75" x14ac:dyDescent="0.2">
      <c r="A488" s="1"/>
      <c r="B488" s="1"/>
      <c r="C488" s="1"/>
      <c r="D488" s="1"/>
      <c r="E488" s="1"/>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row>
    <row r="489" spans="1:33" ht="12.75" x14ac:dyDescent="0.2">
      <c r="A489" s="1"/>
      <c r="B489" s="1"/>
      <c r="C489" s="1"/>
      <c r="D489" s="1"/>
      <c r="E489" s="1"/>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row>
    <row r="490" spans="1:33" ht="12.75" x14ac:dyDescent="0.2">
      <c r="A490" s="1"/>
      <c r="B490" s="1"/>
      <c r="C490" s="1"/>
      <c r="D490" s="1"/>
      <c r="E490" s="1"/>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row>
    <row r="491" spans="1:33" ht="12.75" x14ac:dyDescent="0.2">
      <c r="A491" s="1"/>
      <c r="B491" s="1"/>
      <c r="C491" s="1"/>
      <c r="D491" s="1"/>
      <c r="E491" s="1"/>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row>
    <row r="492" spans="1:33" ht="12.75" x14ac:dyDescent="0.2">
      <c r="A492" s="1"/>
      <c r="B492" s="1"/>
      <c r="C492" s="1"/>
      <c r="D492" s="1"/>
      <c r="E492" s="1"/>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row>
    <row r="493" spans="1:33" ht="12.75" x14ac:dyDescent="0.2">
      <c r="A493" s="1"/>
      <c r="B493" s="1"/>
      <c r="C493" s="1"/>
      <c r="D493" s="1"/>
      <c r="E493" s="1"/>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row>
    <row r="494" spans="1:33" ht="12.75" x14ac:dyDescent="0.2">
      <c r="A494" s="1"/>
      <c r="B494" s="1"/>
      <c r="C494" s="1"/>
      <c r="D494" s="1"/>
      <c r="E494" s="1"/>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row>
    <row r="495" spans="1:33" ht="12.75" x14ac:dyDescent="0.2">
      <c r="A495" s="1"/>
      <c r="B495" s="1"/>
      <c r="C495" s="1"/>
      <c r="D495" s="1"/>
      <c r="E495" s="1"/>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row>
    <row r="496" spans="1:33" ht="12.75" x14ac:dyDescent="0.2">
      <c r="A496" s="1"/>
      <c r="B496" s="1"/>
      <c r="C496" s="1"/>
      <c r="D496" s="1"/>
      <c r="E496" s="1"/>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row>
    <row r="497" spans="1:33" ht="12.75" x14ac:dyDescent="0.2">
      <c r="A497" s="1"/>
      <c r="B497" s="1"/>
      <c r="C497" s="1"/>
      <c r="D497" s="1"/>
      <c r="E497" s="1"/>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row>
    <row r="498" spans="1:33" ht="12.75" x14ac:dyDescent="0.2">
      <c r="A498" s="1"/>
      <c r="B498" s="1"/>
      <c r="C498" s="1"/>
      <c r="D498" s="1"/>
      <c r="E498" s="1"/>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row>
    <row r="499" spans="1:33" ht="12.75" x14ac:dyDescent="0.2">
      <c r="A499" s="1"/>
      <c r="B499" s="1"/>
      <c r="C499" s="1"/>
      <c r="D499" s="1"/>
      <c r="E499" s="1"/>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row>
    <row r="500" spans="1:33" ht="12.75" x14ac:dyDescent="0.2">
      <c r="A500" s="1"/>
      <c r="B500" s="1"/>
      <c r="C500" s="1"/>
      <c r="D500" s="1"/>
      <c r="E500" s="1"/>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row>
    <row r="501" spans="1:33" ht="12.75" x14ac:dyDescent="0.2">
      <c r="A501" s="1"/>
      <c r="B501" s="1"/>
      <c r="C501" s="1"/>
      <c r="D501" s="1"/>
      <c r="E501" s="1"/>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row>
    <row r="502" spans="1:33" ht="12.75" x14ac:dyDescent="0.2">
      <c r="A502" s="1"/>
      <c r="B502" s="1"/>
      <c r="C502" s="1"/>
      <c r="D502" s="1"/>
      <c r="E502" s="1"/>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row>
    <row r="503" spans="1:33" ht="12.75" x14ac:dyDescent="0.2">
      <c r="A503" s="1"/>
      <c r="B503" s="1"/>
      <c r="C503" s="1"/>
      <c r="D503" s="1"/>
      <c r="E503" s="1"/>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row>
    <row r="504" spans="1:33" ht="12.75" x14ac:dyDescent="0.2">
      <c r="A504" s="1"/>
      <c r="B504" s="1"/>
      <c r="C504" s="1"/>
      <c r="D504" s="1"/>
      <c r="E504" s="1"/>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row>
    <row r="505" spans="1:33" ht="12.75" x14ac:dyDescent="0.2">
      <c r="A505" s="1"/>
      <c r="B505" s="1"/>
      <c r="C505" s="1"/>
      <c r="D505" s="1"/>
      <c r="E505" s="1"/>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row>
    <row r="506" spans="1:33" ht="12.75" x14ac:dyDescent="0.2">
      <c r="A506" s="1"/>
      <c r="B506" s="1"/>
      <c r="C506" s="1"/>
      <c r="D506" s="1"/>
      <c r="E506" s="1"/>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row>
    <row r="507" spans="1:33" ht="12.75" x14ac:dyDescent="0.2">
      <c r="A507" s="1"/>
      <c r="B507" s="1"/>
      <c r="C507" s="1"/>
      <c r="D507" s="1"/>
      <c r="E507" s="1"/>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row>
    <row r="508" spans="1:33" ht="12.75" x14ac:dyDescent="0.2">
      <c r="A508" s="1"/>
      <c r="B508" s="1"/>
      <c r="C508" s="1"/>
      <c r="D508" s="1"/>
      <c r="E508" s="1"/>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row>
    <row r="509" spans="1:33" ht="12.75" x14ac:dyDescent="0.2">
      <c r="A509" s="1"/>
      <c r="B509" s="1"/>
      <c r="C509" s="1"/>
      <c r="D509" s="1"/>
      <c r="E509" s="1"/>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row>
    <row r="510" spans="1:33" ht="12.75" x14ac:dyDescent="0.2">
      <c r="A510" s="1"/>
      <c r="B510" s="1"/>
      <c r="C510" s="1"/>
      <c r="D510" s="1"/>
      <c r="E510" s="1"/>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row>
    <row r="511" spans="1:33" ht="12.75" x14ac:dyDescent="0.2">
      <c r="A511" s="1"/>
      <c r="B511" s="1"/>
      <c r="C511" s="1"/>
      <c r="D511" s="1"/>
      <c r="E511" s="1"/>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row>
    <row r="512" spans="1:33" ht="12.75" x14ac:dyDescent="0.2">
      <c r="A512" s="1"/>
      <c r="B512" s="1"/>
      <c r="C512" s="1"/>
      <c r="D512" s="1"/>
      <c r="E512" s="1"/>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row>
    <row r="513" spans="1:33" ht="12.75" x14ac:dyDescent="0.2">
      <c r="A513" s="1"/>
      <c r="B513" s="1"/>
      <c r="C513" s="1"/>
      <c r="D513" s="1"/>
      <c r="E513" s="1"/>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row>
    <row r="514" spans="1:33" ht="12.75" x14ac:dyDescent="0.2">
      <c r="A514" s="1"/>
      <c r="B514" s="1"/>
      <c r="C514" s="1"/>
      <c r="D514" s="1"/>
      <c r="E514" s="1"/>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row>
    <row r="515" spans="1:33" ht="12.75" x14ac:dyDescent="0.2">
      <c r="A515" s="1"/>
      <c r="B515" s="1"/>
      <c r="C515" s="1"/>
      <c r="D515" s="1"/>
      <c r="E515" s="1"/>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row>
    <row r="516" spans="1:33" ht="12.75" x14ac:dyDescent="0.2">
      <c r="A516" s="1"/>
      <c r="B516" s="1"/>
      <c r="C516" s="1"/>
      <c r="D516" s="1"/>
      <c r="E516" s="1"/>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row>
    <row r="517" spans="1:33" ht="12.75" x14ac:dyDescent="0.2">
      <c r="A517" s="1"/>
      <c r="B517" s="1"/>
      <c r="C517" s="1"/>
      <c r="D517" s="1"/>
      <c r="E517" s="1"/>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row>
    <row r="518" spans="1:33" ht="12.75" x14ac:dyDescent="0.2">
      <c r="A518" s="1"/>
      <c r="B518" s="1"/>
      <c r="C518" s="1"/>
      <c r="D518" s="1"/>
      <c r="E518" s="1"/>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row>
    <row r="519" spans="1:33" ht="12.75" x14ac:dyDescent="0.2">
      <c r="A519" s="1"/>
      <c r="B519" s="1"/>
      <c r="C519" s="1"/>
      <c r="D519" s="1"/>
      <c r="E519" s="1"/>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row>
    <row r="520" spans="1:33" ht="12.75" x14ac:dyDescent="0.2">
      <c r="A520" s="1"/>
      <c r="B520" s="1"/>
      <c r="C520" s="1"/>
      <c r="D520" s="1"/>
      <c r="E520" s="1"/>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row>
    <row r="521" spans="1:33" ht="12.75" x14ac:dyDescent="0.2">
      <c r="A521" s="1"/>
      <c r="B521" s="1"/>
      <c r="C521" s="1"/>
      <c r="D521" s="1"/>
      <c r="E521" s="1"/>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row>
    <row r="522" spans="1:33" ht="12.75" x14ac:dyDescent="0.2">
      <c r="A522" s="1"/>
      <c r="B522" s="1"/>
      <c r="C522" s="1"/>
      <c r="D522" s="1"/>
      <c r="E522" s="1"/>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row>
    <row r="523" spans="1:33" ht="12.75" x14ac:dyDescent="0.2">
      <c r="A523" s="1"/>
      <c r="B523" s="1"/>
      <c r="C523" s="1"/>
      <c r="D523" s="1"/>
      <c r="E523" s="1"/>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row>
    <row r="524" spans="1:33" ht="12.75" x14ac:dyDescent="0.2">
      <c r="A524" s="1"/>
      <c r="B524" s="1"/>
      <c r="C524" s="1"/>
      <c r="D524" s="1"/>
      <c r="E524" s="1"/>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row>
    <row r="525" spans="1:33" ht="12.75" x14ac:dyDescent="0.2">
      <c r="A525" s="1"/>
      <c r="B525" s="1"/>
      <c r="C525" s="1"/>
      <c r="D525" s="1"/>
      <c r="E525" s="1"/>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row>
    <row r="526" spans="1:33" ht="12.75" x14ac:dyDescent="0.2">
      <c r="A526" s="1"/>
      <c r="B526" s="1"/>
      <c r="C526" s="1"/>
      <c r="D526" s="1"/>
      <c r="E526" s="1"/>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row>
    <row r="527" spans="1:33" ht="12.75" x14ac:dyDescent="0.2">
      <c r="A527" s="1"/>
      <c r="B527" s="1"/>
      <c r="C527" s="1"/>
      <c r="D527" s="1"/>
      <c r="E527" s="1"/>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row>
    <row r="528" spans="1:33" ht="12.75" x14ac:dyDescent="0.2">
      <c r="A528" s="1"/>
      <c r="B528" s="1"/>
      <c r="C528" s="1"/>
      <c r="D528" s="1"/>
      <c r="E528" s="1"/>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row>
    <row r="529" spans="1:33" ht="12.75" x14ac:dyDescent="0.2">
      <c r="A529" s="1"/>
      <c r="B529" s="1"/>
      <c r="C529" s="1"/>
      <c r="D529" s="1"/>
      <c r="E529" s="1"/>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row>
    <row r="530" spans="1:33" ht="12.75" x14ac:dyDescent="0.2">
      <c r="A530" s="1"/>
      <c r="B530" s="1"/>
      <c r="C530" s="1"/>
      <c r="D530" s="1"/>
      <c r="E530" s="1"/>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row>
    <row r="531" spans="1:33" ht="12.75" x14ac:dyDescent="0.2">
      <c r="A531" s="1"/>
      <c r="B531" s="1"/>
      <c r="C531" s="1"/>
      <c r="D531" s="1"/>
      <c r="E531" s="1"/>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row>
    <row r="532" spans="1:33" ht="12.75" x14ac:dyDescent="0.2">
      <c r="A532" s="1"/>
      <c r="B532" s="1"/>
      <c r="C532" s="1"/>
      <c r="D532" s="1"/>
      <c r="E532" s="1"/>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row>
    <row r="533" spans="1:33" ht="12.75" x14ac:dyDescent="0.2">
      <c r="A533" s="1"/>
      <c r="B533" s="1"/>
      <c r="C533" s="1"/>
      <c r="D533" s="1"/>
      <c r="E533" s="1"/>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row>
    <row r="534" spans="1:33" ht="12.75" x14ac:dyDescent="0.2">
      <c r="A534" s="1"/>
      <c r="B534" s="1"/>
      <c r="C534" s="1"/>
      <c r="D534" s="1"/>
      <c r="E534" s="1"/>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row>
    <row r="535" spans="1:33" ht="12.75" x14ac:dyDescent="0.2">
      <c r="A535" s="1"/>
      <c r="B535" s="1"/>
      <c r="C535" s="1"/>
      <c r="D535" s="1"/>
      <c r="E535" s="1"/>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row>
    <row r="536" spans="1:33" ht="12.75" x14ac:dyDescent="0.2">
      <c r="A536" s="1"/>
      <c r="B536" s="1"/>
      <c r="C536" s="1"/>
      <c r="D536" s="1"/>
      <c r="E536" s="1"/>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row>
    <row r="537" spans="1:33" ht="12.75" x14ac:dyDescent="0.2">
      <c r="A537" s="1"/>
      <c r="B537" s="1"/>
      <c r="C537" s="1"/>
      <c r="D537" s="1"/>
      <c r="E537" s="1"/>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row>
    <row r="538" spans="1:33" ht="12.75" x14ac:dyDescent="0.2">
      <c r="A538" s="1"/>
      <c r="B538" s="1"/>
      <c r="C538" s="1"/>
      <c r="D538" s="1"/>
      <c r="E538" s="1"/>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row>
    <row r="539" spans="1:33" ht="12.75" x14ac:dyDescent="0.2">
      <c r="A539" s="1"/>
      <c r="B539" s="1"/>
      <c r="C539" s="1"/>
      <c r="D539" s="1"/>
      <c r="E539" s="1"/>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row>
    <row r="540" spans="1:33" ht="12.75" x14ac:dyDescent="0.2">
      <c r="A540" s="1"/>
      <c r="B540" s="1"/>
      <c r="C540" s="1"/>
      <c r="D540" s="1"/>
      <c r="E540" s="1"/>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row>
    <row r="541" spans="1:33" ht="12.75" x14ac:dyDescent="0.2">
      <c r="A541" s="1"/>
      <c r="B541" s="1"/>
      <c r="C541" s="1"/>
      <c r="D541" s="1"/>
      <c r="E541" s="1"/>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row>
    <row r="542" spans="1:33" ht="12.75" x14ac:dyDescent="0.2">
      <c r="A542" s="1"/>
      <c r="B542" s="1"/>
      <c r="C542" s="1"/>
      <c r="D542" s="1"/>
      <c r="E542" s="1"/>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row>
    <row r="543" spans="1:33" ht="12.75" x14ac:dyDescent="0.2">
      <c r="A543" s="1"/>
      <c r="B543" s="1"/>
      <c r="C543" s="1"/>
      <c r="D543" s="1"/>
      <c r="E543" s="1"/>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row>
    <row r="544" spans="1:33" ht="12.75" x14ac:dyDescent="0.2">
      <c r="A544" s="1"/>
      <c r="B544" s="1"/>
      <c r="C544" s="1"/>
      <c r="D544" s="1"/>
      <c r="E544" s="1"/>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row>
    <row r="545" spans="1:33" ht="12.75" x14ac:dyDescent="0.2">
      <c r="A545" s="1"/>
      <c r="B545" s="1"/>
      <c r="C545" s="1"/>
      <c r="D545" s="1"/>
      <c r="E545" s="1"/>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row>
    <row r="546" spans="1:33" ht="12.75" x14ac:dyDescent="0.2">
      <c r="A546" s="1"/>
      <c r="B546" s="1"/>
      <c r="C546" s="1"/>
      <c r="D546" s="1"/>
      <c r="E546" s="1"/>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row>
    <row r="547" spans="1:33" ht="12.75" x14ac:dyDescent="0.2">
      <c r="A547" s="1"/>
      <c r="B547" s="1"/>
      <c r="C547" s="1"/>
      <c r="D547" s="1"/>
      <c r="E547" s="1"/>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row>
    <row r="548" spans="1:33" ht="12.75" x14ac:dyDescent="0.2">
      <c r="A548" s="1"/>
      <c r="B548" s="1"/>
      <c r="C548" s="1"/>
      <c r="D548" s="1"/>
      <c r="E548" s="1"/>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row>
    <row r="549" spans="1:33" ht="12.75" x14ac:dyDescent="0.2">
      <c r="A549" s="1"/>
      <c r="B549" s="1"/>
      <c r="C549" s="1"/>
      <c r="D549" s="1"/>
      <c r="E549" s="1"/>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row>
    <row r="550" spans="1:33" ht="12.75" x14ac:dyDescent="0.2">
      <c r="A550" s="1"/>
      <c r="B550" s="1"/>
      <c r="C550" s="1"/>
      <c r="D550" s="1"/>
      <c r="E550" s="1"/>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row>
    <row r="551" spans="1:33" ht="12.75" x14ac:dyDescent="0.2">
      <c r="A551" s="1"/>
      <c r="B551" s="1"/>
      <c r="C551" s="1"/>
      <c r="D551" s="1"/>
      <c r="E551" s="1"/>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row>
    <row r="552" spans="1:33" ht="12.75" x14ac:dyDescent="0.2">
      <c r="A552" s="1"/>
      <c r="B552" s="1"/>
      <c r="C552" s="1"/>
      <c r="D552" s="1"/>
      <c r="E552" s="1"/>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row>
    <row r="553" spans="1:33" ht="12.75" x14ac:dyDescent="0.2">
      <c r="A553" s="1"/>
      <c r="B553" s="1"/>
      <c r="C553" s="1"/>
      <c r="D553" s="1"/>
      <c r="E553" s="1"/>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row>
    <row r="554" spans="1:33" ht="12.75" x14ac:dyDescent="0.2">
      <c r="A554" s="1"/>
      <c r="B554" s="1"/>
      <c r="C554" s="1"/>
      <c r="D554" s="1"/>
      <c r="E554" s="1"/>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row>
    <row r="555" spans="1:33" ht="12.75" x14ac:dyDescent="0.2">
      <c r="A555" s="1"/>
      <c r="B555" s="1"/>
      <c r="C555" s="1"/>
      <c r="D555" s="1"/>
      <c r="E555" s="1"/>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row>
    <row r="556" spans="1:33" ht="12.75" x14ac:dyDescent="0.2">
      <c r="A556" s="1"/>
      <c r="B556" s="1"/>
      <c r="C556" s="1"/>
      <c r="D556" s="1"/>
      <c r="E556" s="1"/>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row>
    <row r="557" spans="1:33" ht="12.75" x14ac:dyDescent="0.2">
      <c r="A557" s="1"/>
      <c r="B557" s="1"/>
      <c r="C557" s="1"/>
      <c r="D557" s="1"/>
      <c r="E557" s="1"/>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row>
    <row r="558" spans="1:33" ht="12.75" x14ac:dyDescent="0.2">
      <c r="A558" s="1"/>
      <c r="B558" s="1"/>
      <c r="C558" s="1"/>
      <c r="D558" s="1"/>
      <c r="E558" s="1"/>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row>
    <row r="559" spans="1:33" ht="12.75" x14ac:dyDescent="0.2">
      <c r="A559" s="1"/>
      <c r="B559" s="1"/>
      <c r="C559" s="1"/>
      <c r="D559" s="1"/>
      <c r="E559" s="1"/>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row>
    <row r="560" spans="1:33" ht="12.75" x14ac:dyDescent="0.2">
      <c r="A560" s="1"/>
      <c r="B560" s="1"/>
      <c r="C560" s="1"/>
      <c r="D560" s="1"/>
      <c r="E560" s="1"/>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row>
    <row r="561" spans="1:33" ht="12.75" x14ac:dyDescent="0.2">
      <c r="A561" s="1"/>
      <c r="B561" s="1"/>
      <c r="C561" s="1"/>
      <c r="D561" s="1"/>
      <c r="E561" s="1"/>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row>
    <row r="562" spans="1:33" ht="12.75" x14ac:dyDescent="0.2">
      <c r="A562" s="1"/>
      <c r="B562" s="1"/>
      <c r="C562" s="1"/>
      <c r="D562" s="1"/>
      <c r="E562" s="1"/>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row>
    <row r="563" spans="1:33" ht="12.75" x14ac:dyDescent="0.2">
      <c r="A563" s="1"/>
      <c r="B563" s="1"/>
      <c r="C563" s="1"/>
      <c r="D563" s="1"/>
      <c r="E563" s="1"/>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row>
    <row r="564" spans="1:33" ht="12.75" x14ac:dyDescent="0.2">
      <c r="A564" s="1"/>
      <c r="B564" s="1"/>
      <c r="C564" s="1"/>
      <c r="D564" s="1"/>
      <c r="E564" s="1"/>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row>
    <row r="565" spans="1:33" ht="12.75" x14ac:dyDescent="0.2">
      <c r="A565" s="1"/>
      <c r="B565" s="1"/>
      <c r="C565" s="1"/>
      <c r="D565" s="1"/>
      <c r="E565" s="1"/>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row>
    <row r="566" spans="1:33" ht="12.75" x14ac:dyDescent="0.2">
      <c r="A566" s="1"/>
      <c r="B566" s="1"/>
      <c r="C566" s="1"/>
      <c r="D566" s="1"/>
      <c r="E566" s="1"/>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row>
    <row r="567" spans="1:33" ht="12.75" x14ac:dyDescent="0.2">
      <c r="A567" s="1"/>
      <c r="B567" s="1"/>
      <c r="C567" s="1"/>
      <c r="D567" s="1"/>
      <c r="E567" s="1"/>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row>
    <row r="568" spans="1:33" ht="12.75" x14ac:dyDescent="0.2">
      <c r="A568" s="1"/>
      <c r="B568" s="1"/>
      <c r="C568" s="1"/>
      <c r="D568" s="1"/>
      <c r="E568" s="1"/>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row>
    <row r="569" spans="1:33" ht="12.75" x14ac:dyDescent="0.2">
      <c r="A569" s="1"/>
      <c r="B569" s="1"/>
      <c r="C569" s="1"/>
      <c r="D569" s="1"/>
      <c r="E569" s="1"/>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row>
    <row r="570" spans="1:33" ht="12.75" x14ac:dyDescent="0.2">
      <c r="A570" s="1"/>
      <c r="B570" s="1"/>
      <c r="C570" s="1"/>
      <c r="D570" s="1"/>
      <c r="E570" s="1"/>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row>
    <row r="571" spans="1:33" ht="12.75" x14ac:dyDescent="0.2">
      <c r="A571" s="1"/>
      <c r="B571" s="1"/>
      <c r="C571" s="1"/>
      <c r="D571" s="1"/>
      <c r="E571" s="1"/>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row>
    <row r="572" spans="1:33" ht="12.75" x14ac:dyDescent="0.2">
      <c r="A572" s="1"/>
      <c r="B572" s="1"/>
      <c r="C572" s="1"/>
      <c r="D572" s="1"/>
      <c r="E572" s="1"/>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row>
    <row r="573" spans="1:33" ht="12.75" x14ac:dyDescent="0.2">
      <c r="A573" s="1"/>
      <c r="B573" s="1"/>
      <c r="C573" s="1"/>
      <c r="D573" s="1"/>
      <c r="E573" s="1"/>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row>
    <row r="574" spans="1:33" ht="12.75" x14ac:dyDescent="0.2">
      <c r="A574" s="1"/>
      <c r="B574" s="1"/>
      <c r="C574" s="1"/>
      <c r="D574" s="1"/>
      <c r="E574" s="1"/>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row>
    <row r="575" spans="1:33" ht="12.75" x14ac:dyDescent="0.2">
      <c r="A575" s="1"/>
      <c r="B575" s="1"/>
      <c r="C575" s="1"/>
      <c r="D575" s="1"/>
      <c r="E575" s="1"/>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row>
    <row r="576" spans="1:33" ht="12.75" x14ac:dyDescent="0.2">
      <c r="A576" s="1"/>
      <c r="B576" s="1"/>
      <c r="C576" s="1"/>
      <c r="D576" s="1"/>
      <c r="E576" s="1"/>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row>
    <row r="577" spans="1:33" ht="12.75" x14ac:dyDescent="0.2">
      <c r="A577" s="1"/>
      <c r="B577" s="1"/>
      <c r="C577" s="1"/>
      <c r="D577" s="1"/>
      <c r="E577" s="1"/>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row>
    <row r="578" spans="1:33" ht="12.75" x14ac:dyDescent="0.2">
      <c r="A578" s="1"/>
      <c r="B578" s="1"/>
      <c r="C578" s="1"/>
      <c r="D578" s="1"/>
      <c r="E578" s="1"/>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row>
    <row r="579" spans="1:33" ht="12.75" x14ac:dyDescent="0.2">
      <c r="A579" s="1"/>
      <c r="B579" s="1"/>
      <c r="C579" s="1"/>
      <c r="D579" s="1"/>
      <c r="E579" s="1"/>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row>
    <row r="580" spans="1:33" ht="12.75" x14ac:dyDescent="0.2">
      <c r="A580" s="1"/>
      <c r="B580" s="1"/>
      <c r="C580" s="1"/>
      <c r="D580" s="1"/>
      <c r="E580" s="1"/>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row>
    <row r="581" spans="1:33" ht="12.75" x14ac:dyDescent="0.2">
      <c r="A581" s="1"/>
      <c r="B581" s="1"/>
      <c r="C581" s="1"/>
      <c r="D581" s="1"/>
      <c r="E581" s="1"/>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row>
    <row r="582" spans="1:33" ht="12.75" x14ac:dyDescent="0.2">
      <c r="A582" s="1"/>
      <c r="B582" s="1"/>
      <c r="C582" s="1"/>
      <c r="D582" s="1"/>
      <c r="E582" s="1"/>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row>
    <row r="583" spans="1:33" ht="12.75" x14ac:dyDescent="0.2">
      <c r="A583" s="1"/>
      <c r="B583" s="1"/>
      <c r="C583" s="1"/>
      <c r="D583" s="1"/>
      <c r="E583" s="1"/>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row>
    <row r="584" spans="1:33" ht="12.75" x14ac:dyDescent="0.2">
      <c r="A584" s="1"/>
      <c r="B584" s="1"/>
      <c r="C584" s="1"/>
      <c r="D584" s="1"/>
      <c r="E584" s="1"/>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row>
    <row r="585" spans="1:33" ht="12.75" x14ac:dyDescent="0.2">
      <c r="A585" s="1"/>
      <c r="B585" s="1"/>
      <c r="C585" s="1"/>
      <c r="D585" s="1"/>
      <c r="E585" s="1"/>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row>
    <row r="586" spans="1:33" ht="12.75" x14ac:dyDescent="0.2">
      <c r="A586" s="1"/>
      <c r="B586" s="1"/>
      <c r="C586" s="1"/>
      <c r="D586" s="1"/>
      <c r="E586" s="1"/>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row>
    <row r="587" spans="1:33" ht="12.75" x14ac:dyDescent="0.2">
      <c r="A587" s="1"/>
      <c r="B587" s="1"/>
      <c r="C587" s="1"/>
      <c r="D587" s="1"/>
      <c r="E587" s="1"/>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row>
    <row r="588" spans="1:33" ht="12.75" x14ac:dyDescent="0.2">
      <c r="A588" s="1"/>
      <c r="B588" s="1"/>
      <c r="C588" s="1"/>
      <c r="D588" s="1"/>
      <c r="E588" s="1"/>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row>
    <row r="589" spans="1:33" ht="12.75" x14ac:dyDescent="0.2">
      <c r="A589" s="1"/>
      <c r="B589" s="1"/>
      <c r="C589" s="1"/>
      <c r="D589" s="1"/>
      <c r="E589" s="1"/>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row>
    <row r="590" spans="1:33" ht="12.75" x14ac:dyDescent="0.2">
      <c r="A590" s="1"/>
      <c r="B590" s="1"/>
      <c r="C590" s="1"/>
      <c r="D590" s="1"/>
      <c r="E590" s="1"/>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row>
    <row r="591" spans="1:33" ht="12.75" x14ac:dyDescent="0.2">
      <c r="A591" s="1"/>
      <c r="B591" s="1"/>
      <c r="C591" s="1"/>
      <c r="D591" s="1"/>
      <c r="E591" s="1"/>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row>
    <row r="592" spans="1:33" ht="12.75" x14ac:dyDescent="0.2">
      <c r="A592" s="1"/>
      <c r="B592" s="1"/>
      <c r="C592" s="1"/>
      <c r="D592" s="1"/>
      <c r="E592" s="1"/>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row>
    <row r="593" spans="1:33" ht="12.75" x14ac:dyDescent="0.2">
      <c r="A593" s="1"/>
      <c r="B593" s="1"/>
      <c r="C593" s="1"/>
      <c r="D593" s="1"/>
      <c r="E593" s="1"/>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row>
    <row r="594" spans="1:33" ht="12.75" x14ac:dyDescent="0.2">
      <c r="A594" s="1"/>
      <c r="B594" s="1"/>
      <c r="C594" s="1"/>
      <c r="D594" s="1"/>
      <c r="E594" s="1"/>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row>
    <row r="595" spans="1:33" ht="12.75" x14ac:dyDescent="0.2">
      <c r="A595" s="1"/>
      <c r="B595" s="1"/>
      <c r="C595" s="1"/>
      <c r="D595" s="1"/>
      <c r="E595" s="1"/>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row>
    <row r="596" spans="1:33" ht="12.75" x14ac:dyDescent="0.2">
      <c r="A596" s="1"/>
      <c r="B596" s="1"/>
      <c r="C596" s="1"/>
      <c r="D596" s="1"/>
      <c r="E596" s="1"/>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row>
    <row r="597" spans="1:33" ht="12.75" x14ac:dyDescent="0.2">
      <c r="A597" s="1"/>
      <c r="B597" s="1"/>
      <c r="C597" s="1"/>
      <c r="D597" s="1"/>
      <c r="E597" s="1"/>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row>
    <row r="598" spans="1:33" ht="12.75" x14ac:dyDescent="0.2">
      <c r="A598" s="1"/>
      <c r="B598" s="1"/>
      <c r="C598" s="1"/>
      <c r="D598" s="1"/>
      <c r="E598" s="1"/>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row>
    <row r="599" spans="1:33" ht="12.75" x14ac:dyDescent="0.2">
      <c r="A599" s="1"/>
      <c r="B599" s="1"/>
      <c r="C599" s="1"/>
      <c r="D599" s="1"/>
      <c r="E599" s="1"/>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row>
    <row r="600" spans="1:33" ht="12.75" x14ac:dyDescent="0.2">
      <c r="A600" s="1"/>
      <c r="B600" s="1"/>
      <c r="C600" s="1"/>
      <c r="D600" s="1"/>
      <c r="E600" s="1"/>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row>
    <row r="601" spans="1:33" ht="12.75" x14ac:dyDescent="0.2">
      <c r="A601" s="1"/>
      <c r="B601" s="1"/>
      <c r="C601" s="1"/>
      <c r="D601" s="1"/>
      <c r="E601" s="1"/>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row>
    <row r="602" spans="1:33" ht="12.75" x14ac:dyDescent="0.2">
      <c r="A602" s="1"/>
      <c r="B602" s="1"/>
      <c r="C602" s="1"/>
      <c r="D602" s="1"/>
      <c r="E602" s="1"/>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row>
    <row r="603" spans="1:33" ht="12.75" x14ac:dyDescent="0.2">
      <c r="A603" s="1"/>
      <c r="B603" s="1"/>
      <c r="C603" s="1"/>
      <c r="D603" s="1"/>
      <c r="E603" s="1"/>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row>
    <row r="604" spans="1:33" ht="12.75" x14ac:dyDescent="0.2">
      <c r="A604" s="1"/>
      <c r="B604" s="1"/>
      <c r="C604" s="1"/>
      <c r="D604" s="1"/>
      <c r="E604" s="1"/>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row>
    <row r="605" spans="1:33" ht="12.75" x14ac:dyDescent="0.2">
      <c r="A605" s="1"/>
      <c r="B605" s="1"/>
      <c r="C605" s="1"/>
      <c r="D605" s="1"/>
      <c r="E605" s="1"/>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row>
    <row r="606" spans="1:33" ht="12.75" x14ac:dyDescent="0.2">
      <c r="A606" s="1"/>
      <c r="B606" s="1"/>
      <c r="C606" s="1"/>
      <c r="D606" s="1"/>
      <c r="E606" s="1"/>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row>
    <row r="607" spans="1:33" ht="12.75" x14ac:dyDescent="0.2">
      <c r="A607" s="1"/>
      <c r="B607" s="1"/>
      <c r="C607" s="1"/>
      <c r="D607" s="1"/>
      <c r="E607" s="1"/>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row>
    <row r="608" spans="1:33" ht="12.75" x14ac:dyDescent="0.2">
      <c r="A608" s="1"/>
      <c r="B608" s="1"/>
      <c r="C608" s="1"/>
      <c r="D608" s="1"/>
      <c r="E608" s="1"/>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row>
    <row r="609" spans="1:33" ht="12.75" x14ac:dyDescent="0.2">
      <c r="A609" s="1"/>
      <c r="B609" s="1"/>
      <c r="C609" s="1"/>
      <c r="D609" s="1"/>
      <c r="E609" s="1"/>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row>
    <row r="610" spans="1:33" ht="12.75" x14ac:dyDescent="0.2">
      <c r="A610" s="1"/>
      <c r="B610" s="1"/>
      <c r="C610" s="1"/>
      <c r="D610" s="1"/>
      <c r="E610" s="1"/>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row>
    <row r="611" spans="1:33" ht="12.75" x14ac:dyDescent="0.2">
      <c r="A611" s="1"/>
      <c r="B611" s="1"/>
      <c r="C611" s="1"/>
      <c r="D611" s="1"/>
      <c r="E611" s="1"/>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row>
    <row r="612" spans="1:33" ht="12.75" x14ac:dyDescent="0.2">
      <c r="A612" s="1"/>
      <c r="B612" s="1"/>
      <c r="C612" s="1"/>
      <c r="D612" s="1"/>
      <c r="E612" s="1"/>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row>
    <row r="613" spans="1:33" ht="12.75" x14ac:dyDescent="0.2">
      <c r="A613" s="1"/>
      <c r="B613" s="1"/>
      <c r="C613" s="1"/>
      <c r="D613" s="1"/>
      <c r="E613" s="1"/>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row>
    <row r="614" spans="1:33" ht="12.75" x14ac:dyDescent="0.2">
      <c r="A614" s="1"/>
      <c r="B614" s="1"/>
      <c r="C614" s="1"/>
      <c r="D614" s="1"/>
      <c r="E614" s="1"/>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row>
    <row r="615" spans="1:33" ht="12.75" x14ac:dyDescent="0.2">
      <c r="A615" s="1"/>
      <c r="B615" s="1"/>
      <c r="C615" s="1"/>
      <c r="D615" s="1"/>
      <c r="E615" s="1"/>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row>
    <row r="616" spans="1:33" ht="12.75" x14ac:dyDescent="0.2">
      <c r="A616" s="1"/>
      <c r="B616" s="1"/>
      <c r="C616" s="1"/>
      <c r="D616" s="1"/>
      <c r="E616" s="1"/>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row>
    <row r="617" spans="1:33" ht="12.75" x14ac:dyDescent="0.2">
      <c r="A617" s="1"/>
      <c r="B617" s="1"/>
      <c r="C617" s="1"/>
      <c r="D617" s="1"/>
      <c r="E617" s="1"/>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row>
    <row r="618" spans="1:33" ht="12.75" x14ac:dyDescent="0.2">
      <c r="A618" s="1"/>
      <c r="B618" s="1"/>
      <c r="C618" s="1"/>
      <c r="D618" s="1"/>
      <c r="E618" s="1"/>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row>
    <row r="619" spans="1:33" ht="12.75" x14ac:dyDescent="0.2">
      <c r="A619" s="1"/>
      <c r="B619" s="1"/>
      <c r="C619" s="1"/>
      <c r="D619" s="1"/>
      <c r="E619" s="1"/>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row>
    <row r="620" spans="1:33" ht="12.75" x14ac:dyDescent="0.2">
      <c r="A620" s="1"/>
      <c r="B620" s="1"/>
      <c r="C620" s="1"/>
      <c r="D620" s="1"/>
      <c r="E620" s="1"/>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row>
    <row r="621" spans="1:33" ht="12.75" x14ac:dyDescent="0.2">
      <c r="A621" s="1"/>
      <c r="B621" s="1"/>
      <c r="C621" s="1"/>
      <c r="D621" s="1"/>
      <c r="E621" s="1"/>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row>
    <row r="622" spans="1:33" ht="12.75" x14ac:dyDescent="0.2">
      <c r="A622" s="1"/>
      <c r="B622" s="1"/>
      <c r="C622" s="1"/>
      <c r="D622" s="1"/>
      <c r="E622" s="1"/>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row>
    <row r="623" spans="1:33" ht="12.75" x14ac:dyDescent="0.2">
      <c r="A623" s="1"/>
      <c r="B623" s="1"/>
      <c r="C623" s="1"/>
      <c r="D623" s="1"/>
      <c r="E623" s="1"/>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row>
    <row r="624" spans="1:33" ht="12.75" x14ac:dyDescent="0.2">
      <c r="A624" s="1"/>
      <c r="B624" s="1"/>
      <c r="C624" s="1"/>
      <c r="D624" s="1"/>
      <c r="E624" s="1"/>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row>
    <row r="625" spans="1:33" ht="12.75" x14ac:dyDescent="0.2">
      <c r="A625" s="1"/>
      <c r="B625" s="1"/>
      <c r="C625" s="1"/>
      <c r="D625" s="1"/>
      <c r="E625" s="1"/>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row>
    <row r="626" spans="1:33" ht="12.75" x14ac:dyDescent="0.2">
      <c r="A626" s="1"/>
      <c r="B626" s="1"/>
      <c r="C626" s="1"/>
      <c r="D626" s="1"/>
      <c r="E626" s="1"/>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row>
    <row r="627" spans="1:33" ht="12.75" x14ac:dyDescent="0.2">
      <c r="A627" s="1"/>
      <c r="B627" s="1"/>
      <c r="C627" s="1"/>
      <c r="D627" s="1"/>
      <c r="E627" s="1"/>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row>
    <row r="628" spans="1:33" ht="12.75" x14ac:dyDescent="0.2">
      <c r="A628" s="1"/>
      <c r="B628" s="1"/>
      <c r="C628" s="1"/>
      <c r="D628" s="1"/>
      <c r="E628" s="1"/>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row>
    <row r="629" spans="1:33" ht="12.75" x14ac:dyDescent="0.2">
      <c r="A629" s="1"/>
      <c r="B629" s="1"/>
      <c r="C629" s="1"/>
      <c r="D629" s="1"/>
      <c r="E629" s="1"/>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row>
    <row r="630" spans="1:33" ht="12.75" x14ac:dyDescent="0.2">
      <c r="A630" s="1"/>
      <c r="B630" s="1"/>
      <c r="C630" s="1"/>
      <c r="D630" s="1"/>
      <c r="E630" s="1"/>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row>
    <row r="631" spans="1:33" ht="12.75" x14ac:dyDescent="0.2">
      <c r="A631" s="1"/>
      <c r="B631" s="1"/>
      <c r="C631" s="1"/>
      <c r="D631" s="1"/>
      <c r="E631" s="1"/>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row>
    <row r="632" spans="1:33" ht="12.75" x14ac:dyDescent="0.2">
      <c r="A632" s="1"/>
      <c r="B632" s="1"/>
      <c r="C632" s="1"/>
      <c r="D632" s="1"/>
      <c r="E632" s="1"/>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row>
    <row r="633" spans="1:33" ht="12.75" x14ac:dyDescent="0.2">
      <c r="A633" s="1"/>
      <c r="B633" s="1"/>
      <c r="C633" s="1"/>
      <c r="D633" s="1"/>
      <c r="E633" s="1"/>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row>
    <row r="634" spans="1:33" ht="12.75" x14ac:dyDescent="0.2">
      <c r="A634" s="1"/>
      <c r="B634" s="1"/>
      <c r="C634" s="1"/>
      <c r="D634" s="1"/>
      <c r="E634" s="1"/>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row>
    <row r="635" spans="1:33" ht="12.75" x14ac:dyDescent="0.2">
      <c r="A635" s="1"/>
      <c r="B635" s="1"/>
      <c r="C635" s="1"/>
      <c r="D635" s="1"/>
      <c r="E635" s="1"/>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row>
    <row r="636" spans="1:33" ht="12.75" x14ac:dyDescent="0.2">
      <c r="A636" s="1"/>
      <c r="B636" s="1"/>
      <c r="C636" s="1"/>
      <c r="D636" s="1"/>
      <c r="E636" s="1"/>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row>
    <row r="637" spans="1:33" ht="12.75" x14ac:dyDescent="0.2">
      <c r="A637" s="1"/>
      <c r="B637" s="1"/>
      <c r="C637" s="1"/>
      <c r="D637" s="1"/>
      <c r="E637" s="1"/>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row>
    <row r="638" spans="1:33" ht="12.75" x14ac:dyDescent="0.2">
      <c r="A638" s="1"/>
      <c r="B638" s="1"/>
      <c r="C638" s="1"/>
      <c r="D638" s="1"/>
      <c r="E638" s="1"/>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row>
    <row r="639" spans="1:33" ht="12.75" x14ac:dyDescent="0.2">
      <c r="A639" s="1"/>
      <c r="B639" s="1"/>
      <c r="C639" s="1"/>
      <c r="D639" s="1"/>
      <c r="E639" s="1"/>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row>
    <row r="640" spans="1:33" ht="12.75" x14ac:dyDescent="0.2">
      <c r="A640" s="1"/>
      <c r="B640" s="1"/>
      <c r="C640" s="1"/>
      <c r="D640" s="1"/>
      <c r="E640" s="1"/>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row>
    <row r="641" spans="1:33" ht="12.75" x14ac:dyDescent="0.2">
      <c r="A641" s="1"/>
      <c r="B641" s="1"/>
      <c r="C641" s="1"/>
      <c r="D641" s="1"/>
      <c r="E641" s="1"/>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row>
    <row r="642" spans="1:33" ht="12.75" x14ac:dyDescent="0.2">
      <c r="A642" s="1"/>
      <c r="B642" s="1"/>
      <c r="C642" s="1"/>
      <c r="D642" s="1"/>
      <c r="E642" s="1"/>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row>
    <row r="643" spans="1:33" ht="12.75" x14ac:dyDescent="0.2">
      <c r="A643" s="1"/>
      <c r="B643" s="1"/>
      <c r="C643" s="1"/>
      <c r="D643" s="1"/>
      <c r="E643" s="1"/>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row>
    <row r="644" spans="1:33" ht="12.75" x14ac:dyDescent="0.2">
      <c r="A644" s="1"/>
      <c r="B644" s="1"/>
      <c r="C644" s="1"/>
      <c r="D644" s="1"/>
      <c r="E644" s="1"/>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row>
    <row r="645" spans="1:33" ht="12.75" x14ac:dyDescent="0.2">
      <c r="A645" s="1"/>
      <c r="B645" s="1"/>
      <c r="C645" s="1"/>
      <c r="D645" s="1"/>
      <c r="E645" s="1"/>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row>
    <row r="646" spans="1:33" ht="12.75" x14ac:dyDescent="0.2">
      <c r="A646" s="1"/>
      <c r="B646" s="1"/>
      <c r="C646" s="1"/>
      <c r="D646" s="1"/>
      <c r="E646" s="1"/>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row>
    <row r="647" spans="1:33" ht="12.75" x14ac:dyDescent="0.2">
      <c r="A647" s="1"/>
      <c r="B647" s="1"/>
      <c r="C647" s="1"/>
      <c r="D647" s="1"/>
      <c r="E647" s="1"/>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row>
    <row r="648" spans="1:33" ht="12.75" x14ac:dyDescent="0.2">
      <c r="A648" s="1"/>
      <c r="B648" s="1"/>
      <c r="C648" s="1"/>
      <c r="D648" s="1"/>
      <c r="E648" s="1"/>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row>
    <row r="649" spans="1:33" ht="12.75" x14ac:dyDescent="0.2">
      <c r="A649" s="1"/>
      <c r="B649" s="1"/>
      <c r="C649" s="1"/>
      <c r="D649" s="1"/>
      <c r="E649" s="1"/>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row>
    <row r="650" spans="1:33" ht="12.75" x14ac:dyDescent="0.2">
      <c r="A650" s="1"/>
      <c r="B650" s="1"/>
      <c r="C650" s="1"/>
      <c r="D650" s="1"/>
      <c r="E650" s="1"/>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row>
    <row r="651" spans="1:33" ht="12.75" x14ac:dyDescent="0.2">
      <c r="A651" s="1"/>
      <c r="B651" s="1"/>
      <c r="C651" s="1"/>
      <c r="D651" s="1"/>
      <c r="E651" s="1"/>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row>
    <row r="652" spans="1:33" ht="12.75" x14ac:dyDescent="0.2">
      <c r="A652" s="1"/>
      <c r="B652" s="1"/>
      <c r="C652" s="1"/>
      <c r="D652" s="1"/>
      <c r="E652" s="1"/>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row>
    <row r="653" spans="1:33" ht="12.75" x14ac:dyDescent="0.2">
      <c r="A653" s="1"/>
      <c r="B653" s="1"/>
      <c r="C653" s="1"/>
      <c r="D653" s="1"/>
      <c r="E653" s="1"/>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row>
    <row r="654" spans="1:33" ht="12.75" x14ac:dyDescent="0.2">
      <c r="A654" s="1"/>
      <c r="B654" s="1"/>
      <c r="C654" s="1"/>
      <c r="D654" s="1"/>
      <c r="E654" s="1"/>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row>
    <row r="655" spans="1:33" ht="12.75" x14ac:dyDescent="0.2">
      <c r="A655" s="1"/>
      <c r="B655" s="1"/>
      <c r="C655" s="1"/>
      <c r="D655" s="1"/>
      <c r="E655" s="1"/>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row>
    <row r="656" spans="1:33" ht="12.75" x14ac:dyDescent="0.2">
      <c r="A656" s="1"/>
      <c r="B656" s="1"/>
      <c r="C656" s="1"/>
      <c r="D656" s="1"/>
      <c r="E656" s="1"/>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row>
    <row r="657" spans="1:33" ht="12.75" x14ac:dyDescent="0.2">
      <c r="A657" s="1"/>
      <c r="B657" s="1"/>
      <c r="C657" s="1"/>
      <c r="D657" s="1"/>
      <c r="E657" s="1"/>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row>
    <row r="658" spans="1:33" ht="12.75" x14ac:dyDescent="0.2">
      <c r="A658" s="1"/>
      <c r="B658" s="1"/>
      <c r="C658" s="1"/>
      <c r="D658" s="1"/>
      <c r="E658" s="1"/>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row>
    <row r="659" spans="1:33" ht="12.75" x14ac:dyDescent="0.2">
      <c r="A659" s="1"/>
      <c r="B659" s="1"/>
      <c r="C659" s="1"/>
      <c r="D659" s="1"/>
      <c r="E659" s="1"/>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row>
    <row r="660" spans="1:33" ht="12.75" x14ac:dyDescent="0.2">
      <c r="A660" s="1"/>
      <c r="B660" s="1"/>
      <c r="C660" s="1"/>
      <c r="D660" s="1"/>
      <c r="E660" s="1"/>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row>
    <row r="661" spans="1:33" ht="12.75" x14ac:dyDescent="0.2">
      <c r="A661" s="1"/>
      <c r="B661" s="1"/>
      <c r="C661" s="1"/>
      <c r="D661" s="1"/>
      <c r="E661" s="1"/>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row>
    <row r="662" spans="1:33" ht="12.75" x14ac:dyDescent="0.2">
      <c r="A662" s="1"/>
      <c r="B662" s="1"/>
      <c r="C662" s="1"/>
      <c r="D662" s="1"/>
      <c r="E662" s="1"/>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row>
    <row r="663" spans="1:33" ht="12.75" x14ac:dyDescent="0.2">
      <c r="A663" s="1"/>
      <c r="B663" s="1"/>
      <c r="C663" s="1"/>
      <c r="D663" s="1"/>
      <c r="E663" s="1"/>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row>
    <row r="664" spans="1:33" ht="12.75" x14ac:dyDescent="0.2">
      <c r="A664" s="1"/>
      <c r="B664" s="1"/>
      <c r="C664" s="1"/>
      <c r="D664" s="1"/>
      <c r="E664" s="1"/>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row>
    <row r="665" spans="1:33" ht="12.75" x14ac:dyDescent="0.2">
      <c r="A665" s="1"/>
      <c r="B665" s="1"/>
      <c r="C665" s="1"/>
      <c r="D665" s="1"/>
      <c r="E665" s="1"/>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row>
    <row r="666" spans="1:33" ht="12.75" x14ac:dyDescent="0.2">
      <c r="A666" s="1"/>
      <c r="B666" s="1"/>
      <c r="C666" s="1"/>
      <c r="D666" s="1"/>
      <c r="E666" s="1"/>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row>
    <row r="667" spans="1:33" ht="12.75" x14ac:dyDescent="0.2">
      <c r="A667" s="1"/>
      <c r="B667" s="1"/>
      <c r="C667" s="1"/>
      <c r="D667" s="1"/>
      <c r="E667" s="1"/>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row>
    <row r="668" spans="1:33" ht="12.75" x14ac:dyDescent="0.2">
      <c r="A668" s="1"/>
      <c r="B668" s="1"/>
      <c r="C668" s="1"/>
      <c r="D668" s="1"/>
      <c r="E668" s="1"/>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row>
    <row r="669" spans="1:33" ht="12.75" x14ac:dyDescent="0.2">
      <c r="A669" s="1"/>
      <c r="B669" s="1"/>
      <c r="C669" s="1"/>
      <c r="D669" s="1"/>
      <c r="E669" s="1"/>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row>
    <row r="670" spans="1:33" ht="12.75" x14ac:dyDescent="0.2">
      <c r="A670" s="1"/>
      <c r="B670" s="1"/>
      <c r="C670" s="1"/>
      <c r="D670" s="1"/>
      <c r="E670" s="1"/>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row>
    <row r="671" spans="1:33" ht="12.75" x14ac:dyDescent="0.2">
      <c r="A671" s="1"/>
      <c r="B671" s="1"/>
      <c r="C671" s="1"/>
      <c r="D671" s="1"/>
      <c r="E671" s="1"/>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row>
    <row r="672" spans="1:33" ht="12.75" x14ac:dyDescent="0.2">
      <c r="A672" s="1"/>
      <c r="B672" s="1"/>
      <c r="C672" s="1"/>
      <c r="D672" s="1"/>
      <c r="E672" s="1"/>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row>
    <row r="673" spans="1:33" ht="12.75" x14ac:dyDescent="0.2">
      <c r="A673" s="1"/>
      <c r="B673" s="1"/>
      <c r="C673" s="1"/>
      <c r="D673" s="1"/>
      <c r="E673" s="1"/>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row>
    <row r="674" spans="1:33" ht="12.75" x14ac:dyDescent="0.2">
      <c r="A674" s="1"/>
      <c r="B674" s="1"/>
      <c r="C674" s="1"/>
      <c r="D674" s="1"/>
      <c r="E674" s="1"/>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row>
    <row r="675" spans="1:33" ht="12.75" x14ac:dyDescent="0.2">
      <c r="A675" s="1"/>
      <c r="B675" s="1"/>
      <c r="C675" s="1"/>
      <c r="D675" s="1"/>
      <c r="E675" s="1"/>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row>
    <row r="676" spans="1:33" ht="12.75" x14ac:dyDescent="0.2">
      <c r="A676" s="1"/>
      <c r="B676" s="1"/>
      <c r="C676" s="1"/>
      <c r="D676" s="1"/>
      <c r="E676" s="1"/>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row>
    <row r="677" spans="1:33" ht="12.75" x14ac:dyDescent="0.2">
      <c r="A677" s="1"/>
      <c r="B677" s="1"/>
      <c r="C677" s="1"/>
      <c r="D677" s="1"/>
      <c r="E677" s="1"/>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row>
    <row r="678" spans="1:33" ht="12.75" x14ac:dyDescent="0.2">
      <c r="A678" s="1"/>
      <c r="B678" s="1"/>
      <c r="C678" s="1"/>
      <c r="D678" s="1"/>
      <c r="E678" s="1"/>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row>
    <row r="679" spans="1:33" ht="12.75" x14ac:dyDescent="0.2">
      <c r="A679" s="1"/>
      <c r="B679" s="1"/>
      <c r="C679" s="1"/>
      <c r="D679" s="1"/>
      <c r="E679" s="1"/>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row>
    <row r="680" spans="1:33" ht="12.75" x14ac:dyDescent="0.2">
      <c r="A680" s="1"/>
      <c r="B680" s="1"/>
      <c r="C680" s="1"/>
      <c r="D680" s="1"/>
      <c r="E680" s="1"/>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row>
    <row r="681" spans="1:33" ht="12.75" x14ac:dyDescent="0.2">
      <c r="A681" s="1"/>
      <c r="B681" s="1"/>
      <c r="C681" s="1"/>
      <c r="D681" s="1"/>
      <c r="E681" s="1"/>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row>
    <row r="682" spans="1:33" ht="12.75" x14ac:dyDescent="0.2">
      <c r="A682" s="1"/>
      <c r="B682" s="1"/>
      <c r="C682" s="1"/>
      <c r="D682" s="1"/>
      <c r="E682" s="1"/>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row>
    <row r="683" spans="1:33" ht="12.75" x14ac:dyDescent="0.2">
      <c r="A683" s="1"/>
      <c r="B683" s="1"/>
      <c r="C683" s="1"/>
      <c r="D683" s="1"/>
      <c r="E683" s="1"/>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row>
    <row r="684" spans="1:33" ht="12.75" x14ac:dyDescent="0.2">
      <c r="A684" s="1"/>
      <c r="B684" s="1"/>
      <c r="C684" s="1"/>
      <c r="D684" s="1"/>
      <c r="E684" s="1"/>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row>
    <row r="685" spans="1:33" ht="12.75" x14ac:dyDescent="0.2">
      <c r="A685" s="1"/>
      <c r="B685" s="1"/>
      <c r="C685" s="1"/>
      <c r="D685" s="1"/>
      <c r="E685" s="1"/>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row>
    <row r="686" spans="1:33" ht="12.75" x14ac:dyDescent="0.2">
      <c r="A686" s="1"/>
      <c r="B686" s="1"/>
      <c r="C686" s="1"/>
      <c r="D686" s="1"/>
      <c r="E686" s="1"/>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row>
    <row r="687" spans="1:33" ht="12.75" x14ac:dyDescent="0.2">
      <c r="A687" s="1"/>
      <c r="B687" s="1"/>
      <c r="C687" s="1"/>
      <c r="D687" s="1"/>
      <c r="E687" s="1"/>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row>
    <row r="688" spans="1:33" ht="12.75" x14ac:dyDescent="0.2">
      <c r="A688" s="1"/>
      <c r="B688" s="1"/>
      <c r="C688" s="1"/>
      <c r="D688" s="1"/>
      <c r="E688" s="1"/>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row>
    <row r="689" spans="1:33" ht="12.75" x14ac:dyDescent="0.2">
      <c r="A689" s="1"/>
      <c r="B689" s="1"/>
      <c r="C689" s="1"/>
      <c r="D689" s="1"/>
      <c r="E689" s="1"/>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row>
    <row r="690" spans="1:33" ht="12.75" x14ac:dyDescent="0.2">
      <c r="A690" s="1"/>
      <c r="B690" s="1"/>
      <c r="C690" s="1"/>
      <c r="D690" s="1"/>
      <c r="E690" s="1"/>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row>
    <row r="691" spans="1:33" ht="12.75" x14ac:dyDescent="0.2">
      <c r="A691" s="1"/>
      <c r="B691" s="1"/>
      <c r="C691" s="1"/>
      <c r="D691" s="1"/>
      <c r="E691" s="1"/>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row>
    <row r="692" spans="1:33" ht="12.75" x14ac:dyDescent="0.2">
      <c r="A692" s="1"/>
      <c r="B692" s="1"/>
      <c r="C692" s="1"/>
      <c r="D692" s="1"/>
      <c r="E692" s="1"/>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row>
    <row r="693" spans="1:33" ht="12.75" x14ac:dyDescent="0.2">
      <c r="A693" s="1"/>
      <c r="B693" s="1"/>
      <c r="C693" s="1"/>
      <c r="D693" s="1"/>
      <c r="E693" s="1"/>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row>
    <row r="694" spans="1:33" ht="12.75" x14ac:dyDescent="0.2">
      <c r="A694" s="1"/>
      <c r="B694" s="1"/>
      <c r="C694" s="1"/>
      <c r="D694" s="1"/>
      <c r="E694" s="1"/>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row>
    <row r="695" spans="1:33" ht="12.75" x14ac:dyDescent="0.2">
      <c r="A695" s="1"/>
      <c r="B695" s="1"/>
      <c r="C695" s="1"/>
      <c r="D695" s="1"/>
      <c r="E695" s="1"/>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row>
    <row r="696" spans="1:33" ht="12.75" x14ac:dyDescent="0.2">
      <c r="A696" s="1"/>
      <c r="B696" s="1"/>
      <c r="C696" s="1"/>
      <c r="D696" s="1"/>
      <c r="E696" s="1"/>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row>
    <row r="697" spans="1:33" ht="12.75" x14ac:dyDescent="0.2">
      <c r="A697" s="1"/>
      <c r="B697" s="1"/>
      <c r="C697" s="1"/>
      <c r="D697" s="1"/>
      <c r="E697" s="1"/>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row>
    <row r="698" spans="1:33" ht="12.75" x14ac:dyDescent="0.2">
      <c r="A698" s="1"/>
      <c r="B698" s="1"/>
      <c r="C698" s="1"/>
      <c r="D698" s="1"/>
      <c r="E698" s="1"/>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row>
    <row r="699" spans="1:33" ht="12.75" x14ac:dyDescent="0.2">
      <c r="A699" s="1"/>
      <c r="B699" s="1"/>
      <c r="C699" s="1"/>
      <c r="D699" s="1"/>
      <c r="E699" s="1"/>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row>
    <row r="700" spans="1:33" ht="12.75" x14ac:dyDescent="0.2">
      <c r="A700" s="1"/>
      <c r="B700" s="1"/>
      <c r="C700" s="1"/>
      <c r="D700" s="1"/>
      <c r="E700" s="1"/>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row>
    <row r="701" spans="1:33" ht="12.75" x14ac:dyDescent="0.2">
      <c r="A701" s="1"/>
      <c r="B701" s="1"/>
      <c r="C701" s="1"/>
      <c r="D701" s="1"/>
      <c r="E701" s="1"/>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row>
    <row r="702" spans="1:33" ht="12.75" x14ac:dyDescent="0.2">
      <c r="A702" s="1"/>
      <c r="B702" s="1"/>
      <c r="C702" s="1"/>
      <c r="D702" s="1"/>
      <c r="E702" s="1"/>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row>
    <row r="703" spans="1:33" ht="12.75" x14ac:dyDescent="0.2">
      <c r="A703" s="1"/>
      <c r="B703" s="1"/>
      <c r="C703" s="1"/>
      <c r="D703" s="1"/>
      <c r="E703" s="1"/>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row>
    <row r="704" spans="1:33" ht="12.75" x14ac:dyDescent="0.2">
      <c r="A704" s="1"/>
      <c r="B704" s="1"/>
      <c r="C704" s="1"/>
      <c r="D704" s="1"/>
      <c r="E704" s="1"/>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row>
    <row r="705" spans="1:33" ht="12.75" x14ac:dyDescent="0.2">
      <c r="A705" s="1"/>
      <c r="B705" s="1"/>
      <c r="C705" s="1"/>
      <c r="D705" s="1"/>
      <c r="E705" s="1"/>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row>
    <row r="706" spans="1:33" ht="12.75" x14ac:dyDescent="0.2">
      <c r="A706" s="1"/>
      <c r="B706" s="1"/>
      <c r="C706" s="1"/>
      <c r="D706" s="1"/>
      <c r="E706" s="1"/>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row>
    <row r="707" spans="1:33" ht="12.75" x14ac:dyDescent="0.2">
      <c r="A707" s="1"/>
      <c r="B707" s="1"/>
      <c r="C707" s="1"/>
      <c r="D707" s="1"/>
      <c r="E707" s="1"/>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row>
    <row r="708" spans="1:33" ht="12.75" x14ac:dyDescent="0.2">
      <c r="A708" s="1"/>
      <c r="B708" s="1"/>
      <c r="C708" s="1"/>
      <c r="D708" s="1"/>
      <c r="E708" s="1"/>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row>
    <row r="709" spans="1:33" ht="12.75" x14ac:dyDescent="0.2">
      <c r="A709" s="1"/>
      <c r="B709" s="1"/>
      <c r="C709" s="1"/>
      <c r="D709" s="1"/>
      <c r="E709" s="1"/>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row>
    <row r="710" spans="1:33" ht="12.75" x14ac:dyDescent="0.2">
      <c r="A710" s="1"/>
      <c r="B710" s="1"/>
      <c r="C710" s="1"/>
      <c r="D710" s="1"/>
      <c r="E710" s="1"/>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row>
    <row r="711" spans="1:33" ht="12.75" x14ac:dyDescent="0.2">
      <c r="A711" s="1"/>
      <c r="B711" s="1"/>
      <c r="C711" s="1"/>
      <c r="D711" s="1"/>
      <c r="E711" s="1"/>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row>
    <row r="712" spans="1:33" ht="12.75" x14ac:dyDescent="0.2">
      <c r="A712" s="1"/>
      <c r="B712" s="1"/>
      <c r="C712" s="1"/>
      <c r="D712" s="1"/>
      <c r="E712" s="1"/>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row>
    <row r="713" spans="1:33" ht="12.75" x14ac:dyDescent="0.2">
      <c r="A713" s="1"/>
      <c r="B713" s="1"/>
      <c r="C713" s="1"/>
      <c r="D713" s="1"/>
      <c r="E713" s="1"/>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row>
    <row r="714" spans="1:33" ht="12.75" x14ac:dyDescent="0.2">
      <c r="A714" s="1"/>
      <c r="B714" s="1"/>
      <c r="C714" s="1"/>
      <c r="D714" s="1"/>
      <c r="E714" s="1"/>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row>
    <row r="715" spans="1:33" ht="12.75" x14ac:dyDescent="0.2">
      <c r="A715" s="1"/>
      <c r="B715" s="1"/>
      <c r="C715" s="1"/>
      <c r="D715" s="1"/>
      <c r="E715" s="1"/>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row>
    <row r="716" spans="1:33" ht="12.75" x14ac:dyDescent="0.2">
      <c r="A716" s="1"/>
      <c r="B716" s="1"/>
      <c r="C716" s="1"/>
      <c r="D716" s="1"/>
      <c r="E716" s="1"/>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row>
    <row r="717" spans="1:33" ht="12.75" x14ac:dyDescent="0.2">
      <c r="A717" s="1"/>
      <c r="B717" s="1"/>
      <c r="C717" s="1"/>
      <c r="D717" s="1"/>
      <c r="E717" s="1"/>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row>
    <row r="718" spans="1:33" ht="12.75" x14ac:dyDescent="0.2">
      <c r="A718" s="1"/>
      <c r="B718" s="1"/>
      <c r="C718" s="1"/>
      <c r="D718" s="1"/>
      <c r="E718" s="1"/>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row>
    <row r="719" spans="1:33" ht="12.75" x14ac:dyDescent="0.2">
      <c r="A719" s="1"/>
      <c r="B719" s="1"/>
      <c r="C719" s="1"/>
      <c r="D719" s="1"/>
      <c r="E719" s="1"/>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row>
    <row r="720" spans="1:33" ht="12.75" x14ac:dyDescent="0.2">
      <c r="A720" s="1"/>
      <c r="B720" s="1"/>
      <c r="C720" s="1"/>
      <c r="D720" s="1"/>
      <c r="E720" s="1"/>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row>
    <row r="721" spans="1:33" ht="12.75" x14ac:dyDescent="0.2">
      <c r="A721" s="1"/>
      <c r="B721" s="1"/>
      <c r="C721" s="1"/>
      <c r="D721" s="1"/>
      <c r="E721" s="1"/>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row>
    <row r="722" spans="1:33" ht="12.75" x14ac:dyDescent="0.2">
      <c r="A722" s="1"/>
      <c r="B722" s="1"/>
      <c r="C722" s="1"/>
      <c r="D722" s="1"/>
      <c r="E722" s="1"/>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row>
    <row r="723" spans="1:33" ht="12.75" x14ac:dyDescent="0.2">
      <c r="A723" s="1"/>
      <c r="B723" s="1"/>
      <c r="C723" s="1"/>
      <c r="D723" s="1"/>
      <c r="E723" s="1"/>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row>
    <row r="724" spans="1:33" ht="12.75" x14ac:dyDescent="0.2">
      <c r="A724" s="1"/>
      <c r="B724" s="1"/>
      <c r="C724" s="1"/>
      <c r="D724" s="1"/>
      <c r="E724" s="1"/>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row>
    <row r="725" spans="1:33" ht="12.75" x14ac:dyDescent="0.2">
      <c r="A725" s="1"/>
      <c r="B725" s="1"/>
      <c r="C725" s="1"/>
      <c r="D725" s="1"/>
      <c r="E725" s="1"/>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row>
    <row r="726" spans="1:33" ht="12.75" x14ac:dyDescent="0.2">
      <c r="A726" s="1"/>
      <c r="B726" s="1"/>
      <c r="C726" s="1"/>
      <c r="D726" s="1"/>
      <c r="E726" s="1"/>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row>
    <row r="727" spans="1:33" ht="12.75" x14ac:dyDescent="0.2">
      <c r="A727" s="1"/>
      <c r="B727" s="1"/>
      <c r="C727" s="1"/>
      <c r="D727" s="1"/>
      <c r="E727" s="1"/>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row>
    <row r="728" spans="1:33" ht="12.75" x14ac:dyDescent="0.2">
      <c r="A728" s="1"/>
      <c r="B728" s="1"/>
      <c r="C728" s="1"/>
      <c r="D728" s="1"/>
      <c r="E728" s="1"/>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row>
    <row r="729" spans="1:33" ht="12.75" x14ac:dyDescent="0.2">
      <c r="A729" s="1"/>
      <c r="B729" s="1"/>
      <c r="C729" s="1"/>
      <c r="D729" s="1"/>
      <c r="E729" s="1"/>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row>
    <row r="730" spans="1:33" ht="12.75" x14ac:dyDescent="0.2">
      <c r="A730" s="1"/>
      <c r="B730" s="1"/>
      <c r="C730" s="1"/>
      <c r="D730" s="1"/>
      <c r="E730" s="1"/>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row>
    <row r="731" spans="1:33" ht="12.75" x14ac:dyDescent="0.2">
      <c r="A731" s="1"/>
      <c r="B731" s="1"/>
      <c r="C731" s="1"/>
      <c r="D731" s="1"/>
      <c r="E731" s="1"/>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row>
    <row r="732" spans="1:33" ht="12.75" x14ac:dyDescent="0.2">
      <c r="A732" s="1"/>
      <c r="B732" s="1"/>
      <c r="C732" s="1"/>
      <c r="D732" s="1"/>
      <c r="E732" s="1"/>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row>
    <row r="733" spans="1:33" ht="12.75" x14ac:dyDescent="0.2">
      <c r="A733" s="1"/>
      <c r="B733" s="1"/>
      <c r="C733" s="1"/>
      <c r="D733" s="1"/>
      <c r="E733" s="1"/>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row>
    <row r="734" spans="1:33" ht="12.75" x14ac:dyDescent="0.2">
      <c r="A734" s="1"/>
      <c r="B734" s="1"/>
      <c r="C734" s="1"/>
      <c r="D734" s="1"/>
      <c r="E734" s="1"/>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row>
    <row r="735" spans="1:33" ht="12.75" x14ac:dyDescent="0.2">
      <c r="A735" s="1"/>
      <c r="B735" s="1"/>
      <c r="C735" s="1"/>
      <c r="D735" s="1"/>
      <c r="E735" s="1"/>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row>
    <row r="736" spans="1:33" ht="12.75" x14ac:dyDescent="0.2">
      <c r="A736" s="1"/>
      <c r="B736" s="1"/>
      <c r="C736" s="1"/>
      <c r="D736" s="1"/>
      <c r="E736" s="1"/>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row>
    <row r="737" spans="1:33" ht="12.75" x14ac:dyDescent="0.2">
      <c r="A737" s="1"/>
      <c r="B737" s="1"/>
      <c r="C737" s="1"/>
      <c r="D737" s="1"/>
      <c r="E737" s="1"/>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row>
    <row r="738" spans="1:33" ht="12.75" x14ac:dyDescent="0.2">
      <c r="A738" s="1"/>
      <c r="B738" s="1"/>
      <c r="C738" s="1"/>
      <c r="D738" s="1"/>
      <c r="E738" s="1"/>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row>
    <row r="739" spans="1:33" ht="12.75" x14ac:dyDescent="0.2">
      <c r="A739" s="1"/>
      <c r="B739" s="1"/>
      <c r="C739" s="1"/>
      <c r="D739" s="1"/>
      <c r="E739" s="1"/>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row>
    <row r="740" spans="1:33" ht="12.75" x14ac:dyDescent="0.2">
      <c r="A740" s="1"/>
      <c r="B740" s="1"/>
      <c r="C740" s="1"/>
      <c r="D740" s="1"/>
      <c r="E740" s="1"/>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row>
    <row r="741" spans="1:33" ht="12.75" x14ac:dyDescent="0.2">
      <c r="A741" s="1"/>
      <c r="B741" s="1"/>
      <c r="C741" s="1"/>
      <c r="D741" s="1"/>
      <c r="E741" s="1"/>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row>
    <row r="742" spans="1:33" ht="12.75" x14ac:dyDescent="0.2">
      <c r="A742" s="1"/>
      <c r="B742" s="1"/>
      <c r="C742" s="1"/>
      <c r="D742" s="1"/>
      <c r="E742" s="1"/>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row>
    <row r="743" spans="1:33" ht="12.75" x14ac:dyDescent="0.2">
      <c r="A743" s="1"/>
      <c r="B743" s="1"/>
      <c r="C743" s="1"/>
      <c r="D743" s="1"/>
      <c r="E743" s="1"/>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row>
    <row r="744" spans="1:33" ht="12.75" x14ac:dyDescent="0.2">
      <c r="A744" s="1"/>
      <c r="B744" s="1"/>
      <c r="C744" s="1"/>
      <c r="D744" s="1"/>
      <c r="E744" s="1"/>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row>
    <row r="745" spans="1:33" ht="12.75" x14ac:dyDescent="0.2">
      <c r="A745" s="1"/>
      <c r="B745" s="1"/>
      <c r="C745" s="1"/>
      <c r="D745" s="1"/>
      <c r="E745" s="1"/>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row>
    <row r="746" spans="1:33" ht="12.75" x14ac:dyDescent="0.2">
      <c r="A746" s="1"/>
      <c r="B746" s="1"/>
      <c r="C746" s="1"/>
      <c r="D746" s="1"/>
      <c r="E746" s="1"/>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row>
    <row r="747" spans="1:33" ht="12.75" x14ac:dyDescent="0.2">
      <c r="A747" s="1"/>
      <c r="B747" s="1"/>
      <c r="C747" s="1"/>
      <c r="D747" s="1"/>
      <c r="E747" s="1"/>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row>
    <row r="748" spans="1:33" ht="12.75" x14ac:dyDescent="0.2">
      <c r="A748" s="1"/>
      <c r="B748" s="1"/>
      <c r="C748" s="1"/>
      <c r="D748" s="1"/>
      <c r="E748" s="1"/>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row>
    <row r="749" spans="1:33" ht="12.75" x14ac:dyDescent="0.2">
      <c r="A749" s="1"/>
      <c r="B749" s="1"/>
      <c r="C749" s="1"/>
      <c r="D749" s="1"/>
      <c r="E749" s="1"/>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row>
    <row r="750" spans="1:33" ht="12.75" x14ac:dyDescent="0.2">
      <c r="A750" s="1"/>
      <c r="B750" s="1"/>
      <c r="C750" s="1"/>
      <c r="D750" s="1"/>
      <c r="E750" s="1"/>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row>
    <row r="751" spans="1:33" ht="12.75" x14ac:dyDescent="0.2">
      <c r="A751" s="1"/>
      <c r="B751" s="1"/>
      <c r="C751" s="1"/>
      <c r="D751" s="1"/>
      <c r="E751" s="1"/>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row>
    <row r="752" spans="1:33" ht="12.75" x14ac:dyDescent="0.2">
      <c r="A752" s="1"/>
      <c r="B752" s="1"/>
      <c r="C752" s="1"/>
      <c r="D752" s="1"/>
      <c r="E752" s="1"/>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row>
    <row r="753" spans="1:33" ht="12.75" x14ac:dyDescent="0.2">
      <c r="A753" s="1"/>
      <c r="B753" s="1"/>
      <c r="C753" s="1"/>
      <c r="D753" s="1"/>
      <c r="E753" s="1"/>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row>
    <row r="754" spans="1:33" ht="12.75" x14ac:dyDescent="0.2">
      <c r="A754" s="1"/>
      <c r="B754" s="1"/>
      <c r="C754" s="1"/>
      <c r="D754" s="1"/>
      <c r="E754" s="1"/>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row>
    <row r="755" spans="1:33" ht="12.75" x14ac:dyDescent="0.2">
      <c r="A755" s="1"/>
      <c r="B755" s="1"/>
      <c r="C755" s="1"/>
      <c r="D755" s="1"/>
      <c r="E755" s="1"/>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row>
    <row r="756" spans="1:33" ht="12.75" x14ac:dyDescent="0.2">
      <c r="A756" s="1"/>
      <c r="B756" s="1"/>
      <c r="C756" s="1"/>
      <c r="D756" s="1"/>
      <c r="E756" s="1"/>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row>
    <row r="757" spans="1:33" ht="12.75" x14ac:dyDescent="0.2">
      <c r="A757" s="1"/>
      <c r="B757" s="1"/>
      <c r="C757" s="1"/>
      <c r="D757" s="1"/>
      <c r="E757" s="1"/>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row>
    <row r="758" spans="1:33" ht="12.75" x14ac:dyDescent="0.2">
      <c r="A758" s="1"/>
      <c r="B758" s="1"/>
      <c r="C758" s="1"/>
      <c r="D758" s="1"/>
      <c r="E758" s="1"/>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row>
    <row r="759" spans="1:33" ht="12.75" x14ac:dyDescent="0.2">
      <c r="A759" s="1"/>
      <c r="B759" s="1"/>
      <c r="C759" s="1"/>
      <c r="D759" s="1"/>
      <c r="E759" s="1"/>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row>
    <row r="760" spans="1:33" ht="12.75" x14ac:dyDescent="0.2">
      <c r="A760" s="1"/>
      <c r="B760" s="1"/>
      <c r="C760" s="1"/>
      <c r="D760" s="1"/>
      <c r="E760" s="1"/>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row>
    <row r="761" spans="1:33" ht="12.75" x14ac:dyDescent="0.2">
      <c r="A761" s="1"/>
      <c r="B761" s="1"/>
      <c r="C761" s="1"/>
      <c r="D761" s="1"/>
      <c r="E761" s="1"/>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row>
    <row r="762" spans="1:33" ht="12.75" x14ac:dyDescent="0.2">
      <c r="A762" s="1"/>
      <c r="B762" s="1"/>
      <c r="C762" s="1"/>
      <c r="D762" s="1"/>
      <c r="E762" s="1"/>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row>
    <row r="763" spans="1:33" ht="12.75" x14ac:dyDescent="0.2">
      <c r="A763" s="1"/>
      <c r="B763" s="1"/>
      <c r="C763" s="1"/>
      <c r="D763" s="1"/>
      <c r="E763" s="1"/>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row>
    <row r="764" spans="1:33" ht="12.75" x14ac:dyDescent="0.2">
      <c r="A764" s="1"/>
      <c r="B764" s="1"/>
      <c r="C764" s="1"/>
      <c r="D764" s="1"/>
      <c r="E764" s="1"/>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row>
    <row r="765" spans="1:33" ht="12.75" x14ac:dyDescent="0.2">
      <c r="A765" s="1"/>
      <c r="B765" s="1"/>
      <c r="C765" s="1"/>
      <c r="D765" s="1"/>
      <c r="E765" s="1"/>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row>
    <row r="766" spans="1:33" ht="12.75" x14ac:dyDescent="0.2">
      <c r="A766" s="1"/>
      <c r="B766" s="1"/>
      <c r="C766" s="1"/>
      <c r="D766" s="1"/>
      <c r="E766" s="1"/>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row>
    <row r="767" spans="1:33" ht="12.75" x14ac:dyDescent="0.2">
      <c r="A767" s="1"/>
      <c r="B767" s="1"/>
      <c r="C767" s="1"/>
      <c r="D767" s="1"/>
      <c r="E767" s="1"/>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row>
    <row r="768" spans="1:33" ht="12.75" x14ac:dyDescent="0.2">
      <c r="A768" s="1"/>
      <c r="B768" s="1"/>
      <c r="C768" s="1"/>
      <c r="D768" s="1"/>
      <c r="E768" s="1"/>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row>
    <row r="769" spans="1:33" ht="12.75" x14ac:dyDescent="0.2">
      <c r="A769" s="1"/>
      <c r="B769" s="1"/>
      <c r="C769" s="1"/>
      <c r="D769" s="1"/>
      <c r="E769" s="1"/>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row>
    <row r="770" spans="1:33" ht="12.75" x14ac:dyDescent="0.2">
      <c r="A770" s="1"/>
      <c r="B770" s="1"/>
      <c r="C770" s="1"/>
      <c r="D770" s="1"/>
      <c r="E770" s="1"/>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row>
    <row r="771" spans="1:33" ht="12.75" x14ac:dyDescent="0.2">
      <c r="A771" s="1"/>
      <c r="B771" s="1"/>
      <c r="C771" s="1"/>
      <c r="D771" s="1"/>
      <c r="E771" s="1"/>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row>
    <row r="772" spans="1:33" ht="12.75" x14ac:dyDescent="0.2">
      <c r="A772" s="1"/>
      <c r="B772" s="1"/>
      <c r="C772" s="1"/>
      <c r="D772" s="1"/>
      <c r="E772" s="1"/>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row>
    <row r="773" spans="1:33" ht="12.75" x14ac:dyDescent="0.2">
      <c r="A773" s="1"/>
      <c r="B773" s="1"/>
      <c r="C773" s="1"/>
      <c r="D773" s="1"/>
      <c r="E773" s="1"/>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row>
    <row r="774" spans="1:33" ht="12.75" x14ac:dyDescent="0.2">
      <c r="A774" s="1"/>
      <c r="B774" s="1"/>
      <c r="C774" s="1"/>
      <c r="D774" s="1"/>
      <c r="E774" s="1"/>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row>
    <row r="775" spans="1:33" ht="12.75" x14ac:dyDescent="0.2">
      <c r="A775" s="1"/>
      <c r="B775" s="1"/>
      <c r="C775" s="1"/>
      <c r="D775" s="1"/>
      <c r="E775" s="1"/>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row>
    <row r="776" spans="1:33" ht="12.75" x14ac:dyDescent="0.2">
      <c r="A776" s="1"/>
      <c r="B776" s="1"/>
      <c r="C776" s="1"/>
      <c r="D776" s="1"/>
      <c r="E776" s="1"/>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row>
    <row r="777" spans="1:33" ht="12.75" x14ac:dyDescent="0.2">
      <c r="A777" s="1"/>
      <c r="B777" s="1"/>
      <c r="C777" s="1"/>
      <c r="D777" s="1"/>
      <c r="E777" s="1"/>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row>
    <row r="778" spans="1:33" ht="12.75" x14ac:dyDescent="0.2">
      <c r="A778" s="1"/>
      <c r="B778" s="1"/>
      <c r="C778" s="1"/>
      <c r="D778" s="1"/>
      <c r="E778" s="1"/>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row>
    <row r="779" spans="1:33" ht="12.75" x14ac:dyDescent="0.2">
      <c r="A779" s="1"/>
      <c r="B779" s="1"/>
      <c r="C779" s="1"/>
      <c r="D779" s="1"/>
      <c r="E779" s="1"/>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row>
    <row r="780" spans="1:33" ht="12.75" x14ac:dyDescent="0.2">
      <c r="A780" s="1"/>
      <c r="B780" s="1"/>
      <c r="C780" s="1"/>
      <c r="D780" s="1"/>
      <c r="E780" s="1"/>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row>
    <row r="781" spans="1:33" ht="12.75" x14ac:dyDescent="0.2">
      <c r="A781" s="1"/>
      <c r="B781" s="1"/>
      <c r="C781" s="1"/>
      <c r="D781" s="1"/>
      <c r="E781" s="1"/>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row>
    <row r="782" spans="1:33" ht="12.75" x14ac:dyDescent="0.2">
      <c r="A782" s="1"/>
      <c r="B782" s="1"/>
      <c r="C782" s="1"/>
      <c r="D782" s="1"/>
      <c r="E782" s="1"/>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row>
    <row r="783" spans="1:33" ht="12.75" x14ac:dyDescent="0.2">
      <c r="A783" s="1"/>
      <c r="B783" s="1"/>
      <c r="C783" s="1"/>
      <c r="D783" s="1"/>
      <c r="E783" s="1"/>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row>
    <row r="784" spans="1:33" ht="12.75" x14ac:dyDescent="0.2">
      <c r="A784" s="1"/>
      <c r="B784" s="1"/>
      <c r="C784" s="1"/>
      <c r="D784" s="1"/>
      <c r="E784" s="1"/>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row>
    <row r="785" spans="1:33" ht="12.75" x14ac:dyDescent="0.2">
      <c r="A785" s="1"/>
      <c r="B785" s="1"/>
      <c r="C785" s="1"/>
      <c r="D785" s="1"/>
      <c r="E785" s="1"/>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row>
    <row r="786" spans="1:33" ht="12.75" x14ac:dyDescent="0.2">
      <c r="A786" s="1"/>
      <c r="B786" s="1"/>
      <c r="C786" s="1"/>
      <c r="D786" s="1"/>
      <c r="E786" s="1"/>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row>
    <row r="787" spans="1:33" ht="12.75" x14ac:dyDescent="0.2">
      <c r="A787" s="1"/>
      <c r="B787" s="1"/>
      <c r="C787" s="1"/>
      <c r="D787" s="1"/>
      <c r="E787" s="1"/>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row>
    <row r="788" spans="1:33" ht="12.75" x14ac:dyDescent="0.2">
      <c r="A788" s="1"/>
      <c r="B788" s="1"/>
      <c r="C788" s="1"/>
      <c r="D788" s="1"/>
      <c r="E788" s="1"/>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row>
    <row r="789" spans="1:33" ht="12.75" x14ac:dyDescent="0.2">
      <c r="A789" s="1"/>
      <c r="B789" s="1"/>
      <c r="C789" s="1"/>
      <c r="D789" s="1"/>
      <c r="E789" s="1"/>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row>
    <row r="790" spans="1:33" ht="12.75" x14ac:dyDescent="0.2">
      <c r="A790" s="1"/>
      <c r="B790" s="1"/>
      <c r="C790" s="1"/>
      <c r="D790" s="1"/>
      <c r="E790" s="1"/>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row>
    <row r="791" spans="1:33" ht="12.75" x14ac:dyDescent="0.2">
      <c r="A791" s="1"/>
      <c r="B791" s="1"/>
      <c r="C791" s="1"/>
      <c r="D791" s="1"/>
      <c r="E791" s="1"/>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row>
    <row r="792" spans="1:33" ht="12.75" x14ac:dyDescent="0.2">
      <c r="A792" s="1"/>
      <c r="B792" s="1"/>
      <c r="C792" s="1"/>
      <c r="D792" s="1"/>
      <c r="E792" s="1"/>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row>
    <row r="793" spans="1:33" ht="12.75" x14ac:dyDescent="0.2">
      <c r="A793" s="1"/>
      <c r="B793" s="1"/>
      <c r="C793" s="1"/>
      <c r="D793" s="1"/>
      <c r="E793" s="1"/>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row>
    <row r="794" spans="1:33" ht="12.75" x14ac:dyDescent="0.2">
      <c r="A794" s="1"/>
      <c r="B794" s="1"/>
      <c r="C794" s="1"/>
      <c r="D794" s="1"/>
      <c r="E794" s="1"/>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row>
    <row r="795" spans="1:33" ht="12.75" x14ac:dyDescent="0.2">
      <c r="A795" s="1"/>
      <c r="B795" s="1"/>
      <c r="C795" s="1"/>
      <c r="D795" s="1"/>
      <c r="E795" s="1"/>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row>
    <row r="796" spans="1:33" ht="12.75" x14ac:dyDescent="0.2">
      <c r="A796" s="1"/>
      <c r="B796" s="1"/>
      <c r="C796" s="1"/>
      <c r="D796" s="1"/>
      <c r="E796" s="1"/>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row>
    <row r="797" spans="1:33" ht="12.75" x14ac:dyDescent="0.2">
      <c r="A797" s="1"/>
      <c r="B797" s="1"/>
      <c r="C797" s="1"/>
      <c r="D797" s="1"/>
      <c r="E797" s="1"/>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row>
    <row r="798" spans="1:33" ht="12.75" x14ac:dyDescent="0.2">
      <c r="A798" s="1"/>
      <c r="B798" s="1"/>
      <c r="C798" s="1"/>
      <c r="D798" s="1"/>
      <c r="E798" s="1"/>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row>
    <row r="799" spans="1:33" ht="12.75" x14ac:dyDescent="0.2">
      <c r="A799" s="1"/>
      <c r="B799" s="1"/>
      <c r="C799" s="1"/>
      <c r="D799" s="1"/>
      <c r="E799" s="1"/>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row>
    <row r="800" spans="1:33" ht="12.75" x14ac:dyDescent="0.2">
      <c r="A800" s="1"/>
      <c r="B800" s="1"/>
      <c r="C800" s="1"/>
      <c r="D800" s="1"/>
      <c r="E800" s="1"/>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row>
    <row r="801" spans="1:33" ht="12.75" x14ac:dyDescent="0.2">
      <c r="A801" s="1"/>
      <c r="B801" s="1"/>
      <c r="C801" s="1"/>
      <c r="D801" s="1"/>
      <c r="E801" s="1"/>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row>
    <row r="802" spans="1:33" ht="12.75" x14ac:dyDescent="0.2">
      <c r="A802" s="1"/>
      <c r="B802" s="1"/>
      <c r="C802" s="1"/>
      <c r="D802" s="1"/>
      <c r="E802" s="1"/>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row>
    <row r="803" spans="1:33" ht="12.75" x14ac:dyDescent="0.2">
      <c r="A803" s="1"/>
      <c r="B803" s="1"/>
      <c r="C803" s="1"/>
      <c r="D803" s="1"/>
      <c r="E803" s="1"/>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row>
    <row r="804" spans="1:33" ht="12.75" x14ac:dyDescent="0.2">
      <c r="A804" s="1"/>
      <c r="B804" s="1"/>
      <c r="C804" s="1"/>
      <c r="D804" s="1"/>
      <c r="E804" s="1"/>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row>
    <row r="805" spans="1:33" ht="12.75" x14ac:dyDescent="0.2">
      <c r="A805" s="1"/>
      <c r="B805" s="1"/>
      <c r="C805" s="1"/>
      <c r="D805" s="1"/>
      <c r="E805" s="1"/>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row>
    <row r="806" spans="1:33" ht="12.75" x14ac:dyDescent="0.2">
      <c r="A806" s="1"/>
      <c r="B806" s="1"/>
      <c r="C806" s="1"/>
      <c r="D806" s="1"/>
      <c r="E806" s="1"/>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row>
    <row r="807" spans="1:33" ht="12.75" x14ac:dyDescent="0.2">
      <c r="A807" s="1"/>
      <c r="B807" s="1"/>
      <c r="C807" s="1"/>
      <c r="D807" s="1"/>
      <c r="E807" s="1"/>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row>
    <row r="808" spans="1:33" ht="12.75" x14ac:dyDescent="0.2">
      <c r="A808" s="1"/>
      <c r="B808" s="1"/>
      <c r="C808" s="1"/>
      <c r="D808" s="1"/>
      <c r="E808" s="1"/>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row>
    <row r="809" spans="1:33" ht="12.75" x14ac:dyDescent="0.2">
      <c r="A809" s="1"/>
      <c r="B809" s="1"/>
      <c r="C809" s="1"/>
      <c r="D809" s="1"/>
      <c r="E809" s="1"/>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row>
    <row r="810" spans="1:33" ht="12.75" x14ac:dyDescent="0.2">
      <c r="A810" s="1"/>
      <c r="B810" s="1"/>
      <c r="C810" s="1"/>
      <c r="D810" s="1"/>
      <c r="E810" s="1"/>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row>
    <row r="811" spans="1:33" ht="12.75" x14ac:dyDescent="0.2">
      <c r="A811" s="1"/>
      <c r="B811" s="1"/>
      <c r="C811" s="1"/>
      <c r="D811" s="1"/>
      <c r="E811" s="1"/>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row>
    <row r="812" spans="1:33" ht="12.75" x14ac:dyDescent="0.2">
      <c r="A812" s="1"/>
      <c r="B812" s="1"/>
      <c r="C812" s="1"/>
      <c r="D812" s="1"/>
      <c r="E812" s="1"/>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row>
    <row r="813" spans="1:33" ht="12.75" x14ac:dyDescent="0.2">
      <c r="A813" s="1"/>
      <c r="B813" s="1"/>
      <c r="C813" s="1"/>
      <c r="D813" s="1"/>
      <c r="E813" s="1"/>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row>
    <row r="814" spans="1:33" ht="12.75" x14ac:dyDescent="0.2">
      <c r="A814" s="1"/>
      <c r="B814" s="1"/>
      <c r="C814" s="1"/>
      <c r="D814" s="1"/>
      <c r="E814" s="1"/>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row>
    <row r="815" spans="1:33" ht="12.75" x14ac:dyDescent="0.2">
      <c r="A815" s="1"/>
      <c r="B815" s="1"/>
      <c r="C815" s="1"/>
      <c r="D815" s="1"/>
      <c r="E815" s="1"/>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row>
    <row r="816" spans="1:33" ht="12.75" x14ac:dyDescent="0.2">
      <c r="A816" s="1"/>
      <c r="B816" s="1"/>
      <c r="C816" s="1"/>
      <c r="D816" s="1"/>
      <c r="E816" s="1"/>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row>
    <row r="817" spans="1:33" ht="12.75" x14ac:dyDescent="0.2">
      <c r="A817" s="1"/>
      <c r="B817" s="1"/>
      <c r="C817" s="1"/>
      <c r="D817" s="1"/>
      <c r="E817" s="1"/>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row>
    <row r="818" spans="1:33" ht="12.75" x14ac:dyDescent="0.2">
      <c r="A818" s="1"/>
      <c r="B818" s="1"/>
      <c r="C818" s="1"/>
      <c r="D818" s="1"/>
      <c r="E818" s="1"/>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row>
    <row r="819" spans="1:33" ht="12.75" x14ac:dyDescent="0.2">
      <c r="A819" s="1"/>
      <c r="B819" s="1"/>
      <c r="C819" s="1"/>
      <c r="D819" s="1"/>
      <c r="E819" s="1"/>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row>
    <row r="820" spans="1:33" ht="12.75" x14ac:dyDescent="0.2">
      <c r="A820" s="1"/>
      <c r="B820" s="1"/>
      <c r="C820" s="1"/>
      <c r="D820" s="1"/>
      <c r="E820" s="1"/>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row>
    <row r="821" spans="1:33" ht="12.75" x14ac:dyDescent="0.2">
      <c r="A821" s="1"/>
      <c r="B821" s="1"/>
      <c r="C821" s="1"/>
      <c r="D821" s="1"/>
      <c r="E821" s="1"/>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row>
    <row r="822" spans="1:33" ht="12.75" x14ac:dyDescent="0.2">
      <c r="A822" s="1"/>
      <c r="B822" s="1"/>
      <c r="C822" s="1"/>
      <c r="D822" s="1"/>
      <c r="E822" s="1"/>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row>
    <row r="823" spans="1:33" ht="12.75" x14ac:dyDescent="0.2">
      <c r="A823" s="1"/>
      <c r="B823" s="1"/>
      <c r="C823" s="1"/>
      <c r="D823" s="1"/>
      <c r="E823" s="1"/>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row>
    <row r="824" spans="1:33" ht="12.75" x14ac:dyDescent="0.2">
      <c r="A824" s="1"/>
      <c r="B824" s="1"/>
      <c r="C824" s="1"/>
      <c r="D824" s="1"/>
      <c r="E824" s="1"/>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row>
    <row r="825" spans="1:33" ht="12.75" x14ac:dyDescent="0.2">
      <c r="A825" s="1"/>
      <c r="B825" s="1"/>
      <c r="C825" s="1"/>
      <c r="D825" s="1"/>
      <c r="E825" s="1"/>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row>
    <row r="826" spans="1:33" ht="12.75" x14ac:dyDescent="0.2">
      <c r="A826" s="1"/>
      <c r="B826" s="1"/>
      <c r="C826" s="1"/>
      <c r="D826" s="1"/>
      <c r="E826" s="1"/>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row>
    <row r="827" spans="1:33" ht="12.75" x14ac:dyDescent="0.2">
      <c r="A827" s="1"/>
      <c r="B827" s="1"/>
      <c r="C827" s="1"/>
      <c r="D827" s="1"/>
      <c r="E827" s="1"/>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row>
    <row r="828" spans="1:33" ht="12.75" x14ac:dyDescent="0.2">
      <c r="A828" s="1"/>
      <c r="B828" s="1"/>
      <c r="C828" s="1"/>
      <c r="D828" s="1"/>
      <c r="E828" s="1"/>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row>
    <row r="829" spans="1:33" ht="12.75" x14ac:dyDescent="0.2">
      <c r="A829" s="1"/>
      <c r="B829" s="1"/>
      <c r="C829" s="1"/>
      <c r="D829" s="1"/>
      <c r="E829" s="1"/>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row>
    <row r="830" spans="1:33" ht="12.75" x14ac:dyDescent="0.2">
      <c r="A830" s="1"/>
      <c r="B830" s="1"/>
      <c r="C830" s="1"/>
      <c r="D830" s="1"/>
      <c r="E830" s="1"/>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row>
    <row r="831" spans="1:33" ht="12.75" x14ac:dyDescent="0.2">
      <c r="A831" s="1"/>
      <c r="B831" s="1"/>
      <c r="C831" s="1"/>
      <c r="D831" s="1"/>
      <c r="E831" s="1"/>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row>
    <row r="832" spans="1:33" ht="12.75" x14ac:dyDescent="0.2">
      <c r="A832" s="1"/>
      <c r="B832" s="1"/>
      <c r="C832" s="1"/>
      <c r="D832" s="1"/>
      <c r="E832" s="1"/>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row>
    <row r="833" spans="1:33" ht="12.75" x14ac:dyDescent="0.2">
      <c r="A833" s="1"/>
      <c r="B833" s="1"/>
      <c r="C833" s="1"/>
      <c r="D833" s="1"/>
      <c r="E833" s="1"/>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row>
    <row r="834" spans="1:33" ht="12.75" x14ac:dyDescent="0.2">
      <c r="A834" s="1"/>
      <c r="B834" s="1"/>
      <c r="C834" s="1"/>
      <c r="D834" s="1"/>
      <c r="E834" s="1"/>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row>
    <row r="835" spans="1:33" ht="12.75" x14ac:dyDescent="0.2">
      <c r="A835" s="1"/>
      <c r="B835" s="1"/>
      <c r="C835" s="1"/>
      <c r="D835" s="1"/>
      <c r="E835" s="1"/>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row>
    <row r="836" spans="1:33" ht="12.75" x14ac:dyDescent="0.2">
      <c r="A836" s="1"/>
      <c r="B836" s="1"/>
      <c r="C836" s="1"/>
      <c r="D836" s="1"/>
      <c r="E836" s="1"/>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row>
    <row r="837" spans="1:33" ht="12.75" x14ac:dyDescent="0.2">
      <c r="A837" s="1"/>
      <c r="B837" s="1"/>
      <c r="C837" s="1"/>
      <c r="D837" s="1"/>
      <c r="E837" s="1"/>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row>
    <row r="838" spans="1:33" ht="12.75" x14ac:dyDescent="0.2">
      <c r="A838" s="1"/>
      <c r="B838" s="1"/>
      <c r="C838" s="1"/>
      <c r="D838" s="1"/>
      <c r="E838" s="1"/>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row>
    <row r="839" spans="1:33" ht="12.75" x14ac:dyDescent="0.2">
      <c r="A839" s="1"/>
      <c r="B839" s="1"/>
      <c r="C839" s="1"/>
      <c r="D839" s="1"/>
      <c r="E839" s="1"/>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row>
    <row r="840" spans="1:33" ht="12.75" x14ac:dyDescent="0.2">
      <c r="A840" s="1"/>
      <c r="B840" s="1"/>
      <c r="C840" s="1"/>
      <c r="D840" s="1"/>
      <c r="E840" s="1"/>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row>
    <row r="841" spans="1:33" ht="12.75" x14ac:dyDescent="0.2">
      <c r="A841" s="1"/>
      <c r="B841" s="1"/>
      <c r="C841" s="1"/>
      <c r="D841" s="1"/>
      <c r="E841" s="1"/>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row>
    <row r="842" spans="1:33" ht="12.75" x14ac:dyDescent="0.2">
      <c r="A842" s="1"/>
      <c r="B842" s="1"/>
      <c r="C842" s="1"/>
      <c r="D842" s="1"/>
      <c r="E842" s="1"/>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row>
    <row r="843" spans="1:33" ht="12.75" x14ac:dyDescent="0.2">
      <c r="A843" s="1"/>
      <c r="B843" s="1"/>
      <c r="C843" s="1"/>
      <c r="D843" s="1"/>
      <c r="E843" s="1"/>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row>
    <row r="844" spans="1:33" ht="12.75" x14ac:dyDescent="0.2">
      <c r="A844" s="1"/>
      <c r="B844" s="1"/>
      <c r="C844" s="1"/>
      <c r="D844" s="1"/>
      <c r="E844" s="1"/>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row>
    <row r="845" spans="1:33" ht="12.75" x14ac:dyDescent="0.2">
      <c r="A845" s="1"/>
      <c r="B845" s="1"/>
      <c r="C845" s="1"/>
      <c r="D845" s="1"/>
      <c r="E845" s="1"/>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row>
    <row r="846" spans="1:33" ht="12.75" x14ac:dyDescent="0.2">
      <c r="A846" s="1"/>
      <c r="B846" s="1"/>
      <c r="C846" s="1"/>
      <c r="D846" s="1"/>
      <c r="E846" s="1"/>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row>
    <row r="847" spans="1:33" ht="12.75" x14ac:dyDescent="0.2">
      <c r="A847" s="1"/>
      <c r="B847" s="1"/>
      <c r="C847" s="1"/>
      <c r="D847" s="1"/>
      <c r="E847" s="1"/>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row>
    <row r="848" spans="1:33" ht="12.75" x14ac:dyDescent="0.2">
      <c r="A848" s="1"/>
      <c r="B848" s="1"/>
      <c r="C848" s="1"/>
      <c r="D848" s="1"/>
      <c r="E848" s="1"/>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row>
    <row r="849" spans="1:33" ht="12.75" x14ac:dyDescent="0.2">
      <c r="A849" s="1"/>
      <c r="B849" s="1"/>
      <c r="C849" s="1"/>
      <c r="D849" s="1"/>
      <c r="E849" s="1"/>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row>
    <row r="850" spans="1:33" ht="12.75" x14ac:dyDescent="0.2">
      <c r="A850" s="1"/>
      <c r="B850" s="1"/>
      <c r="C850" s="1"/>
      <c r="D850" s="1"/>
      <c r="E850" s="1"/>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row>
    <row r="851" spans="1:33" ht="12.75" x14ac:dyDescent="0.2">
      <c r="A851" s="1"/>
      <c r="B851" s="1"/>
      <c r="C851" s="1"/>
      <c r="D851" s="1"/>
      <c r="E851" s="1"/>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row>
    <row r="852" spans="1:33" ht="12.75" x14ac:dyDescent="0.2">
      <c r="A852" s="1"/>
      <c r="B852" s="1"/>
      <c r="C852" s="1"/>
      <c r="D852" s="1"/>
      <c r="E852" s="1"/>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row>
    <row r="853" spans="1:33" ht="12.75" x14ac:dyDescent="0.2">
      <c r="A853" s="1"/>
      <c r="B853" s="1"/>
      <c r="C853" s="1"/>
      <c r="D853" s="1"/>
      <c r="E853" s="1"/>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row>
    <row r="854" spans="1:33" ht="12.75" x14ac:dyDescent="0.2">
      <c r="A854" s="1"/>
      <c r="B854" s="1"/>
      <c r="C854" s="1"/>
      <c r="D854" s="1"/>
      <c r="E854" s="1"/>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row>
    <row r="855" spans="1:33" ht="12.75" x14ac:dyDescent="0.2">
      <c r="A855" s="1"/>
      <c r="B855" s="1"/>
      <c r="C855" s="1"/>
      <c r="D855" s="1"/>
      <c r="E855" s="1"/>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row>
    <row r="856" spans="1:33" ht="12.75" x14ac:dyDescent="0.2">
      <c r="A856" s="1"/>
      <c r="B856" s="1"/>
      <c r="C856" s="1"/>
      <c r="D856" s="1"/>
      <c r="E856" s="1"/>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row>
    <row r="857" spans="1:33" ht="12.75" x14ac:dyDescent="0.2">
      <c r="A857" s="1"/>
      <c r="B857" s="1"/>
      <c r="C857" s="1"/>
      <c r="D857" s="1"/>
      <c r="E857" s="1"/>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row>
    <row r="858" spans="1:33" ht="12.75" x14ac:dyDescent="0.2">
      <c r="A858" s="1"/>
      <c r="B858" s="1"/>
      <c r="C858" s="1"/>
      <c r="D858" s="1"/>
      <c r="E858" s="1"/>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row>
    <row r="859" spans="1:33" ht="12.75" x14ac:dyDescent="0.2">
      <c r="A859" s="1"/>
      <c r="B859" s="1"/>
      <c r="C859" s="1"/>
      <c r="D859" s="1"/>
      <c r="E859" s="1"/>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row>
    <row r="860" spans="1:33" ht="12.75" x14ac:dyDescent="0.2">
      <c r="A860" s="1"/>
      <c r="B860" s="1"/>
      <c r="C860" s="1"/>
      <c r="D860" s="1"/>
      <c r="E860" s="1"/>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row>
    <row r="861" spans="1:33" ht="12.75" x14ac:dyDescent="0.2">
      <c r="A861" s="1"/>
      <c r="B861" s="1"/>
      <c r="C861" s="1"/>
      <c r="D861" s="1"/>
      <c r="E861" s="1"/>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row>
    <row r="862" spans="1:33" ht="12.75" x14ac:dyDescent="0.2">
      <c r="A862" s="1"/>
      <c r="B862" s="1"/>
      <c r="C862" s="1"/>
      <c r="D862" s="1"/>
      <c r="E862" s="1"/>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row>
    <row r="863" spans="1:33" ht="12.75" x14ac:dyDescent="0.2">
      <c r="A863" s="1"/>
      <c r="B863" s="1"/>
      <c r="C863" s="1"/>
      <c r="D863" s="1"/>
      <c r="E863" s="1"/>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row>
    <row r="864" spans="1:33" ht="12.75" x14ac:dyDescent="0.2">
      <c r="A864" s="1"/>
      <c r="B864" s="1"/>
      <c r="C864" s="1"/>
      <c r="D864" s="1"/>
      <c r="E864" s="1"/>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row>
    <row r="865" spans="1:33" ht="12.75" x14ac:dyDescent="0.2">
      <c r="A865" s="1"/>
      <c r="B865" s="1"/>
      <c r="C865" s="1"/>
      <c r="D865" s="1"/>
      <c r="E865" s="1"/>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row>
    <row r="866" spans="1:33" ht="12.75" x14ac:dyDescent="0.2">
      <c r="A866" s="1"/>
      <c r="B866" s="1"/>
      <c r="C866" s="1"/>
      <c r="D866" s="1"/>
      <c r="E866" s="1"/>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row>
    <row r="867" spans="1:33" ht="12.75" x14ac:dyDescent="0.2">
      <c r="A867" s="1"/>
      <c r="B867" s="1"/>
      <c r="C867" s="1"/>
      <c r="D867" s="1"/>
      <c r="E867" s="1"/>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row>
    <row r="868" spans="1:33" ht="12.75" x14ac:dyDescent="0.2">
      <c r="A868" s="1"/>
      <c r="B868" s="1"/>
      <c r="C868" s="1"/>
      <c r="D868" s="1"/>
      <c r="E868" s="1"/>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row>
    <row r="869" spans="1:33" ht="12.75" x14ac:dyDescent="0.2">
      <c r="A869" s="1"/>
      <c r="B869" s="1"/>
      <c r="C869" s="1"/>
      <c r="D869" s="1"/>
      <c r="E869" s="1"/>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row>
    <row r="870" spans="1:33" ht="12.75" x14ac:dyDescent="0.2">
      <c r="A870" s="1"/>
      <c r="B870" s="1"/>
      <c r="C870" s="1"/>
      <c r="D870" s="1"/>
      <c r="E870" s="1"/>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row>
    <row r="871" spans="1:33" ht="12.75" x14ac:dyDescent="0.2">
      <c r="A871" s="1"/>
      <c r="B871" s="1"/>
      <c r="C871" s="1"/>
      <c r="D871" s="1"/>
      <c r="E871" s="1"/>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row>
    <row r="872" spans="1:33" ht="12.75" x14ac:dyDescent="0.2">
      <c r="A872" s="1"/>
      <c r="B872" s="1"/>
      <c r="C872" s="1"/>
      <c r="D872" s="1"/>
      <c r="E872" s="1"/>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row>
    <row r="873" spans="1:33" ht="12.75" x14ac:dyDescent="0.2">
      <c r="A873" s="1"/>
      <c r="B873" s="1"/>
      <c r="C873" s="1"/>
      <c r="D873" s="1"/>
      <c r="E873" s="1"/>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row>
    <row r="874" spans="1:33" ht="12.75" x14ac:dyDescent="0.2">
      <c r="A874" s="1"/>
      <c r="B874" s="1"/>
      <c r="C874" s="1"/>
      <c r="D874" s="1"/>
      <c r="E874" s="1"/>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row>
    <row r="875" spans="1:33" ht="12.75" x14ac:dyDescent="0.2">
      <c r="A875" s="1"/>
      <c r="B875" s="1"/>
      <c r="C875" s="1"/>
      <c r="D875" s="1"/>
      <c r="E875" s="1"/>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row>
    <row r="876" spans="1:33" ht="12.75" x14ac:dyDescent="0.2">
      <c r="A876" s="1"/>
      <c r="B876" s="1"/>
      <c r="C876" s="1"/>
      <c r="D876" s="1"/>
      <c r="E876" s="1"/>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row>
    <row r="877" spans="1:33" ht="12.75" x14ac:dyDescent="0.2">
      <c r="A877" s="1"/>
      <c r="B877" s="1"/>
      <c r="C877" s="1"/>
      <c r="D877" s="1"/>
      <c r="E877" s="1"/>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row>
    <row r="878" spans="1:33" ht="12.75" x14ac:dyDescent="0.2">
      <c r="A878" s="1"/>
      <c r="B878" s="1"/>
      <c r="C878" s="1"/>
      <c r="D878" s="1"/>
      <c r="E878" s="1"/>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row>
    <row r="879" spans="1:33" ht="12.75" x14ac:dyDescent="0.2">
      <c r="A879" s="1"/>
      <c r="B879" s="1"/>
      <c r="C879" s="1"/>
      <c r="D879" s="1"/>
      <c r="E879" s="1"/>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row>
    <row r="880" spans="1:33" ht="12.75" x14ac:dyDescent="0.2">
      <c r="A880" s="1"/>
      <c r="B880" s="1"/>
      <c r="C880" s="1"/>
      <c r="D880" s="1"/>
      <c r="E880" s="1"/>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row>
    <row r="881" spans="1:33" ht="12.75" x14ac:dyDescent="0.2">
      <c r="A881" s="1"/>
      <c r="B881" s="1"/>
      <c r="C881" s="1"/>
      <c r="D881" s="1"/>
      <c r="E881" s="1"/>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row>
    <row r="882" spans="1:33" ht="12.75" x14ac:dyDescent="0.2">
      <c r="A882" s="1"/>
      <c r="B882" s="1"/>
      <c r="C882" s="1"/>
      <c r="D882" s="1"/>
      <c r="E882" s="1"/>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row>
    <row r="883" spans="1:33" ht="12.75" x14ac:dyDescent="0.2">
      <c r="A883" s="1"/>
      <c r="B883" s="1"/>
      <c r="C883" s="1"/>
      <c r="D883" s="1"/>
      <c r="E883" s="1"/>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row>
    <row r="884" spans="1:33" ht="12.75" x14ac:dyDescent="0.2">
      <c r="A884" s="1"/>
      <c r="B884" s="1"/>
      <c r="C884" s="1"/>
      <c r="D884" s="1"/>
      <c r="E884" s="1"/>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row>
    <row r="885" spans="1:33" ht="12.75" x14ac:dyDescent="0.2">
      <c r="A885" s="1"/>
      <c r="B885" s="1"/>
      <c r="C885" s="1"/>
      <c r="D885" s="1"/>
      <c r="E885" s="1"/>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row>
    <row r="886" spans="1:33" ht="12.75" x14ac:dyDescent="0.2">
      <c r="A886" s="1"/>
      <c r="B886" s="1"/>
      <c r="C886" s="1"/>
      <c r="D886" s="1"/>
      <c r="E886" s="1"/>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row>
    <row r="887" spans="1:33" ht="12.75" x14ac:dyDescent="0.2">
      <c r="A887" s="1"/>
      <c r="B887" s="1"/>
      <c r="C887" s="1"/>
      <c r="D887" s="1"/>
      <c r="E887" s="1"/>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row>
    <row r="888" spans="1:33" ht="12.75" x14ac:dyDescent="0.2">
      <c r="A888" s="1"/>
      <c r="B888" s="1"/>
      <c r="C888" s="1"/>
      <c r="D888" s="1"/>
      <c r="E888" s="1"/>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row>
    <row r="889" spans="1:33" ht="12.75" x14ac:dyDescent="0.2">
      <c r="A889" s="1"/>
      <c r="B889" s="1"/>
      <c r="C889" s="1"/>
      <c r="D889" s="1"/>
      <c r="E889" s="1"/>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row>
    <row r="890" spans="1:33" ht="12.75" x14ac:dyDescent="0.2">
      <c r="A890" s="1"/>
      <c r="B890" s="1"/>
      <c r="C890" s="1"/>
      <c r="D890" s="1"/>
      <c r="E890" s="1"/>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row>
    <row r="891" spans="1:33" ht="12.75" x14ac:dyDescent="0.2">
      <c r="A891" s="1"/>
      <c r="B891" s="1"/>
      <c r="C891" s="1"/>
      <c r="D891" s="1"/>
      <c r="E891" s="1"/>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row>
    <row r="892" spans="1:33" ht="12.75" x14ac:dyDescent="0.2">
      <c r="A892" s="1"/>
      <c r="B892" s="1"/>
      <c r="C892" s="1"/>
      <c r="D892" s="1"/>
      <c r="E892" s="1"/>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row>
    <row r="893" spans="1:33" ht="12.75" x14ac:dyDescent="0.2">
      <c r="A893" s="1"/>
      <c r="B893" s="1"/>
      <c r="C893" s="1"/>
      <c r="D893" s="1"/>
      <c r="E893" s="1"/>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row>
    <row r="894" spans="1:33" ht="12.75" x14ac:dyDescent="0.2">
      <c r="A894" s="1"/>
      <c r="B894" s="1"/>
      <c r="C894" s="1"/>
      <c r="D894" s="1"/>
      <c r="E894" s="1"/>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row>
    <row r="895" spans="1:33" ht="12.75" x14ac:dyDescent="0.2">
      <c r="A895" s="1"/>
      <c r="B895" s="1"/>
      <c r="C895" s="1"/>
      <c r="D895" s="1"/>
      <c r="E895" s="1"/>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row>
    <row r="896" spans="1:33" ht="12.75" x14ac:dyDescent="0.2">
      <c r="A896" s="1"/>
      <c r="B896" s="1"/>
      <c r="C896" s="1"/>
      <c r="D896" s="1"/>
      <c r="E896" s="1"/>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row>
    <row r="897" spans="1:33" ht="12.75" x14ac:dyDescent="0.2">
      <c r="A897" s="1"/>
      <c r="B897" s="1"/>
      <c r="C897" s="1"/>
      <c r="D897" s="1"/>
      <c r="E897" s="1"/>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row>
    <row r="898" spans="1:33" ht="12.75" x14ac:dyDescent="0.2">
      <c r="A898" s="1"/>
      <c r="B898" s="1"/>
      <c r="C898" s="1"/>
      <c r="D898" s="1"/>
      <c r="E898" s="1"/>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row>
    <row r="899" spans="1:33" ht="12.75" x14ac:dyDescent="0.2">
      <c r="A899" s="1"/>
      <c r="B899" s="1"/>
      <c r="C899" s="1"/>
      <c r="D899" s="1"/>
      <c r="E899" s="1"/>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row>
    <row r="900" spans="1:33" ht="12.75" x14ac:dyDescent="0.2">
      <c r="A900" s="1"/>
      <c r="B900" s="1"/>
      <c r="C900" s="1"/>
      <c r="D900" s="1"/>
      <c r="E900" s="1"/>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row>
    <row r="901" spans="1:33" ht="12.75" x14ac:dyDescent="0.2">
      <c r="A901" s="1"/>
      <c r="B901" s="1"/>
      <c r="C901" s="1"/>
      <c r="D901" s="1"/>
      <c r="E901" s="1"/>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row>
    <row r="902" spans="1:33" ht="12.75" x14ac:dyDescent="0.2">
      <c r="A902" s="1"/>
      <c r="B902" s="1"/>
      <c r="C902" s="1"/>
      <c r="D902" s="1"/>
      <c r="E902" s="1"/>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row>
    <row r="903" spans="1:33" ht="12.75" x14ac:dyDescent="0.2">
      <c r="A903" s="1"/>
      <c r="B903" s="1"/>
      <c r="C903" s="1"/>
      <c r="D903" s="1"/>
      <c r="E903" s="1"/>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row>
    <row r="904" spans="1:33" ht="12.75" x14ac:dyDescent="0.2">
      <c r="A904" s="1"/>
      <c r="B904" s="1"/>
      <c r="C904" s="1"/>
      <c r="D904" s="1"/>
      <c r="E904" s="1"/>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row>
    <row r="905" spans="1:33" ht="12.75" x14ac:dyDescent="0.2">
      <c r="A905" s="1"/>
      <c r="B905" s="1"/>
      <c r="C905" s="1"/>
      <c r="D905" s="1"/>
      <c r="E905" s="1"/>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row>
    <row r="906" spans="1:33" ht="12.75" x14ac:dyDescent="0.2">
      <c r="A906" s="1"/>
      <c r="B906" s="1"/>
      <c r="C906" s="1"/>
      <c r="D906" s="1"/>
      <c r="E906" s="1"/>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row>
    <row r="907" spans="1:33" ht="12.75" x14ac:dyDescent="0.2">
      <c r="A907" s="1"/>
      <c r="B907" s="1"/>
      <c r="C907" s="1"/>
      <c r="D907" s="1"/>
      <c r="E907" s="1"/>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row>
    <row r="908" spans="1:33" ht="12.75" x14ac:dyDescent="0.2">
      <c r="A908" s="1"/>
      <c r="B908" s="1"/>
      <c r="C908" s="1"/>
      <c r="D908" s="1"/>
      <c r="E908" s="1"/>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row>
    <row r="909" spans="1:33" ht="12.75" x14ac:dyDescent="0.2">
      <c r="A909" s="1"/>
      <c r="B909" s="1"/>
      <c r="C909" s="1"/>
      <c r="D909" s="1"/>
      <c r="E909" s="1"/>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row>
    <row r="910" spans="1:33" ht="12.75" x14ac:dyDescent="0.2">
      <c r="A910" s="1"/>
      <c r="B910" s="1"/>
      <c r="C910" s="1"/>
      <c r="D910" s="1"/>
      <c r="E910" s="1"/>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row>
    <row r="911" spans="1:33" ht="12.75" x14ac:dyDescent="0.2">
      <c r="A911" s="1"/>
      <c r="B911" s="1"/>
      <c r="C911" s="1"/>
      <c r="D911" s="1"/>
      <c r="E911" s="1"/>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row>
    <row r="912" spans="1:33" ht="12.75" x14ac:dyDescent="0.2">
      <c r="A912" s="1"/>
      <c r="B912" s="1"/>
      <c r="C912" s="1"/>
      <c r="D912" s="1"/>
      <c r="E912" s="1"/>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row>
    <row r="913" spans="1:33" ht="12.75" x14ac:dyDescent="0.2">
      <c r="A913" s="1"/>
      <c r="B913" s="1"/>
      <c r="C913" s="1"/>
      <c r="D913" s="1"/>
      <c r="E913" s="1"/>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row>
    <row r="914" spans="1:33" ht="12.75" x14ac:dyDescent="0.2">
      <c r="A914" s="1"/>
      <c r="B914" s="1"/>
      <c r="C914" s="1"/>
      <c r="D914" s="1"/>
      <c r="E914" s="1"/>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row>
    <row r="915" spans="1:33" ht="12.75" x14ac:dyDescent="0.2">
      <c r="A915" s="1"/>
      <c r="B915" s="1"/>
      <c r="C915" s="1"/>
      <c r="D915" s="1"/>
      <c r="E915" s="1"/>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row>
    <row r="916" spans="1:33" ht="12.75" x14ac:dyDescent="0.2">
      <c r="A916" s="1"/>
      <c r="B916" s="1"/>
      <c r="C916" s="1"/>
      <c r="D916" s="1"/>
      <c r="E916" s="1"/>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row>
    <row r="917" spans="1:33" ht="12.75" x14ac:dyDescent="0.2">
      <c r="A917" s="1"/>
      <c r="B917" s="1"/>
      <c r="C917" s="1"/>
      <c r="D917" s="1"/>
      <c r="E917" s="1"/>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row>
    <row r="918" spans="1:33" ht="12.75" x14ac:dyDescent="0.2">
      <c r="A918" s="1"/>
      <c r="B918" s="1"/>
      <c r="C918" s="1"/>
      <c r="D918" s="1"/>
      <c r="E918" s="1"/>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row>
    <row r="919" spans="1:33" ht="12.75" x14ac:dyDescent="0.2">
      <c r="A919" s="1"/>
      <c r="B919" s="1"/>
      <c r="C919" s="1"/>
      <c r="D919" s="1"/>
      <c r="E919" s="1"/>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row>
    <row r="920" spans="1:33" ht="12.75" x14ac:dyDescent="0.2">
      <c r="A920" s="1"/>
      <c r="B920" s="1"/>
      <c r="C920" s="1"/>
      <c r="D920" s="1"/>
      <c r="E920" s="1"/>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row>
    <row r="921" spans="1:33" ht="12.75" x14ac:dyDescent="0.2">
      <c r="A921" s="1"/>
      <c r="B921" s="1"/>
      <c r="C921" s="1"/>
      <c r="D921" s="1"/>
      <c r="E921" s="1"/>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row>
    <row r="922" spans="1:33" ht="12.75" x14ac:dyDescent="0.2">
      <c r="A922" s="1"/>
      <c r="B922" s="1"/>
      <c r="C922" s="1"/>
      <c r="D922" s="1"/>
      <c r="E922" s="1"/>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row>
    <row r="923" spans="1:33" ht="12.75" x14ac:dyDescent="0.2">
      <c r="A923" s="1"/>
      <c r="B923" s="1"/>
      <c r="C923" s="1"/>
      <c r="D923" s="1"/>
      <c r="E923" s="1"/>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row>
    <row r="924" spans="1:33" ht="12.75" x14ac:dyDescent="0.2">
      <c r="A924" s="1"/>
      <c r="B924" s="1"/>
      <c r="C924" s="1"/>
      <c r="D924" s="1"/>
      <c r="E924" s="1"/>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row>
    <row r="925" spans="1:33" ht="12.75" x14ac:dyDescent="0.2">
      <c r="A925" s="1"/>
      <c r="B925" s="1"/>
      <c r="C925" s="1"/>
      <c r="D925" s="1"/>
      <c r="E925" s="1"/>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row>
    <row r="926" spans="1:33" ht="12.75" x14ac:dyDescent="0.2">
      <c r="A926" s="1"/>
      <c r="B926" s="1"/>
      <c r="C926" s="1"/>
      <c r="D926" s="1"/>
      <c r="E926" s="1"/>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row>
    <row r="927" spans="1:33" ht="12.75" x14ac:dyDescent="0.2">
      <c r="A927" s="1"/>
      <c r="B927" s="1"/>
      <c r="C927" s="1"/>
      <c r="D927" s="1"/>
      <c r="E927" s="1"/>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row>
    <row r="928" spans="1:33" ht="12.75" x14ac:dyDescent="0.2">
      <c r="A928" s="1"/>
      <c r="B928" s="1"/>
      <c r="C928" s="1"/>
      <c r="D928" s="1"/>
      <c r="E928" s="1"/>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row>
    <row r="929" spans="1:33" ht="12.75" x14ac:dyDescent="0.2">
      <c r="A929" s="1"/>
      <c r="B929" s="1"/>
      <c r="C929" s="1"/>
      <c r="D929" s="1"/>
      <c r="E929" s="1"/>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row>
    <row r="930" spans="1:33" ht="12.75" x14ac:dyDescent="0.2">
      <c r="A930" s="1"/>
      <c r="B930" s="1"/>
      <c r="C930" s="1"/>
      <c r="D930" s="1"/>
      <c r="E930" s="1"/>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row>
    <row r="931" spans="1:33" ht="12.75" x14ac:dyDescent="0.2">
      <c r="A931" s="1"/>
      <c r="B931" s="1"/>
      <c r="C931" s="1"/>
      <c r="D931" s="1"/>
      <c r="E931" s="1"/>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row>
    <row r="932" spans="1:33" ht="12.75" x14ac:dyDescent="0.2">
      <c r="A932" s="1"/>
      <c r="B932" s="1"/>
      <c r="C932" s="1"/>
      <c r="D932" s="1"/>
      <c r="E932" s="1"/>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row>
    <row r="933" spans="1:33" ht="12.75" x14ac:dyDescent="0.2">
      <c r="A933" s="1"/>
      <c r="B933" s="1"/>
      <c r="C933" s="1"/>
      <c r="D933" s="1"/>
      <c r="E933" s="1"/>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row>
    <row r="934" spans="1:33" ht="12.75" x14ac:dyDescent="0.2">
      <c r="A934" s="1"/>
      <c r="B934" s="1"/>
      <c r="C934" s="1"/>
      <c r="D934" s="1"/>
      <c r="E934" s="1"/>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row>
    <row r="935" spans="1:33" ht="12.75" x14ac:dyDescent="0.2">
      <c r="A935" s="1"/>
      <c r="B935" s="1"/>
      <c r="C935" s="1"/>
      <c r="D935" s="1"/>
      <c r="E935" s="1"/>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row>
    <row r="936" spans="1:33" ht="12.75" x14ac:dyDescent="0.2">
      <c r="A936" s="1"/>
      <c r="B936" s="1"/>
      <c r="C936" s="1"/>
      <c r="D936" s="1"/>
      <c r="E936" s="1"/>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row>
    <row r="937" spans="1:33" ht="12.75" x14ac:dyDescent="0.2">
      <c r="A937" s="1"/>
      <c r="B937" s="1"/>
      <c r="C937" s="1"/>
      <c r="D937" s="1"/>
      <c r="E937" s="1"/>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row>
    <row r="938" spans="1:33" ht="12.75" x14ac:dyDescent="0.2">
      <c r="A938" s="1"/>
      <c r="B938" s="1"/>
      <c r="C938" s="1"/>
      <c r="D938" s="1"/>
      <c r="E938" s="1"/>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row>
    <row r="939" spans="1:33" ht="12.75" x14ac:dyDescent="0.2">
      <c r="A939" s="1"/>
      <c r="B939" s="1"/>
      <c r="C939" s="1"/>
      <c r="D939" s="1"/>
      <c r="E939" s="1"/>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row>
    <row r="940" spans="1:33" ht="12.75" x14ac:dyDescent="0.2">
      <c r="A940" s="1"/>
      <c r="B940" s="1"/>
      <c r="C940" s="1"/>
      <c r="D940" s="1"/>
      <c r="E940" s="1"/>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row>
    <row r="941" spans="1:33" ht="12.75" x14ac:dyDescent="0.2">
      <c r="A941" s="1"/>
      <c r="B941" s="1"/>
      <c r="C941" s="1"/>
      <c r="D941" s="1"/>
      <c r="E941" s="1"/>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row>
    <row r="942" spans="1:33" ht="12.75" x14ac:dyDescent="0.2">
      <c r="A942" s="1"/>
      <c r="B942" s="1"/>
      <c r="C942" s="1"/>
      <c r="D942" s="1"/>
      <c r="E942" s="1"/>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row>
    <row r="943" spans="1:33" ht="12.75" x14ac:dyDescent="0.2">
      <c r="A943" s="1"/>
      <c r="B943" s="1"/>
      <c r="C943" s="1"/>
      <c r="D943" s="1"/>
      <c r="E943" s="1"/>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row>
    <row r="944" spans="1:33" ht="12.75" x14ac:dyDescent="0.2">
      <c r="A944" s="1"/>
      <c r="B944" s="1"/>
      <c r="C944" s="1"/>
      <c r="D944" s="1"/>
      <c r="E944" s="1"/>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row>
    <row r="945" spans="1:33" ht="12.75" x14ac:dyDescent="0.2">
      <c r="A945" s="1"/>
      <c r="B945" s="1"/>
      <c r="C945" s="1"/>
      <c r="D945" s="1"/>
      <c r="E945" s="1"/>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row>
    <row r="946" spans="1:33" ht="12.75" x14ac:dyDescent="0.2">
      <c r="A946" s="1"/>
      <c r="B946" s="1"/>
      <c r="C946" s="1"/>
      <c r="D946" s="1"/>
      <c r="E946" s="1"/>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row>
    <row r="947" spans="1:33" ht="12.75" x14ac:dyDescent="0.2">
      <c r="A947" s="1"/>
      <c r="B947" s="1"/>
      <c r="C947" s="1"/>
      <c r="D947" s="1"/>
      <c r="E947" s="1"/>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row>
    <row r="948" spans="1:33" ht="12.75" x14ac:dyDescent="0.2">
      <c r="A948" s="1"/>
      <c r="B948" s="1"/>
      <c r="C948" s="1"/>
      <c r="D948" s="1"/>
      <c r="E948" s="1"/>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row>
    <row r="949" spans="1:33" ht="12.75" x14ac:dyDescent="0.2">
      <c r="A949" s="1"/>
      <c r="B949" s="1"/>
      <c r="C949" s="1"/>
      <c r="D949" s="1"/>
      <c r="E949" s="1"/>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row>
    <row r="950" spans="1:33" ht="12.75" x14ac:dyDescent="0.2">
      <c r="A950" s="1"/>
      <c r="B950" s="1"/>
      <c r="C950" s="1"/>
      <c r="D950" s="1"/>
      <c r="E950" s="1"/>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row>
    <row r="951" spans="1:33" ht="12.75" x14ac:dyDescent="0.2">
      <c r="A951" s="1"/>
      <c r="B951" s="1"/>
      <c r="C951" s="1"/>
      <c r="D951" s="1"/>
      <c r="E951" s="1"/>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row>
    <row r="952" spans="1:33" ht="12.75" x14ac:dyDescent="0.2">
      <c r="A952" s="1"/>
      <c r="B952" s="1"/>
      <c r="C952" s="1"/>
      <c r="D952" s="1"/>
      <c r="E952" s="1"/>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row>
    <row r="953" spans="1:33" ht="12.75" x14ac:dyDescent="0.2">
      <c r="A953" s="1"/>
      <c r="B953" s="1"/>
      <c r="C953" s="1"/>
      <c r="D953" s="1"/>
      <c r="E953" s="1"/>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row>
    <row r="954" spans="1:33" ht="12.75" x14ac:dyDescent="0.2">
      <c r="A954" s="1"/>
      <c r="B954" s="1"/>
      <c r="C954" s="1"/>
      <c r="D954" s="1"/>
      <c r="E954" s="1"/>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row>
    <row r="955" spans="1:33" ht="12.75" x14ac:dyDescent="0.2">
      <c r="A955" s="1"/>
      <c r="B955" s="1"/>
      <c r="C955" s="1"/>
      <c r="D955" s="1"/>
      <c r="E955" s="1"/>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row>
    <row r="956" spans="1:33" ht="12.75" x14ac:dyDescent="0.2">
      <c r="A956" s="1"/>
      <c r="B956" s="1"/>
      <c r="C956" s="1"/>
      <c r="D956" s="1"/>
      <c r="E956" s="1"/>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row>
    <row r="957" spans="1:33" ht="12.75" x14ac:dyDescent="0.2">
      <c r="A957" s="1"/>
      <c r="B957" s="1"/>
      <c r="C957" s="1"/>
      <c r="D957" s="1"/>
      <c r="E957" s="1"/>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row>
    <row r="958" spans="1:33" ht="12.75" x14ac:dyDescent="0.2">
      <c r="A958" s="1"/>
      <c r="B958" s="1"/>
      <c r="C958" s="1"/>
      <c r="D958" s="1"/>
      <c r="E958" s="1"/>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row>
    <row r="959" spans="1:33" ht="12.75" x14ac:dyDescent="0.2">
      <c r="A959" s="1"/>
      <c r="B959" s="1"/>
      <c r="C959" s="1"/>
      <c r="D959" s="1"/>
      <c r="E959" s="1"/>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row>
    <row r="960" spans="1:33" ht="12.75" x14ac:dyDescent="0.2">
      <c r="A960" s="1"/>
      <c r="B960" s="1"/>
      <c r="C960" s="1"/>
      <c r="D960" s="1"/>
      <c r="E960" s="1"/>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row>
    <row r="961" spans="1:33" ht="12.75" x14ac:dyDescent="0.2">
      <c r="A961" s="1"/>
      <c r="B961" s="1"/>
      <c r="C961" s="1"/>
      <c r="D961" s="1"/>
      <c r="E961" s="1"/>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row>
    <row r="962" spans="1:33" ht="12.75" x14ac:dyDescent="0.2">
      <c r="A962" s="1"/>
      <c r="B962" s="1"/>
      <c r="C962" s="1"/>
      <c r="D962" s="1"/>
      <c r="E962" s="1"/>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row>
    <row r="963" spans="1:33" ht="12.75" x14ac:dyDescent="0.2">
      <c r="A963" s="1"/>
      <c r="B963" s="1"/>
      <c r="C963" s="1"/>
      <c r="D963" s="1"/>
      <c r="E963" s="1"/>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row>
    <row r="964" spans="1:33" ht="12.75" x14ac:dyDescent="0.2">
      <c r="A964" s="1"/>
      <c r="B964" s="1"/>
      <c r="C964" s="1"/>
      <c r="D964" s="1"/>
      <c r="E964" s="1"/>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row>
    <row r="965" spans="1:33" ht="12.75" x14ac:dyDescent="0.2">
      <c r="A965" s="1"/>
      <c r="B965" s="1"/>
      <c r="C965" s="1"/>
      <c r="D965" s="1"/>
      <c r="E965" s="1"/>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row>
    <row r="966" spans="1:33" ht="12.75" x14ac:dyDescent="0.2">
      <c r="A966" s="1"/>
      <c r="B966" s="1"/>
      <c r="C966" s="1"/>
      <c r="D966" s="1"/>
      <c r="E966" s="1"/>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row>
    <row r="967" spans="1:33" ht="12.75" x14ac:dyDescent="0.2">
      <c r="A967" s="1"/>
      <c r="B967" s="1"/>
      <c r="C967" s="1"/>
      <c r="D967" s="1"/>
      <c r="E967" s="1"/>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row>
    <row r="968" spans="1:33" ht="12.75" x14ac:dyDescent="0.2">
      <c r="A968" s="1"/>
      <c r="B968" s="1"/>
      <c r="C968" s="1"/>
      <c r="D968" s="1"/>
      <c r="E968" s="1"/>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row>
    <row r="969" spans="1:33" ht="12.75" x14ac:dyDescent="0.2">
      <c r="A969" s="1"/>
      <c r="B969" s="1"/>
      <c r="C969" s="1"/>
      <c r="D969" s="1"/>
      <c r="E969" s="1"/>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row>
    <row r="970" spans="1:33" ht="12.75" x14ac:dyDescent="0.2">
      <c r="A970" s="1"/>
      <c r="B970" s="1"/>
      <c r="C970" s="1"/>
      <c r="D970" s="1"/>
      <c r="E970" s="1"/>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row>
    <row r="971" spans="1:33" ht="12.75" x14ac:dyDescent="0.2">
      <c r="A971" s="1"/>
      <c r="B971" s="1"/>
      <c r="C971" s="1"/>
      <c r="D971" s="1"/>
      <c r="E971" s="1"/>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row>
    <row r="972" spans="1:33" ht="12.75" x14ac:dyDescent="0.2">
      <c r="A972" s="1"/>
      <c r="B972" s="1"/>
      <c r="C972" s="1"/>
      <c r="D972" s="1"/>
      <c r="E972" s="1"/>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row>
    <row r="973" spans="1:33" ht="12.75" x14ac:dyDescent="0.2">
      <c r="A973" s="1"/>
      <c r="B973" s="1"/>
      <c r="C973" s="1"/>
      <c r="D973" s="1"/>
      <c r="E973" s="1"/>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row>
    <row r="974" spans="1:33" ht="12.75" x14ac:dyDescent="0.2">
      <c r="A974" s="1"/>
      <c r="B974" s="1"/>
      <c r="C974" s="1"/>
      <c r="D974" s="1"/>
      <c r="E974" s="1"/>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row>
    <row r="975" spans="1:33" ht="12.75" x14ac:dyDescent="0.2">
      <c r="A975" s="1"/>
      <c r="B975" s="1"/>
      <c r="C975" s="1"/>
      <c r="D975" s="1"/>
      <c r="E975" s="1"/>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row>
    <row r="976" spans="1:33" ht="12.75" x14ac:dyDescent="0.2">
      <c r="A976" s="1"/>
      <c r="B976" s="1"/>
      <c r="C976" s="1"/>
      <c r="D976" s="1"/>
      <c r="E976" s="1"/>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row>
    <row r="977" spans="1:33" ht="12.75" x14ac:dyDescent="0.2">
      <c r="A977" s="1"/>
      <c r="B977" s="1"/>
      <c r="C977" s="1"/>
      <c r="D977" s="1"/>
      <c r="E977" s="1"/>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row>
    <row r="978" spans="1:33" ht="12.75" x14ac:dyDescent="0.2">
      <c r="A978" s="1"/>
      <c r="B978" s="1"/>
      <c r="C978" s="1"/>
      <c r="D978" s="1"/>
      <c r="E978" s="1"/>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row>
    <row r="979" spans="1:33" ht="12.75" x14ac:dyDescent="0.2">
      <c r="A979" s="1"/>
      <c r="B979" s="1"/>
      <c r="C979" s="1"/>
      <c r="D979" s="1"/>
      <c r="E979" s="1"/>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row>
    <row r="980" spans="1:33" ht="12.75" x14ac:dyDescent="0.2">
      <c r="A980" s="1"/>
      <c r="B980" s="1"/>
      <c r="C980" s="1"/>
      <c r="D980" s="1"/>
      <c r="E980" s="1"/>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row>
    <row r="981" spans="1:33" ht="12.75" x14ac:dyDescent="0.2">
      <c r="A981" s="1"/>
      <c r="B981" s="1"/>
      <c r="C981" s="1"/>
      <c r="D981" s="1"/>
      <c r="E981" s="1"/>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row>
    <row r="982" spans="1:33" ht="12.75" x14ac:dyDescent="0.2">
      <c r="A982" s="1"/>
      <c r="B982" s="1"/>
      <c r="C982" s="1"/>
      <c r="D982" s="1"/>
      <c r="E982" s="1"/>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row>
    <row r="983" spans="1:33" ht="12.75" x14ac:dyDescent="0.2">
      <c r="A983" s="1"/>
      <c r="B983" s="1"/>
      <c r="C983" s="1"/>
      <c r="D983" s="1"/>
      <c r="E983" s="1"/>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row>
    <row r="984" spans="1:33" ht="12.75" x14ac:dyDescent="0.2">
      <c r="A984" s="1"/>
      <c r="B984" s="1"/>
      <c r="C984" s="1"/>
      <c r="D984" s="1"/>
      <c r="E984" s="1"/>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row>
    <row r="985" spans="1:33" ht="12.75" x14ac:dyDescent="0.2">
      <c r="A985" s="1"/>
      <c r="B985" s="1"/>
      <c r="C985" s="1"/>
      <c r="D985" s="1"/>
      <c r="E985" s="1"/>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row>
    <row r="986" spans="1:33" ht="12.75" x14ac:dyDescent="0.2">
      <c r="A986" s="1"/>
      <c r="B986" s="1"/>
      <c r="C986" s="1"/>
      <c r="D986" s="1"/>
      <c r="E986" s="1"/>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row>
    <row r="987" spans="1:33" ht="12.75" x14ac:dyDescent="0.2">
      <c r="A987" s="1"/>
      <c r="B987" s="1"/>
      <c r="C987" s="1"/>
      <c r="D987" s="1"/>
      <c r="E987" s="1"/>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row>
    <row r="988" spans="1:33" ht="12.75" x14ac:dyDescent="0.2">
      <c r="A988" s="1"/>
      <c r="B988" s="1"/>
      <c r="C988" s="1"/>
      <c r="D988" s="1"/>
      <c r="E988" s="1"/>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row>
    <row r="989" spans="1:33" ht="12.75" x14ac:dyDescent="0.2">
      <c r="A989" s="1"/>
      <c r="B989" s="1"/>
      <c r="C989" s="1"/>
      <c r="D989" s="1"/>
      <c r="E989" s="1"/>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row>
    <row r="990" spans="1:33" ht="12.75" x14ac:dyDescent="0.2">
      <c r="A990" s="1"/>
      <c r="B990" s="1"/>
      <c r="C990" s="1"/>
      <c r="D990" s="1"/>
      <c r="E990" s="1"/>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row>
    <row r="991" spans="1:33" ht="12.75" x14ac:dyDescent="0.2">
      <c r="A991" s="1"/>
      <c r="B991" s="1"/>
      <c r="C991" s="1"/>
      <c r="D991" s="1"/>
      <c r="E991" s="1"/>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row>
    <row r="992" spans="1:33" ht="12.75" x14ac:dyDescent="0.2">
      <c r="A992" s="1"/>
      <c r="B992" s="1"/>
      <c r="C992" s="1"/>
      <c r="D992" s="1"/>
      <c r="E992" s="1"/>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row>
    <row r="993" spans="1:33" ht="12.75" x14ac:dyDescent="0.2">
      <c r="A993" s="1"/>
      <c r="B993" s="1"/>
      <c r="C993" s="1"/>
      <c r="D993" s="1"/>
      <c r="E993" s="1"/>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row>
    <row r="994" spans="1:33" ht="12.75" x14ac:dyDescent="0.2">
      <c r="A994" s="1"/>
      <c r="B994" s="1"/>
      <c r="C994" s="1"/>
      <c r="D994" s="1"/>
      <c r="E994" s="1"/>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row>
    <row r="995" spans="1:33" ht="12.75" x14ac:dyDescent="0.2">
      <c r="A995" s="1"/>
      <c r="B995" s="1"/>
      <c r="C995" s="1"/>
      <c r="D995" s="1"/>
      <c r="E995" s="1"/>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row>
    <row r="996" spans="1:33" ht="12.75" x14ac:dyDescent="0.2">
      <c r="A996" s="1"/>
      <c r="B996" s="1"/>
      <c r="C996" s="1"/>
      <c r="D996" s="1"/>
      <c r="E996" s="1"/>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row>
    <row r="997" spans="1:33" ht="12.75" x14ac:dyDescent="0.2">
      <c r="A997" s="1"/>
      <c r="B997" s="1"/>
      <c r="C997" s="1"/>
      <c r="D997" s="1"/>
      <c r="E997" s="1"/>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row>
    <row r="998" spans="1:33" ht="12.75" x14ac:dyDescent="0.2">
      <c r="A998" s="1"/>
      <c r="B998" s="1"/>
      <c r="C998" s="1"/>
      <c r="D998" s="1"/>
      <c r="E998" s="1"/>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row>
    <row r="999" spans="1:33" ht="12.75" x14ac:dyDescent="0.2">
      <c r="A999" s="1"/>
      <c r="B999" s="1"/>
      <c r="C999" s="1"/>
      <c r="D999" s="1"/>
      <c r="E999" s="1"/>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row>
    <row r="1000" spans="1:33" ht="12.75" x14ac:dyDescent="0.2">
      <c r="A1000" s="1"/>
      <c r="B1000" s="1"/>
      <c r="C1000" s="1"/>
      <c r="D1000" s="1"/>
      <c r="E1000" s="1"/>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row>
    <row r="1001" spans="1:33" ht="12.75" x14ac:dyDescent="0.2">
      <c r="A1001" s="1"/>
      <c r="B1001" s="1"/>
      <c r="C1001" s="1"/>
      <c r="D1001" s="1"/>
      <c r="E1001" s="1"/>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row>
    <row r="1002" spans="1:33" ht="12.75" x14ac:dyDescent="0.2">
      <c r="A1002" s="1"/>
      <c r="B1002" s="1"/>
      <c r="C1002" s="1"/>
      <c r="D1002" s="1"/>
      <c r="E1002" s="1"/>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row>
    <row r="1003" spans="1:33" ht="12.75" x14ac:dyDescent="0.2">
      <c r="A1003" s="1"/>
      <c r="B1003" s="1"/>
      <c r="C1003" s="1"/>
      <c r="D1003" s="1"/>
      <c r="E1003" s="1"/>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row>
    <row r="1004" spans="1:33" ht="12.75" x14ac:dyDescent="0.2">
      <c r="A1004" s="1"/>
      <c r="B1004" s="1"/>
      <c r="C1004" s="1"/>
      <c r="D1004" s="1"/>
      <c r="E1004" s="1"/>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row>
    <row r="1005" spans="1:33" ht="12.75" x14ac:dyDescent="0.2">
      <c r="A1005" s="1"/>
      <c r="B1005" s="1"/>
      <c r="C1005" s="1"/>
      <c r="D1005" s="1"/>
      <c r="E1005" s="1"/>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row>
    <row r="1006" spans="1:33" ht="12.75" x14ac:dyDescent="0.2">
      <c r="A1006" s="1"/>
      <c r="B1006" s="1"/>
      <c r="C1006" s="1"/>
      <c r="D1006" s="1"/>
      <c r="E1006" s="1"/>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row>
    <row r="1007" spans="1:33" ht="12.75" x14ac:dyDescent="0.2">
      <c r="A1007" s="1"/>
      <c r="B1007" s="1"/>
      <c r="C1007" s="1"/>
      <c r="D1007" s="1"/>
      <c r="E1007" s="1"/>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row>
    <row r="1008" spans="1:33" ht="12.75" x14ac:dyDescent="0.2">
      <c r="A1008" s="1"/>
      <c r="B1008" s="1"/>
      <c r="C1008" s="1"/>
      <c r="D1008" s="1"/>
      <c r="E1008" s="1"/>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row>
    <row r="1009" spans="1:33" ht="12.75" x14ac:dyDescent="0.2">
      <c r="A1009" s="1"/>
      <c r="B1009" s="1"/>
      <c r="C1009" s="1"/>
      <c r="D1009" s="1"/>
      <c r="E1009" s="1"/>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row>
    <row r="1010" spans="1:33" ht="12.75" x14ac:dyDescent="0.2">
      <c r="A1010" s="1"/>
      <c r="B1010" s="1"/>
      <c r="C1010" s="1"/>
      <c r="D1010" s="1"/>
      <c r="E1010" s="1"/>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row>
    <row r="1011" spans="1:33" ht="12.75" x14ac:dyDescent="0.2">
      <c r="A1011" s="1"/>
      <c r="B1011" s="1"/>
      <c r="C1011" s="1"/>
      <c r="D1011" s="1"/>
      <c r="E1011" s="1"/>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row>
    <row r="1012" spans="1:33" ht="12.75" x14ac:dyDescent="0.2">
      <c r="A1012" s="1"/>
      <c r="B1012" s="1"/>
      <c r="C1012" s="1"/>
      <c r="D1012" s="1"/>
      <c r="E1012" s="1"/>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row>
    <row r="1013" spans="1:33" ht="12.75" x14ac:dyDescent="0.2">
      <c r="A1013" s="1"/>
      <c r="B1013" s="1"/>
      <c r="C1013" s="1"/>
      <c r="D1013" s="1"/>
      <c r="E1013" s="1"/>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row>
    <row r="1014" spans="1:33" ht="12.75" x14ac:dyDescent="0.2">
      <c r="A1014" s="1"/>
      <c r="B1014" s="1"/>
      <c r="C1014" s="1"/>
      <c r="D1014" s="1"/>
      <c r="E1014" s="1"/>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row>
    <row r="1015" spans="1:33" ht="12.75" x14ac:dyDescent="0.2">
      <c r="A1015" s="1"/>
      <c r="B1015" s="1"/>
      <c r="C1015" s="1"/>
      <c r="D1015" s="1"/>
      <c r="E1015" s="1"/>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row>
    <row r="1016" spans="1:33" ht="12.75" x14ac:dyDescent="0.2">
      <c r="A1016" s="1"/>
      <c r="B1016" s="1"/>
      <c r="C1016" s="1"/>
      <c r="D1016" s="1"/>
      <c r="E1016" s="1"/>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row>
    <row r="1017" spans="1:33" ht="12.75" x14ac:dyDescent="0.2">
      <c r="A1017" s="1"/>
      <c r="B1017" s="1"/>
      <c r="C1017" s="1"/>
      <c r="D1017" s="1"/>
      <c r="E1017" s="1"/>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row>
    <row r="1018" spans="1:33" ht="12.75" x14ac:dyDescent="0.2">
      <c r="A1018" s="1"/>
      <c r="B1018" s="1"/>
      <c r="C1018" s="1"/>
      <c r="D1018" s="1"/>
      <c r="E1018" s="1"/>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row>
    <row r="1019" spans="1:33" ht="12.75" x14ac:dyDescent="0.2">
      <c r="A1019" s="1"/>
      <c r="B1019" s="1"/>
      <c r="C1019" s="1"/>
      <c r="D1019" s="1"/>
      <c r="E1019" s="1"/>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row>
    <row r="1020" spans="1:33" ht="12.75" x14ac:dyDescent="0.2">
      <c r="A1020" s="1"/>
      <c r="B1020" s="1"/>
      <c r="C1020" s="1"/>
      <c r="D1020" s="1"/>
      <c r="E1020" s="1"/>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row>
    <row r="1021" spans="1:33" ht="12.75" x14ac:dyDescent="0.2">
      <c r="A1021" s="1"/>
      <c r="B1021" s="1"/>
      <c r="C1021" s="1"/>
      <c r="D1021" s="1"/>
      <c r="E1021" s="1"/>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c r="AG1021" s="34"/>
    </row>
    <row r="1022" spans="1:33" ht="12.75" x14ac:dyDescent="0.2">
      <c r="A1022" s="1"/>
      <c r="B1022" s="1"/>
      <c r="C1022" s="1"/>
      <c r="D1022" s="1"/>
      <c r="E1022" s="1"/>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row>
    <row r="1023" spans="1:33" ht="12.75" x14ac:dyDescent="0.2">
      <c r="A1023" s="1"/>
      <c r="B1023" s="1"/>
      <c r="C1023" s="1"/>
      <c r="D1023" s="1"/>
      <c r="E1023" s="1"/>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row>
    <row r="1024" spans="1:33" ht="12.75" x14ac:dyDescent="0.2">
      <c r="A1024" s="1"/>
      <c r="B1024" s="1"/>
      <c r="C1024" s="1"/>
      <c r="D1024" s="1"/>
      <c r="E1024" s="1"/>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c r="AG1024" s="34"/>
    </row>
    <row r="1025" spans="1:33" ht="12.75" x14ac:dyDescent="0.2">
      <c r="A1025" s="1"/>
      <c r="B1025" s="1"/>
      <c r="C1025" s="1"/>
      <c r="D1025" s="1"/>
      <c r="E1025" s="1"/>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c r="AG1025" s="34"/>
    </row>
    <row r="1026" spans="1:33" ht="12.75" x14ac:dyDescent="0.2">
      <c r="A1026" s="1"/>
      <c r="B1026" s="1"/>
      <c r="C1026" s="1"/>
      <c r="D1026" s="1"/>
      <c r="E1026" s="1"/>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row>
    <row r="1027" spans="1:33" ht="12.75" x14ac:dyDescent="0.2">
      <c r="A1027" s="1"/>
      <c r="B1027" s="1"/>
      <c r="C1027" s="1"/>
      <c r="D1027" s="1"/>
      <c r="E1027" s="1"/>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c r="AG1027" s="34"/>
    </row>
    <row r="1028" spans="1:33" ht="12.75" x14ac:dyDescent="0.2">
      <c r="A1028" s="1"/>
      <c r="B1028" s="1"/>
      <c r="C1028" s="1"/>
      <c r="D1028" s="1"/>
      <c r="E1028" s="1"/>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row>
    <row r="1029" spans="1:33" ht="12.75" x14ac:dyDescent="0.2">
      <c r="A1029" s="1"/>
      <c r="B1029" s="1"/>
      <c r="C1029" s="1"/>
      <c r="D1029" s="1"/>
      <c r="E1029" s="1"/>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c r="AG1029" s="34"/>
    </row>
    <row r="1030" spans="1:33" ht="12.75" x14ac:dyDescent="0.2">
      <c r="A1030" s="1"/>
      <c r="B1030" s="1"/>
      <c r="C1030" s="1"/>
      <c r="D1030" s="1"/>
      <c r="E1030" s="1"/>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c r="AG1030" s="34"/>
    </row>
    <row r="1031" spans="1:33" ht="12.75" x14ac:dyDescent="0.2">
      <c r="A1031" s="1"/>
      <c r="B1031" s="1"/>
      <c r="C1031" s="1"/>
      <c r="D1031" s="1"/>
      <c r="E1031" s="1"/>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c r="AG1031" s="34"/>
    </row>
    <row r="1032" spans="1:33" ht="12.75" x14ac:dyDescent="0.2">
      <c r="A1032" s="1"/>
      <c r="B1032" s="1"/>
      <c r="C1032" s="1"/>
      <c r="D1032" s="1"/>
      <c r="E1032" s="1"/>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c r="AG1032" s="34"/>
    </row>
    <row r="1033" spans="1:33" ht="12.75" x14ac:dyDescent="0.2">
      <c r="A1033" s="1"/>
      <c r="B1033" s="1"/>
      <c r="C1033" s="1"/>
      <c r="D1033" s="1"/>
      <c r="E1033" s="1"/>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c r="AG1033" s="34"/>
    </row>
    <row r="1034" spans="1:33" ht="12.75" x14ac:dyDescent="0.2">
      <c r="A1034" s="1"/>
      <c r="B1034" s="1"/>
      <c r="C1034" s="1"/>
      <c r="D1034" s="1"/>
      <c r="E1034" s="1"/>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c r="AG1034" s="34"/>
    </row>
    <row r="1035" spans="1:33" ht="12.75" x14ac:dyDescent="0.2">
      <c r="A1035" s="1"/>
      <c r="B1035" s="1"/>
      <c r="C1035" s="1"/>
      <c r="D1035" s="1"/>
      <c r="E1035" s="1"/>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row>
    <row r="1036" spans="1:33" ht="12.75" x14ac:dyDescent="0.2">
      <c r="A1036" s="1"/>
      <c r="B1036" s="1"/>
      <c r="C1036" s="1"/>
      <c r="D1036" s="1"/>
      <c r="E1036" s="1"/>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row>
    <row r="1037" spans="1:33" ht="12.75" x14ac:dyDescent="0.2">
      <c r="A1037" s="1"/>
      <c r="B1037" s="1"/>
      <c r="C1037" s="1"/>
      <c r="D1037" s="1"/>
      <c r="E1037" s="1"/>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c r="AG1037" s="34"/>
    </row>
    <row r="1038" spans="1:33" ht="12.75" x14ac:dyDescent="0.2">
      <c r="A1038" s="1"/>
      <c r="B1038" s="1"/>
      <c r="C1038" s="1"/>
      <c r="D1038" s="1"/>
      <c r="E1038" s="1"/>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c r="AG1038" s="34"/>
    </row>
    <row r="1039" spans="1:33" ht="12.75" x14ac:dyDescent="0.2">
      <c r="A1039" s="1"/>
      <c r="B1039" s="1"/>
      <c r="C1039" s="1"/>
      <c r="D1039" s="1"/>
      <c r="E1039" s="1"/>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c r="AG1039" s="34"/>
    </row>
    <row r="1040" spans="1:33" ht="12.75" x14ac:dyDescent="0.2">
      <c r="A1040" s="1"/>
      <c r="B1040" s="1"/>
      <c r="C1040" s="1"/>
      <c r="D1040" s="1"/>
      <c r="E1040" s="1"/>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c r="AG1040" s="34"/>
    </row>
    <row r="1041" spans="1:33" ht="12.75" x14ac:dyDescent="0.2">
      <c r="A1041" s="1"/>
      <c r="B1041" s="1"/>
      <c r="C1041" s="1"/>
      <c r="D1041" s="1"/>
      <c r="E1041" s="1"/>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row>
    <row r="1042" spans="1:33" ht="12.75" x14ac:dyDescent="0.2">
      <c r="A1042" s="1"/>
      <c r="B1042" s="1"/>
      <c r="C1042" s="1"/>
      <c r="D1042" s="1"/>
      <c r="E1042" s="1"/>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c r="AG1042" s="34"/>
    </row>
    <row r="1043" spans="1:33" ht="12.75" x14ac:dyDescent="0.2">
      <c r="A1043" s="1"/>
      <c r="B1043" s="1"/>
      <c r="C1043" s="1"/>
      <c r="D1043" s="1"/>
      <c r="E1043" s="1"/>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c r="AG1043" s="34"/>
    </row>
    <row r="1044" spans="1:33" ht="12.75" x14ac:dyDescent="0.2">
      <c r="A1044" s="1"/>
      <c r="B1044" s="1"/>
      <c r="C1044" s="1"/>
      <c r="D1044" s="1"/>
      <c r="E1044" s="1"/>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c r="AG1044" s="34"/>
    </row>
    <row r="1045" spans="1:33" ht="12.75" x14ac:dyDescent="0.2">
      <c r="A1045" s="1"/>
      <c r="B1045" s="1"/>
      <c r="C1045" s="1"/>
      <c r="D1045" s="1"/>
      <c r="E1045" s="1"/>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c r="AG1045" s="34"/>
    </row>
    <row r="1046" spans="1:33" ht="12.75" x14ac:dyDescent="0.2">
      <c r="A1046" s="1"/>
      <c r="B1046" s="1"/>
      <c r="C1046" s="1"/>
      <c r="D1046" s="1"/>
      <c r="E1046" s="1"/>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row>
    <row r="1047" spans="1:33" ht="12.75" x14ac:dyDescent="0.2">
      <c r="A1047" s="1"/>
      <c r="B1047" s="1"/>
      <c r="C1047" s="1"/>
      <c r="D1047" s="1"/>
      <c r="E1047" s="1"/>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c r="AG1047" s="34"/>
    </row>
    <row r="1048" spans="1:33" ht="12.75" x14ac:dyDescent="0.2">
      <c r="A1048" s="1"/>
      <c r="B1048" s="1"/>
      <c r="C1048" s="1"/>
      <c r="D1048" s="1"/>
      <c r="E1048" s="1"/>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c r="AG1048" s="34"/>
    </row>
    <row r="1049" spans="1:33" ht="12.75" x14ac:dyDescent="0.2">
      <c r="A1049" s="1"/>
      <c r="B1049" s="1"/>
      <c r="C1049" s="1"/>
      <c r="D1049" s="1"/>
      <c r="E1049" s="1"/>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c r="AG1049" s="34"/>
    </row>
    <row r="1050" spans="1:33" ht="12.75" x14ac:dyDescent="0.2">
      <c r="A1050" s="1"/>
      <c r="B1050" s="1"/>
      <c r="C1050" s="1"/>
      <c r="D1050" s="1"/>
      <c r="E1050" s="1"/>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c r="AG1050" s="34"/>
    </row>
    <row r="1051" spans="1:33" ht="12.75" x14ac:dyDescent="0.2">
      <c r="A1051" s="1"/>
      <c r="B1051" s="1"/>
      <c r="C1051" s="1"/>
      <c r="D1051" s="1"/>
      <c r="E1051" s="1"/>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row>
    <row r="1052" spans="1:33" ht="12.75" x14ac:dyDescent="0.2">
      <c r="A1052" s="1"/>
      <c r="B1052" s="1"/>
      <c r="C1052" s="1"/>
      <c r="D1052" s="1"/>
      <c r="E1052" s="1"/>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c r="AG1052" s="34"/>
    </row>
    <row r="1053" spans="1:33" ht="12.75" x14ac:dyDescent="0.2">
      <c r="A1053" s="1"/>
      <c r="B1053" s="1"/>
      <c r="C1053" s="1"/>
      <c r="D1053" s="1"/>
      <c r="E1053" s="1"/>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c r="AG1053" s="34"/>
    </row>
    <row r="1054" spans="1:33" ht="12.75" x14ac:dyDescent="0.2">
      <c r="A1054" s="1"/>
      <c r="B1054" s="1"/>
      <c r="C1054" s="1"/>
      <c r="D1054" s="1"/>
      <c r="E1054" s="1"/>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row>
    <row r="1055" spans="1:33" ht="12.75" x14ac:dyDescent="0.2">
      <c r="A1055" s="1"/>
      <c r="B1055" s="1"/>
      <c r="C1055" s="1"/>
      <c r="D1055" s="1"/>
      <c r="E1055" s="1"/>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row>
    <row r="1056" spans="1:33" ht="12.75" x14ac:dyDescent="0.2">
      <c r="A1056" s="1"/>
      <c r="B1056" s="1"/>
      <c r="C1056" s="1"/>
      <c r="D1056" s="1"/>
      <c r="E1056" s="1"/>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row>
    <row r="1057" spans="1:33" ht="12.75" x14ac:dyDescent="0.2">
      <c r="A1057" s="1"/>
      <c r="B1057" s="1"/>
      <c r="C1057" s="1"/>
      <c r="D1057" s="1"/>
      <c r="E1057" s="1"/>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c r="AG1057" s="34"/>
    </row>
    <row r="1058" spans="1:33" ht="12.75" x14ac:dyDescent="0.2">
      <c r="A1058" s="1"/>
      <c r="B1058" s="1"/>
      <c r="C1058" s="1"/>
      <c r="D1058" s="1"/>
      <c r="E1058" s="1"/>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c r="AG1058" s="34"/>
    </row>
    <row r="1059" spans="1:33" ht="12.75" x14ac:dyDescent="0.2">
      <c r="A1059" s="1"/>
      <c r="B1059" s="1"/>
      <c r="C1059" s="1"/>
      <c r="D1059" s="1"/>
      <c r="E1059" s="1"/>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row>
    <row r="1060" spans="1:33" ht="12.75" x14ac:dyDescent="0.2">
      <c r="A1060" s="1"/>
      <c r="B1060" s="1"/>
      <c r="C1060" s="1"/>
      <c r="D1060" s="1"/>
      <c r="E1060" s="1"/>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34"/>
    </row>
    <row r="1061" spans="1:33" ht="12.75" x14ac:dyDescent="0.2">
      <c r="A1061" s="1"/>
      <c r="B1061" s="1"/>
      <c r="C1061" s="1"/>
      <c r="D1061" s="1"/>
      <c r="E1061" s="1"/>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34"/>
    </row>
    <row r="1062" spans="1:33" ht="12.75" x14ac:dyDescent="0.2">
      <c r="A1062" s="1"/>
      <c r="B1062" s="1"/>
      <c r="C1062" s="1"/>
      <c r="D1062" s="1"/>
      <c r="E1062" s="1"/>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c r="AG1062" s="34"/>
    </row>
    <row r="1063" spans="1:33" ht="12.75" x14ac:dyDescent="0.2">
      <c r="A1063" s="1"/>
      <c r="B1063" s="1"/>
      <c r="C1063" s="1"/>
      <c r="D1063" s="1"/>
      <c r="E1063" s="1"/>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c r="AG1063" s="34"/>
    </row>
    <row r="1064" spans="1:33" ht="12.75" x14ac:dyDescent="0.2">
      <c r="A1064" s="1"/>
      <c r="B1064" s="1"/>
      <c r="C1064" s="1"/>
      <c r="D1064" s="1"/>
      <c r="E1064" s="1"/>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c r="AG1064" s="34"/>
    </row>
    <row r="1065" spans="1:33" ht="12.75" x14ac:dyDescent="0.2">
      <c r="A1065" s="1"/>
      <c r="B1065" s="1"/>
      <c r="C1065" s="1"/>
      <c r="D1065" s="1"/>
      <c r="E1065" s="1"/>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row>
    <row r="1066" spans="1:33" ht="12.75" x14ac:dyDescent="0.2">
      <c r="A1066" s="1"/>
      <c r="B1066" s="1"/>
      <c r="C1066" s="1"/>
      <c r="D1066" s="1"/>
      <c r="E1066" s="1"/>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row>
    <row r="1067" spans="1:33" ht="12.75" x14ac:dyDescent="0.2">
      <c r="A1067" s="1"/>
      <c r="B1067" s="1"/>
      <c r="C1067" s="1"/>
      <c r="D1067" s="1"/>
      <c r="E1067" s="1"/>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row>
    <row r="1068" spans="1:33" ht="12.75" x14ac:dyDescent="0.2">
      <c r="A1068" s="1"/>
      <c r="B1068" s="1"/>
      <c r="C1068" s="1"/>
      <c r="D1068" s="1"/>
      <c r="E1068" s="1"/>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c r="AG1068" s="34"/>
    </row>
    <row r="1069" spans="1:33" ht="12.75" x14ac:dyDescent="0.2">
      <c r="A1069" s="1"/>
      <c r="B1069" s="1"/>
      <c r="C1069" s="1"/>
      <c r="D1069" s="1"/>
      <c r="E1069" s="1"/>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c r="AG1069" s="34"/>
    </row>
    <row r="1070" spans="1:33" ht="12.75" x14ac:dyDescent="0.2">
      <c r="A1070" s="1"/>
      <c r="B1070" s="1"/>
      <c r="C1070" s="1"/>
      <c r="D1070" s="1"/>
      <c r="E1070" s="1"/>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c r="AG1070" s="34"/>
    </row>
    <row r="1071" spans="1:33" ht="12.75" x14ac:dyDescent="0.2">
      <c r="A1071" s="1"/>
      <c r="B1071" s="1"/>
      <c r="C1071" s="1"/>
      <c r="D1071" s="1"/>
      <c r="E1071" s="1"/>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c r="AG1071" s="34"/>
    </row>
    <row r="1072" spans="1:33" ht="12.75" x14ac:dyDescent="0.2">
      <c r="A1072" s="1"/>
      <c r="B1072" s="1"/>
      <c r="C1072" s="1"/>
      <c r="D1072" s="1"/>
      <c r="E1072" s="1"/>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c r="AG1072" s="34"/>
    </row>
    <row r="1073" spans="1:33" ht="12.75" x14ac:dyDescent="0.2">
      <c r="A1073" s="1"/>
      <c r="B1073" s="1"/>
      <c r="C1073" s="1"/>
      <c r="D1073" s="1"/>
      <c r="E1073" s="1"/>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c r="AG1073" s="34"/>
    </row>
    <row r="1074" spans="1:33" ht="12.75" x14ac:dyDescent="0.2">
      <c r="A1074" s="1"/>
      <c r="B1074" s="1"/>
      <c r="C1074" s="1"/>
      <c r="D1074" s="1"/>
      <c r="E1074" s="1"/>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c r="AG1074" s="34"/>
    </row>
    <row r="1075" spans="1:33" ht="12.75" x14ac:dyDescent="0.2">
      <c r="A1075" s="1"/>
      <c r="B1075" s="1"/>
      <c r="C1075" s="1"/>
      <c r="D1075" s="1"/>
      <c r="E1075" s="1"/>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row>
    <row r="1076" spans="1:33" ht="12.75" x14ac:dyDescent="0.2">
      <c r="A1076" s="1"/>
      <c r="B1076" s="1"/>
      <c r="C1076" s="1"/>
      <c r="D1076" s="1"/>
      <c r="E1076" s="1"/>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row>
    <row r="1077" spans="1:33" ht="12.75" x14ac:dyDescent="0.2">
      <c r="A1077" s="1"/>
      <c r="B1077" s="1"/>
      <c r="C1077" s="1"/>
      <c r="D1077" s="1"/>
      <c r="E1077" s="1"/>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row>
    <row r="1078" spans="1:33" ht="12.75" x14ac:dyDescent="0.2">
      <c r="A1078" s="1"/>
      <c r="B1078" s="1"/>
      <c r="C1078" s="1"/>
      <c r="D1078" s="1"/>
      <c r="E1078" s="1"/>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row>
    <row r="1079" spans="1:33" ht="12.75" x14ac:dyDescent="0.2">
      <c r="A1079" s="1"/>
      <c r="B1079" s="1"/>
      <c r="C1079" s="1"/>
      <c r="D1079" s="1"/>
      <c r="E1079" s="1"/>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c r="AG1079" s="34"/>
    </row>
    <row r="1080" spans="1:33" ht="12.75" x14ac:dyDescent="0.2">
      <c r="A1080" s="1"/>
      <c r="B1080" s="1"/>
      <c r="C1080" s="1"/>
      <c r="D1080" s="1"/>
      <c r="E1080" s="1"/>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row>
    <row r="1081" spans="1:33" ht="12.75" x14ac:dyDescent="0.2">
      <c r="A1081" s="1"/>
      <c r="B1081" s="1"/>
      <c r="C1081" s="1"/>
      <c r="D1081" s="1"/>
      <c r="E1081" s="1"/>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row>
    <row r="1082" spans="1:33" ht="12.75" x14ac:dyDescent="0.2">
      <c r="A1082" s="1"/>
      <c r="B1082" s="1"/>
      <c r="C1082" s="1"/>
      <c r="D1082" s="1"/>
      <c r="E1082" s="1"/>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row>
    <row r="1083" spans="1:33" ht="12.75" x14ac:dyDescent="0.2">
      <c r="A1083" s="1"/>
      <c r="B1083" s="1"/>
      <c r="C1083" s="1"/>
      <c r="D1083" s="1"/>
      <c r="E1083" s="1"/>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row>
    <row r="1084" spans="1:33" ht="12.75" x14ac:dyDescent="0.2">
      <c r="A1084" s="1"/>
      <c r="B1084" s="1"/>
      <c r="C1084" s="1"/>
      <c r="D1084" s="1"/>
      <c r="E1084" s="1"/>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row>
    <row r="1085" spans="1:33" ht="12.75" x14ac:dyDescent="0.2">
      <c r="A1085" s="1"/>
      <c r="B1085" s="1"/>
      <c r="C1085" s="1"/>
      <c r="D1085" s="1"/>
      <c r="E1085" s="1"/>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row>
    <row r="1086" spans="1:33" ht="12.75" x14ac:dyDescent="0.2">
      <c r="A1086" s="1"/>
      <c r="B1086" s="1"/>
      <c r="C1086" s="1"/>
      <c r="D1086" s="1"/>
      <c r="E1086" s="1"/>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row>
    <row r="1087" spans="1:33" ht="12.75" x14ac:dyDescent="0.2">
      <c r="A1087" s="1"/>
      <c r="B1087" s="1"/>
      <c r="C1087" s="1"/>
      <c r="D1087" s="1"/>
      <c r="E1087" s="1"/>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row>
    <row r="1088" spans="1:33" ht="12.75" x14ac:dyDescent="0.2">
      <c r="A1088" s="1"/>
      <c r="B1088" s="1"/>
      <c r="C1088" s="1"/>
      <c r="D1088" s="1"/>
      <c r="E1088" s="1"/>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row>
    <row r="1089" spans="1:33" ht="12.75" x14ac:dyDescent="0.2">
      <c r="A1089" s="1"/>
      <c r="B1089" s="1"/>
      <c r="C1089" s="1"/>
      <c r="D1089" s="1"/>
      <c r="E1089" s="1"/>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row>
    <row r="1090" spans="1:33" ht="12.75" x14ac:dyDescent="0.2">
      <c r="A1090" s="1"/>
      <c r="B1090" s="1"/>
      <c r="C1090" s="1"/>
      <c r="D1090" s="1"/>
      <c r="E1090" s="1"/>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34"/>
    </row>
    <row r="1091" spans="1:33" ht="12.75" x14ac:dyDescent="0.2">
      <c r="A1091" s="1"/>
      <c r="B1091" s="1"/>
      <c r="C1091" s="1"/>
      <c r="D1091" s="1"/>
      <c r="E1091" s="1"/>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row>
    <row r="1092" spans="1:33" ht="12.75" x14ac:dyDescent="0.2">
      <c r="A1092" s="1"/>
      <c r="B1092" s="1"/>
      <c r="C1092" s="1"/>
      <c r="D1092" s="1"/>
      <c r="E1092" s="1"/>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c r="AG1092" s="34"/>
    </row>
    <row r="1093" spans="1:33" ht="12.75" x14ac:dyDescent="0.2">
      <c r="A1093" s="1"/>
      <c r="B1093" s="1"/>
      <c r="C1093" s="1"/>
      <c r="D1093" s="1"/>
      <c r="E1093" s="1"/>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row>
    <row r="1094" spans="1:33" ht="12.75" x14ac:dyDescent="0.2">
      <c r="A1094" s="1"/>
      <c r="B1094" s="1"/>
      <c r="C1094" s="1"/>
      <c r="D1094" s="1"/>
      <c r="E1094" s="1"/>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c r="AG1094" s="34"/>
    </row>
    <row r="1095" spans="1:33" ht="12.75" x14ac:dyDescent="0.2">
      <c r="A1095" s="1"/>
      <c r="B1095" s="1"/>
      <c r="C1095" s="1"/>
      <c r="D1095" s="1"/>
      <c r="E1095" s="1"/>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c r="AG1095" s="34"/>
    </row>
    <row r="1096" spans="1:33" ht="12.75" x14ac:dyDescent="0.2">
      <c r="A1096" s="1"/>
      <c r="B1096" s="1"/>
      <c r="C1096" s="1"/>
      <c r="D1096" s="1"/>
      <c r="E1096" s="1"/>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row>
    <row r="1097" spans="1:33" ht="12.75" x14ac:dyDescent="0.2">
      <c r="A1097" s="1"/>
      <c r="B1097" s="1"/>
      <c r="C1097" s="1"/>
      <c r="D1097" s="1"/>
      <c r="E1097" s="1"/>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c r="AG1097" s="34"/>
    </row>
    <row r="1098" spans="1:33" ht="12.75" x14ac:dyDescent="0.2">
      <c r="A1098" s="1"/>
      <c r="B1098" s="1"/>
      <c r="C1098" s="1"/>
      <c r="D1098" s="1"/>
      <c r="E1098" s="1"/>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row>
    <row r="1099" spans="1:33" ht="12.75" x14ac:dyDescent="0.2">
      <c r="A1099" s="1"/>
      <c r="B1099" s="1"/>
      <c r="C1099" s="1"/>
      <c r="D1099" s="1"/>
      <c r="E1099" s="1"/>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row>
    <row r="1100" spans="1:33" ht="12.75" x14ac:dyDescent="0.2">
      <c r="A1100" s="1"/>
      <c r="B1100" s="1"/>
      <c r="C1100" s="1"/>
      <c r="D1100" s="1"/>
      <c r="E1100" s="1"/>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row>
    <row r="1101" spans="1:33" ht="12.75" x14ac:dyDescent="0.2">
      <c r="A1101" s="1"/>
      <c r="B1101" s="1"/>
      <c r="C1101" s="1"/>
      <c r="D1101" s="1"/>
      <c r="E1101" s="1"/>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row>
    <row r="1102" spans="1:33" ht="12.75" x14ac:dyDescent="0.2">
      <c r="A1102" s="1"/>
      <c r="B1102" s="1"/>
      <c r="C1102" s="1"/>
      <c r="D1102" s="1"/>
      <c r="E1102" s="1"/>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row>
    <row r="1103" spans="1:33" ht="12.75" x14ac:dyDescent="0.2">
      <c r="A1103" s="1"/>
      <c r="B1103" s="1"/>
      <c r="C1103" s="1"/>
      <c r="D1103" s="1"/>
      <c r="E1103" s="1"/>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row>
    <row r="1104" spans="1:33" ht="12.75" x14ac:dyDescent="0.2">
      <c r="A1104" s="1"/>
      <c r="B1104" s="1"/>
      <c r="C1104" s="1"/>
      <c r="D1104" s="1"/>
      <c r="E1104" s="1"/>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row>
    <row r="1105" spans="1:33" ht="12.75" x14ac:dyDescent="0.2">
      <c r="A1105" s="1"/>
      <c r="B1105" s="1"/>
      <c r="C1105" s="1"/>
      <c r="D1105" s="1"/>
      <c r="E1105" s="1"/>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row>
    <row r="1106" spans="1:33" ht="12.75" x14ac:dyDescent="0.2">
      <c r="A1106" s="1"/>
      <c r="B1106" s="1"/>
      <c r="C1106" s="1"/>
      <c r="D1106" s="1"/>
      <c r="E1106" s="1"/>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row>
    <row r="1107" spans="1:33" ht="12.75" x14ac:dyDescent="0.2">
      <c r="A1107" s="1"/>
      <c r="B1107" s="1"/>
      <c r="C1107" s="1"/>
      <c r="D1107" s="1"/>
      <c r="E1107" s="1"/>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row>
    <row r="1108" spans="1:33" ht="12.75" x14ac:dyDescent="0.2">
      <c r="A1108" s="1"/>
      <c r="B1108" s="1"/>
      <c r="C1108" s="1"/>
      <c r="D1108" s="1"/>
      <c r="E1108" s="1"/>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row>
    <row r="1109" spans="1:33" ht="12.75" x14ac:dyDescent="0.2">
      <c r="A1109" s="1"/>
      <c r="B1109" s="1"/>
      <c r="C1109" s="1"/>
      <c r="D1109" s="1"/>
      <c r="E1109" s="1"/>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row>
    <row r="1110" spans="1:33" ht="12.75" x14ac:dyDescent="0.2">
      <c r="A1110" s="1"/>
      <c r="B1110" s="1"/>
      <c r="C1110" s="1"/>
      <c r="D1110" s="1"/>
      <c r="E1110" s="1"/>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row>
    <row r="1111" spans="1:33" ht="12.75" x14ac:dyDescent="0.2">
      <c r="A1111" s="1"/>
      <c r="B1111" s="1"/>
      <c r="C1111" s="1"/>
      <c r="D1111" s="1"/>
      <c r="E1111" s="1"/>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row>
    <row r="1112" spans="1:33" ht="12.75" x14ac:dyDescent="0.2">
      <c r="A1112" s="1"/>
      <c r="B1112" s="1"/>
      <c r="C1112" s="1"/>
      <c r="D1112" s="1"/>
      <c r="E1112" s="1"/>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row>
    <row r="1113" spans="1:33" ht="12.75" x14ac:dyDescent="0.2">
      <c r="A1113" s="1"/>
      <c r="B1113" s="1"/>
      <c r="C1113" s="1"/>
      <c r="D1113" s="1"/>
      <c r="E1113" s="1"/>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row>
    <row r="1114" spans="1:33" ht="12.75" x14ac:dyDescent="0.2">
      <c r="A1114" s="1"/>
      <c r="B1114" s="1"/>
      <c r="C1114" s="1"/>
      <c r="D1114" s="1"/>
      <c r="E1114" s="1"/>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row>
    <row r="1115" spans="1:33" ht="12.75" x14ac:dyDescent="0.2">
      <c r="A1115" s="1"/>
      <c r="B1115" s="1"/>
      <c r="C1115" s="1"/>
      <c r="D1115" s="1"/>
      <c r="E1115" s="1"/>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row>
    <row r="1116" spans="1:33" ht="12.75" x14ac:dyDescent="0.2">
      <c r="A1116" s="1"/>
      <c r="B1116" s="1"/>
      <c r="C1116" s="1"/>
      <c r="D1116" s="1"/>
      <c r="E1116" s="1"/>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row>
    <row r="1117" spans="1:33" ht="12.75" x14ac:dyDescent="0.2">
      <c r="A1117" s="1"/>
      <c r="B1117" s="1"/>
      <c r="C1117" s="1"/>
      <c r="D1117" s="1"/>
      <c r="E1117" s="1"/>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row>
    <row r="1118" spans="1:33" ht="12.75" x14ac:dyDescent="0.2">
      <c r="A1118" s="1"/>
      <c r="B1118" s="1"/>
      <c r="C1118" s="1"/>
      <c r="D1118" s="1"/>
      <c r="E1118" s="1"/>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row>
    <row r="1119" spans="1:33" ht="12.75" x14ac:dyDescent="0.2">
      <c r="A1119" s="1"/>
      <c r="B1119" s="1"/>
      <c r="C1119" s="1"/>
      <c r="D1119" s="1"/>
      <c r="E1119" s="1"/>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row>
    <row r="1120" spans="1:33" ht="12.75" x14ac:dyDescent="0.2">
      <c r="A1120" s="1"/>
      <c r="B1120" s="1"/>
      <c r="C1120" s="1"/>
      <c r="D1120" s="1"/>
      <c r="E1120" s="1"/>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row>
    <row r="1121" spans="1:33" ht="12.75" x14ac:dyDescent="0.2">
      <c r="A1121" s="1"/>
      <c r="B1121" s="1"/>
      <c r="C1121" s="1"/>
      <c r="D1121" s="1"/>
      <c r="E1121" s="1"/>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row>
    <row r="1122" spans="1:33" ht="12.75" x14ac:dyDescent="0.2">
      <c r="A1122" s="1"/>
      <c r="B1122" s="1"/>
      <c r="C1122" s="1"/>
      <c r="D1122" s="1"/>
      <c r="E1122" s="1"/>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row>
    <row r="1123" spans="1:33" ht="12.75" x14ac:dyDescent="0.2">
      <c r="A1123" s="1"/>
      <c r="B1123" s="1"/>
      <c r="C1123" s="1"/>
      <c r="D1123" s="1"/>
      <c r="E1123" s="1"/>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row>
    <row r="1124" spans="1:33" ht="12.75" x14ac:dyDescent="0.2">
      <c r="A1124" s="1"/>
      <c r="B1124" s="1"/>
      <c r="C1124" s="1"/>
      <c r="D1124" s="1"/>
      <c r="E1124" s="1"/>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row>
    <row r="1125" spans="1:33" ht="12.75" x14ac:dyDescent="0.2">
      <c r="A1125" s="1"/>
      <c r="B1125" s="1"/>
      <c r="C1125" s="1"/>
      <c r="D1125" s="1"/>
      <c r="E1125" s="1"/>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row>
    <row r="1126" spans="1:33" ht="12.75" x14ac:dyDescent="0.2">
      <c r="A1126" s="1"/>
      <c r="B1126" s="1"/>
      <c r="C1126" s="1"/>
      <c r="D1126" s="1"/>
      <c r="E1126" s="1"/>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row>
    <row r="1127" spans="1:33" ht="12.75" x14ac:dyDescent="0.2">
      <c r="A1127" s="1"/>
      <c r="B1127" s="1"/>
      <c r="C1127" s="1"/>
      <c r="D1127" s="1"/>
      <c r="E1127" s="1"/>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c r="AG1127" s="34"/>
    </row>
    <row r="1128" spans="1:33" ht="12.75" x14ac:dyDescent="0.2">
      <c r="A1128" s="1"/>
      <c r="B1128" s="1"/>
      <c r="C1128" s="1"/>
      <c r="D1128" s="1"/>
      <c r="E1128" s="1"/>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c r="AG1128" s="34"/>
    </row>
  </sheetData>
  <mergeCells count="17">
    <mergeCell ref="D185:D186"/>
    <mergeCell ref="E185:E186"/>
    <mergeCell ref="A236:E236"/>
    <mergeCell ref="D124:D125"/>
    <mergeCell ref="E124:E125"/>
    <mergeCell ref="A124:A125"/>
    <mergeCell ref="B124:B125"/>
    <mergeCell ref="C124:C125"/>
    <mergeCell ref="A185:A186"/>
    <mergeCell ref="B185:B186"/>
    <mergeCell ref="C185:C186"/>
    <mergeCell ref="A1:O1"/>
    <mergeCell ref="A7:A8"/>
    <mergeCell ref="B7:B8"/>
    <mergeCell ref="C7:C8"/>
    <mergeCell ref="D7:D8"/>
    <mergeCell ref="E7:E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D1128"/>
  <sheetViews>
    <sheetView workbookViewId="0"/>
  </sheetViews>
  <sheetFormatPr defaultColWidth="14.42578125" defaultRowHeight="15.75" customHeight="1" x14ac:dyDescent="0.2"/>
  <cols>
    <col min="1" max="1" width="9.85546875" customWidth="1"/>
  </cols>
  <sheetData>
    <row r="1" spans="1:30" ht="12.75" x14ac:dyDescent="0.2">
      <c r="E1" s="34" t="s">
        <v>0</v>
      </c>
      <c r="F1" s="34"/>
      <c r="G1" s="34"/>
      <c r="H1" s="34"/>
      <c r="I1" s="34"/>
      <c r="J1" s="34"/>
      <c r="K1" s="34"/>
      <c r="L1" s="34"/>
      <c r="M1" s="34"/>
      <c r="N1" s="34"/>
      <c r="O1" s="34"/>
      <c r="P1" s="34"/>
      <c r="Q1" s="34"/>
      <c r="R1" s="34"/>
      <c r="S1" s="34"/>
      <c r="T1" s="34"/>
      <c r="U1" s="34"/>
      <c r="V1" s="34"/>
      <c r="W1" s="34"/>
      <c r="X1" s="34"/>
      <c r="Y1" s="34"/>
      <c r="Z1" s="34"/>
      <c r="AA1" s="34"/>
      <c r="AB1" s="34"/>
      <c r="AC1" s="34"/>
      <c r="AD1" s="34"/>
    </row>
    <row r="2" spans="1:30" ht="12.75" x14ac:dyDescent="0.2">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ht="12.75" x14ac:dyDescent="0.2">
      <c r="A3" s="6" t="s">
        <v>1</v>
      </c>
      <c r="B3" s="7"/>
      <c r="C3" s="8" t="e">
        <f>#REF!</f>
        <v>#REF!</v>
      </c>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ht="12.75" x14ac:dyDescent="0.2">
      <c r="A4" s="9" t="s">
        <v>2</v>
      </c>
      <c r="B4" s="7"/>
      <c r="C4" s="10" t="e">
        <f>#REF!</f>
        <v>#REF!</v>
      </c>
      <c r="D4" s="34"/>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ht="12.75" x14ac:dyDescent="0.2">
      <c r="A5" s="3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row>
    <row r="6" spans="1:30" ht="12.75" x14ac:dyDescent="0.2">
      <c r="A6" s="34" t="s">
        <v>3</v>
      </c>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row>
    <row r="7" spans="1:30" ht="12.75" x14ac:dyDescent="0.2">
      <c r="A7" s="785"/>
      <c r="B7" s="785" t="s">
        <v>4</v>
      </c>
      <c r="C7" s="785" t="s">
        <v>5</v>
      </c>
      <c r="D7" s="785" t="s">
        <v>6</v>
      </c>
      <c r="E7" s="785" t="s">
        <v>7</v>
      </c>
      <c r="F7" s="49"/>
      <c r="G7" s="50"/>
      <c r="H7" s="787" t="s">
        <v>156</v>
      </c>
      <c r="I7" s="50"/>
      <c r="J7" s="49"/>
      <c r="K7" s="50"/>
      <c r="L7" s="49"/>
      <c r="M7" s="51"/>
      <c r="N7" s="34"/>
      <c r="O7" s="34"/>
      <c r="P7" s="34"/>
      <c r="Q7" s="34"/>
      <c r="R7" s="34"/>
      <c r="S7" s="34"/>
      <c r="T7" s="34"/>
      <c r="U7" s="34"/>
      <c r="V7" s="34"/>
      <c r="W7" s="34"/>
      <c r="X7" s="34"/>
      <c r="Y7" s="34"/>
      <c r="Z7" s="34"/>
      <c r="AA7" s="34"/>
      <c r="AB7" s="34"/>
      <c r="AC7" s="34"/>
      <c r="AD7" s="34"/>
    </row>
    <row r="8" spans="1:30" ht="110.25" x14ac:dyDescent="0.25">
      <c r="A8" s="773"/>
      <c r="B8" s="773"/>
      <c r="C8" s="773"/>
      <c r="D8" s="773"/>
      <c r="E8" s="773"/>
      <c r="F8" s="52" t="s">
        <v>157</v>
      </c>
      <c r="G8" s="53" t="s">
        <v>158</v>
      </c>
      <c r="H8" s="773"/>
      <c r="I8" s="53" t="s">
        <v>159</v>
      </c>
      <c r="J8" s="52" t="s">
        <v>160</v>
      </c>
      <c r="K8" s="53" t="s">
        <v>161</v>
      </c>
      <c r="L8" s="52" t="s">
        <v>162</v>
      </c>
      <c r="M8" s="54" t="s">
        <v>163</v>
      </c>
      <c r="N8" s="55"/>
      <c r="O8" s="55"/>
      <c r="P8" s="55"/>
      <c r="Q8" s="55"/>
      <c r="R8" s="55"/>
      <c r="S8" s="55"/>
      <c r="T8" s="55"/>
      <c r="U8" s="55"/>
      <c r="V8" s="55"/>
      <c r="W8" s="55"/>
      <c r="X8" s="55"/>
      <c r="Y8" s="55"/>
      <c r="Z8" s="55"/>
      <c r="AA8" s="55"/>
      <c r="AB8" s="55"/>
      <c r="AC8" s="55"/>
      <c r="AD8" s="55"/>
    </row>
    <row r="9" spans="1:30" ht="12.75" x14ac:dyDescent="0.2">
      <c r="A9" s="49">
        <v>1</v>
      </c>
      <c r="B9" s="49">
        <v>2</v>
      </c>
      <c r="C9" s="49">
        <v>3</v>
      </c>
      <c r="D9" s="49">
        <v>4</v>
      </c>
      <c r="E9" s="49">
        <v>5</v>
      </c>
      <c r="F9" s="49">
        <v>8</v>
      </c>
      <c r="G9" s="50"/>
      <c r="H9" s="49">
        <v>9</v>
      </c>
      <c r="I9" s="50"/>
      <c r="J9" s="49">
        <v>14</v>
      </c>
      <c r="K9" s="50"/>
      <c r="L9" s="49">
        <v>15</v>
      </c>
      <c r="M9" s="51"/>
      <c r="N9" s="34"/>
      <c r="O9" s="34"/>
      <c r="P9" s="34"/>
      <c r="Q9" s="34"/>
      <c r="R9" s="34"/>
      <c r="S9" s="34"/>
      <c r="T9" s="34"/>
      <c r="U9" s="34"/>
      <c r="V9" s="34"/>
      <c r="W9" s="34"/>
      <c r="X9" s="34"/>
      <c r="Y9" s="34"/>
      <c r="Z9" s="34"/>
      <c r="AA9" s="34"/>
      <c r="AB9" s="34"/>
      <c r="AC9" s="34"/>
      <c r="AD9" s="34"/>
    </row>
    <row r="10" spans="1:30" ht="12.75" x14ac:dyDescent="0.2">
      <c r="A10" s="49">
        <v>1</v>
      </c>
      <c r="B10" s="49" t="s">
        <v>15</v>
      </c>
      <c r="C10" s="49" t="s">
        <v>16</v>
      </c>
      <c r="D10" s="49" t="s">
        <v>17</v>
      </c>
      <c r="E10" s="49" t="s">
        <v>18</v>
      </c>
      <c r="F10" s="49">
        <v>2302644</v>
      </c>
      <c r="G10" s="56" t="e">
        <f>#REF!-F10</f>
        <v>#REF!</v>
      </c>
      <c r="H10" s="49">
        <v>0</v>
      </c>
      <c r="I10" s="56" t="e">
        <f>#REF!-H10</f>
        <v>#REF!</v>
      </c>
      <c r="J10" s="49">
        <v>0</v>
      </c>
      <c r="K10" s="56" t="e">
        <f>#REF!-J10</f>
        <v>#REF!</v>
      </c>
      <c r="L10" s="49">
        <v>0</v>
      </c>
      <c r="M10" s="57" t="e">
        <f>#REF!-L10</f>
        <v>#REF!</v>
      </c>
      <c r="N10" s="34"/>
      <c r="O10" s="34"/>
      <c r="P10" s="34"/>
      <c r="Q10" s="34"/>
      <c r="R10" s="34"/>
      <c r="S10" s="34"/>
      <c r="T10" s="34"/>
      <c r="U10" s="34"/>
      <c r="V10" s="34"/>
      <c r="W10" s="34"/>
      <c r="X10" s="34"/>
      <c r="Y10" s="34"/>
      <c r="Z10" s="34"/>
      <c r="AA10" s="34"/>
      <c r="AB10" s="34"/>
      <c r="AC10" s="34"/>
      <c r="AD10" s="34"/>
    </row>
    <row r="11" spans="1:30" ht="12.75" x14ac:dyDescent="0.2">
      <c r="A11" s="49">
        <v>2</v>
      </c>
      <c r="B11" s="49" t="s">
        <v>15</v>
      </c>
      <c r="C11" s="49" t="s">
        <v>16</v>
      </c>
      <c r="D11" s="49" t="s">
        <v>19</v>
      </c>
      <c r="E11" s="49" t="s">
        <v>18</v>
      </c>
      <c r="F11" s="49">
        <v>2050962</v>
      </c>
      <c r="G11" s="56" t="e">
        <f>#REF!-F11</f>
        <v>#REF!</v>
      </c>
      <c r="H11" s="49">
        <v>0</v>
      </c>
      <c r="I11" s="56" t="e">
        <f>#REF!-H11</f>
        <v>#REF!</v>
      </c>
      <c r="J11" s="49">
        <v>0</v>
      </c>
      <c r="K11" s="56" t="e">
        <f>#REF!-J11</f>
        <v>#REF!</v>
      </c>
      <c r="L11" s="49">
        <v>0</v>
      </c>
      <c r="M11" s="57" t="e">
        <f>#REF!-L11</f>
        <v>#REF!</v>
      </c>
      <c r="N11" s="34"/>
      <c r="O11" s="34"/>
      <c r="P11" s="34"/>
      <c r="Q11" s="34"/>
      <c r="R11" s="34"/>
      <c r="S11" s="34"/>
      <c r="T11" s="34"/>
      <c r="U11" s="34"/>
      <c r="V11" s="34"/>
      <c r="W11" s="34"/>
      <c r="X11" s="34"/>
      <c r="Y11" s="34"/>
      <c r="Z11" s="34"/>
      <c r="AA11" s="34"/>
      <c r="AB11" s="34"/>
      <c r="AC11" s="34"/>
      <c r="AD11" s="34"/>
    </row>
    <row r="12" spans="1:30" ht="12.75" x14ac:dyDescent="0.2">
      <c r="A12" s="49">
        <v>3</v>
      </c>
      <c r="B12" s="49" t="s">
        <v>15</v>
      </c>
      <c r="C12" s="49" t="s">
        <v>16</v>
      </c>
      <c r="D12" s="49" t="s">
        <v>20</v>
      </c>
      <c r="E12" s="49" t="s">
        <v>18</v>
      </c>
      <c r="F12" s="49">
        <v>1255240</v>
      </c>
      <c r="G12" s="56" t="e">
        <f>#REF!-F12</f>
        <v>#REF!</v>
      </c>
      <c r="H12" s="49">
        <v>0</v>
      </c>
      <c r="I12" s="56" t="e">
        <f>#REF!-H12</f>
        <v>#REF!</v>
      </c>
      <c r="J12" s="49">
        <v>0</v>
      </c>
      <c r="K12" s="56" t="e">
        <f>#REF!-J12</f>
        <v>#REF!</v>
      </c>
      <c r="L12" s="49">
        <v>0</v>
      </c>
      <c r="M12" s="57" t="e">
        <f>#REF!-L12</f>
        <v>#REF!</v>
      </c>
      <c r="N12" s="34"/>
      <c r="O12" s="34"/>
      <c r="P12" s="34"/>
      <c r="Q12" s="34"/>
      <c r="R12" s="34"/>
      <c r="S12" s="34"/>
      <c r="T12" s="34"/>
      <c r="U12" s="34"/>
      <c r="V12" s="34"/>
      <c r="W12" s="34"/>
      <c r="X12" s="34"/>
      <c r="Y12" s="34"/>
      <c r="Z12" s="34"/>
      <c r="AA12" s="34"/>
      <c r="AB12" s="34"/>
      <c r="AC12" s="34"/>
      <c r="AD12" s="34"/>
    </row>
    <row r="13" spans="1:30" ht="12.75" x14ac:dyDescent="0.2">
      <c r="A13" s="49">
        <v>4</v>
      </c>
      <c r="B13" s="49" t="s">
        <v>15</v>
      </c>
      <c r="C13" s="49" t="s">
        <v>21</v>
      </c>
      <c r="D13" s="49" t="s">
        <v>22</v>
      </c>
      <c r="E13" s="49" t="s">
        <v>18</v>
      </c>
      <c r="F13" s="49">
        <v>1584205</v>
      </c>
      <c r="G13" s="56" t="e">
        <f>#REF!-F13</f>
        <v>#REF!</v>
      </c>
      <c r="H13" s="49">
        <v>0</v>
      </c>
      <c r="I13" s="56" t="e">
        <f>#REF!-H13</f>
        <v>#REF!</v>
      </c>
      <c r="J13" s="49">
        <v>0</v>
      </c>
      <c r="K13" s="56" t="e">
        <f>#REF!-J13</f>
        <v>#REF!</v>
      </c>
      <c r="L13" s="49">
        <v>0</v>
      </c>
      <c r="M13" s="57" t="e">
        <f>#REF!-L13</f>
        <v>#REF!</v>
      </c>
      <c r="N13" s="34"/>
      <c r="O13" s="34"/>
      <c r="P13" s="34"/>
      <c r="Q13" s="34"/>
      <c r="R13" s="34"/>
      <c r="S13" s="34"/>
      <c r="T13" s="34"/>
      <c r="U13" s="34"/>
      <c r="V13" s="34"/>
      <c r="W13" s="34"/>
      <c r="X13" s="34"/>
      <c r="Y13" s="34"/>
      <c r="Z13" s="34"/>
      <c r="AA13" s="34"/>
      <c r="AB13" s="34"/>
      <c r="AC13" s="34"/>
      <c r="AD13" s="34"/>
    </row>
    <row r="14" spans="1:30" ht="12.75" x14ac:dyDescent="0.2">
      <c r="A14" s="49">
        <v>5</v>
      </c>
      <c r="B14" s="49" t="s">
        <v>15</v>
      </c>
      <c r="C14" s="49" t="s">
        <v>23</v>
      </c>
      <c r="D14" s="49" t="s">
        <v>24</v>
      </c>
      <c r="E14" s="49" t="s">
        <v>18</v>
      </c>
      <c r="F14" s="49">
        <v>4078120</v>
      </c>
      <c r="G14" s="56" t="e">
        <f>#REF!-F14</f>
        <v>#REF!</v>
      </c>
      <c r="H14" s="49">
        <v>0</v>
      </c>
      <c r="I14" s="56" t="e">
        <f>#REF!-H14</f>
        <v>#REF!</v>
      </c>
      <c r="J14" s="49">
        <v>0</v>
      </c>
      <c r="K14" s="56" t="e">
        <f>#REF!-J14</f>
        <v>#REF!</v>
      </c>
      <c r="L14" s="49">
        <v>0</v>
      </c>
      <c r="M14" s="57" t="e">
        <f>#REF!-L14</f>
        <v>#REF!</v>
      </c>
      <c r="N14" s="34"/>
      <c r="O14" s="34"/>
      <c r="P14" s="34"/>
      <c r="Q14" s="34"/>
      <c r="R14" s="34"/>
      <c r="S14" s="34"/>
      <c r="T14" s="34"/>
      <c r="U14" s="34"/>
      <c r="V14" s="34"/>
      <c r="W14" s="34"/>
      <c r="X14" s="34"/>
      <c r="Y14" s="34"/>
      <c r="Z14" s="34"/>
      <c r="AA14" s="34"/>
      <c r="AB14" s="34"/>
      <c r="AC14" s="34"/>
      <c r="AD14" s="34"/>
    </row>
    <row r="15" spans="1:30" ht="12.75" x14ac:dyDescent="0.2">
      <c r="A15" s="49">
        <v>6</v>
      </c>
      <c r="B15" s="49" t="s">
        <v>15</v>
      </c>
      <c r="C15" s="49" t="s">
        <v>23</v>
      </c>
      <c r="D15" s="49" t="s">
        <v>25</v>
      </c>
      <c r="E15" s="49" t="s">
        <v>18</v>
      </c>
      <c r="F15" s="49">
        <v>3299991</v>
      </c>
      <c r="G15" s="56" t="e">
        <f>#REF!-F15</f>
        <v>#REF!</v>
      </c>
      <c r="H15" s="49">
        <v>0</v>
      </c>
      <c r="I15" s="56" t="e">
        <f>#REF!-H15</f>
        <v>#REF!</v>
      </c>
      <c r="J15" s="49">
        <v>0</v>
      </c>
      <c r="K15" s="56" t="e">
        <f>#REF!-J15</f>
        <v>#REF!</v>
      </c>
      <c r="L15" s="49">
        <v>0</v>
      </c>
      <c r="M15" s="57" t="e">
        <f>#REF!-L15</f>
        <v>#REF!</v>
      </c>
      <c r="N15" s="34"/>
      <c r="O15" s="34"/>
      <c r="P15" s="34"/>
      <c r="Q15" s="34"/>
      <c r="R15" s="34"/>
      <c r="S15" s="34"/>
      <c r="T15" s="34"/>
      <c r="U15" s="34"/>
      <c r="V15" s="34"/>
      <c r="W15" s="34"/>
      <c r="X15" s="34"/>
      <c r="Y15" s="34"/>
      <c r="Z15" s="34"/>
      <c r="AA15" s="34"/>
      <c r="AB15" s="34"/>
      <c r="AC15" s="34"/>
      <c r="AD15" s="34"/>
    </row>
    <row r="16" spans="1:30" ht="12.75" x14ac:dyDescent="0.2">
      <c r="A16" s="49">
        <v>7</v>
      </c>
      <c r="B16" s="49" t="s">
        <v>15</v>
      </c>
      <c r="C16" s="49" t="s">
        <v>23</v>
      </c>
      <c r="D16" s="49" t="s">
        <v>26</v>
      </c>
      <c r="E16" s="49" t="s">
        <v>18</v>
      </c>
      <c r="F16" s="49">
        <v>5583509</v>
      </c>
      <c r="G16" s="56" t="e">
        <f>#REF!-F16</f>
        <v>#REF!</v>
      </c>
      <c r="H16" s="49">
        <v>2257478</v>
      </c>
      <c r="I16" s="56" t="e">
        <f>#REF!-H16</f>
        <v>#REF!</v>
      </c>
      <c r="J16" s="49">
        <v>0</v>
      </c>
      <c r="K16" s="56" t="e">
        <f>#REF!-J16</f>
        <v>#REF!</v>
      </c>
      <c r="L16" s="49">
        <v>0</v>
      </c>
      <c r="M16" s="57" t="e">
        <f>#REF!-L16</f>
        <v>#REF!</v>
      </c>
      <c r="N16" s="34"/>
      <c r="O16" s="34"/>
      <c r="P16" s="34"/>
      <c r="Q16" s="34"/>
      <c r="R16" s="34"/>
      <c r="S16" s="34"/>
      <c r="T16" s="34"/>
      <c r="U16" s="34"/>
      <c r="V16" s="34"/>
      <c r="W16" s="34"/>
      <c r="X16" s="34"/>
      <c r="Y16" s="34"/>
      <c r="Z16" s="34"/>
      <c r="AA16" s="34"/>
      <c r="AB16" s="34"/>
      <c r="AC16" s="34"/>
      <c r="AD16" s="34"/>
    </row>
    <row r="17" spans="1:30" ht="12.75" x14ac:dyDescent="0.2">
      <c r="A17" s="49">
        <v>8</v>
      </c>
      <c r="B17" s="49" t="s">
        <v>15</v>
      </c>
      <c r="C17" s="49" t="s">
        <v>23</v>
      </c>
      <c r="D17" s="49" t="s">
        <v>27</v>
      </c>
      <c r="E17" s="49" t="s">
        <v>18</v>
      </c>
      <c r="F17" s="49">
        <v>3520251</v>
      </c>
      <c r="G17" s="56" t="e">
        <f>#REF!-F17</f>
        <v>#REF!</v>
      </c>
      <c r="H17" s="49">
        <v>0</v>
      </c>
      <c r="I17" s="56" t="e">
        <f>#REF!-H17</f>
        <v>#REF!</v>
      </c>
      <c r="J17" s="49">
        <v>0</v>
      </c>
      <c r="K17" s="56" t="e">
        <f>#REF!-J17</f>
        <v>#REF!</v>
      </c>
      <c r="L17" s="49">
        <v>0</v>
      </c>
      <c r="M17" s="57" t="e">
        <f>#REF!-L17</f>
        <v>#REF!</v>
      </c>
      <c r="N17" s="34"/>
      <c r="O17" s="34"/>
      <c r="P17" s="34"/>
      <c r="Q17" s="34"/>
      <c r="R17" s="34"/>
      <c r="S17" s="34"/>
      <c r="T17" s="34"/>
      <c r="U17" s="34"/>
      <c r="V17" s="34"/>
      <c r="W17" s="34"/>
      <c r="X17" s="34"/>
      <c r="Y17" s="34"/>
      <c r="Z17" s="34"/>
      <c r="AA17" s="34"/>
      <c r="AB17" s="34"/>
      <c r="AC17" s="34"/>
      <c r="AD17" s="34"/>
    </row>
    <row r="18" spans="1:30" ht="12.75" x14ac:dyDescent="0.2">
      <c r="A18" s="49">
        <v>9</v>
      </c>
      <c r="B18" s="49" t="s">
        <v>15</v>
      </c>
      <c r="C18" s="49" t="s">
        <v>28</v>
      </c>
      <c r="D18" s="49" t="s">
        <v>29</v>
      </c>
      <c r="E18" s="49" t="s">
        <v>18</v>
      </c>
      <c r="F18" s="49">
        <v>4165618</v>
      </c>
      <c r="G18" s="56" t="e">
        <f>#REF!-F18</f>
        <v>#REF!</v>
      </c>
      <c r="H18" s="49">
        <v>0</v>
      </c>
      <c r="I18" s="56" t="e">
        <f>#REF!-H18</f>
        <v>#REF!</v>
      </c>
      <c r="J18" s="49">
        <v>0</v>
      </c>
      <c r="K18" s="56" t="e">
        <f>#REF!-J18</f>
        <v>#REF!</v>
      </c>
      <c r="L18" s="49">
        <v>0</v>
      </c>
      <c r="M18" s="57" t="e">
        <f>#REF!-L18</f>
        <v>#REF!</v>
      </c>
      <c r="N18" s="34"/>
      <c r="O18" s="34"/>
      <c r="P18" s="34"/>
      <c r="Q18" s="34"/>
      <c r="R18" s="34"/>
      <c r="S18" s="34"/>
      <c r="T18" s="34"/>
      <c r="U18" s="34"/>
      <c r="V18" s="34"/>
      <c r="W18" s="34"/>
      <c r="X18" s="34"/>
      <c r="Y18" s="34"/>
      <c r="Z18" s="34"/>
      <c r="AA18" s="34"/>
      <c r="AB18" s="34"/>
      <c r="AC18" s="34"/>
      <c r="AD18" s="34"/>
    </row>
    <row r="19" spans="1:30" ht="12.75" x14ac:dyDescent="0.2">
      <c r="A19" s="49">
        <v>10</v>
      </c>
      <c r="B19" s="49" t="s">
        <v>15</v>
      </c>
      <c r="C19" s="49" t="s">
        <v>28</v>
      </c>
      <c r="D19" s="49" t="s">
        <v>30</v>
      </c>
      <c r="E19" s="49" t="s">
        <v>18</v>
      </c>
      <c r="F19" s="49">
        <v>3240000</v>
      </c>
      <c r="G19" s="56" t="e">
        <f>#REF!-F19</f>
        <v>#REF!</v>
      </c>
      <c r="H19" s="49">
        <v>0</v>
      </c>
      <c r="I19" s="56" t="e">
        <f>#REF!-H19</f>
        <v>#REF!</v>
      </c>
      <c r="J19" s="49">
        <v>0</v>
      </c>
      <c r="K19" s="56" t="e">
        <f>#REF!-J19</f>
        <v>#REF!</v>
      </c>
      <c r="L19" s="49">
        <v>0</v>
      </c>
      <c r="M19" s="57" t="e">
        <f>#REF!-L19</f>
        <v>#REF!</v>
      </c>
      <c r="N19" s="34"/>
      <c r="O19" s="34"/>
      <c r="P19" s="34"/>
      <c r="Q19" s="34"/>
      <c r="R19" s="34"/>
      <c r="S19" s="34"/>
      <c r="T19" s="34"/>
      <c r="U19" s="34"/>
      <c r="V19" s="34"/>
      <c r="W19" s="34"/>
      <c r="X19" s="34"/>
      <c r="Y19" s="34"/>
      <c r="Z19" s="34"/>
      <c r="AA19" s="34"/>
      <c r="AB19" s="34"/>
      <c r="AC19" s="34"/>
      <c r="AD19" s="34"/>
    </row>
    <row r="20" spans="1:30" ht="12.75" x14ac:dyDescent="0.2">
      <c r="A20" s="49">
        <v>11</v>
      </c>
      <c r="B20" s="49" t="s">
        <v>15</v>
      </c>
      <c r="C20" s="49" t="s">
        <v>31</v>
      </c>
      <c r="D20" s="49" t="s">
        <v>32</v>
      </c>
      <c r="E20" s="49" t="s">
        <v>18</v>
      </c>
      <c r="F20" s="49">
        <v>2800945</v>
      </c>
      <c r="G20" s="56" t="e">
        <f>#REF!-F20</f>
        <v>#REF!</v>
      </c>
      <c r="H20" s="49">
        <v>0</v>
      </c>
      <c r="I20" s="56" t="e">
        <f>#REF!-H20</f>
        <v>#REF!</v>
      </c>
      <c r="J20" s="49">
        <v>0</v>
      </c>
      <c r="K20" s="56" t="e">
        <f>#REF!-J20</f>
        <v>#REF!</v>
      </c>
      <c r="L20" s="49">
        <v>0</v>
      </c>
      <c r="M20" s="57" t="e">
        <f>#REF!-L20</f>
        <v>#REF!</v>
      </c>
      <c r="N20" s="34"/>
      <c r="O20" s="34"/>
      <c r="P20" s="34"/>
      <c r="Q20" s="34"/>
      <c r="R20" s="34"/>
      <c r="S20" s="34"/>
      <c r="T20" s="34"/>
      <c r="U20" s="34"/>
      <c r="V20" s="34"/>
      <c r="W20" s="34"/>
      <c r="X20" s="34"/>
      <c r="Y20" s="34"/>
      <c r="Z20" s="34"/>
      <c r="AA20" s="34"/>
      <c r="AB20" s="34"/>
      <c r="AC20" s="34"/>
      <c r="AD20" s="34"/>
    </row>
    <row r="21" spans="1:30" ht="12.75" x14ac:dyDescent="0.2">
      <c r="A21" s="49">
        <v>12</v>
      </c>
      <c r="B21" s="49" t="s">
        <v>15</v>
      </c>
      <c r="C21" s="49" t="s">
        <v>33</v>
      </c>
      <c r="D21" s="49" t="s">
        <v>34</v>
      </c>
      <c r="E21" s="49" t="s">
        <v>18</v>
      </c>
      <c r="F21" s="49">
        <v>1341306</v>
      </c>
      <c r="G21" s="56" t="e">
        <f>#REF!-F21</f>
        <v>#REF!</v>
      </c>
      <c r="H21" s="49">
        <v>0</v>
      </c>
      <c r="I21" s="56" t="e">
        <f>#REF!-H21</f>
        <v>#REF!</v>
      </c>
      <c r="J21" s="49">
        <v>0</v>
      </c>
      <c r="K21" s="56" t="e">
        <f>#REF!-J21</f>
        <v>#REF!</v>
      </c>
      <c r="L21" s="49">
        <v>0</v>
      </c>
      <c r="M21" s="57" t="e">
        <f>#REF!-L21</f>
        <v>#REF!</v>
      </c>
      <c r="N21" s="34"/>
      <c r="O21" s="34"/>
      <c r="P21" s="34"/>
      <c r="Q21" s="34"/>
      <c r="R21" s="34"/>
      <c r="S21" s="34"/>
      <c r="T21" s="34"/>
      <c r="U21" s="34"/>
      <c r="V21" s="34"/>
      <c r="W21" s="34"/>
      <c r="X21" s="34"/>
      <c r="Y21" s="34"/>
      <c r="Z21" s="34"/>
      <c r="AA21" s="34"/>
      <c r="AB21" s="34"/>
      <c r="AC21" s="34"/>
      <c r="AD21" s="34"/>
    </row>
    <row r="22" spans="1:30" ht="12.75" x14ac:dyDescent="0.2">
      <c r="A22" s="49">
        <v>13</v>
      </c>
      <c r="B22" s="49" t="s">
        <v>15</v>
      </c>
      <c r="C22" s="49" t="s">
        <v>35</v>
      </c>
      <c r="D22" s="49" t="s">
        <v>36</v>
      </c>
      <c r="E22" s="49" t="s">
        <v>18</v>
      </c>
      <c r="F22" s="49">
        <v>13248923</v>
      </c>
      <c r="G22" s="56" t="e">
        <f>#REF!-F22</f>
        <v>#REF!</v>
      </c>
      <c r="H22" s="49">
        <v>0</v>
      </c>
      <c r="I22" s="56" t="e">
        <f>#REF!-H22</f>
        <v>#REF!</v>
      </c>
      <c r="J22" s="49">
        <v>0</v>
      </c>
      <c r="K22" s="56" t="e">
        <f>#REF!-J22</f>
        <v>#REF!</v>
      </c>
      <c r="L22" s="49">
        <v>0</v>
      </c>
      <c r="M22" s="57" t="e">
        <f>#REF!-L22</f>
        <v>#REF!</v>
      </c>
      <c r="N22" s="34"/>
      <c r="O22" s="34"/>
      <c r="P22" s="34"/>
      <c r="Q22" s="34"/>
      <c r="R22" s="34"/>
      <c r="S22" s="34"/>
      <c r="T22" s="34"/>
      <c r="U22" s="34"/>
      <c r="V22" s="34"/>
      <c r="W22" s="34"/>
      <c r="X22" s="34"/>
      <c r="Y22" s="34"/>
      <c r="Z22" s="34"/>
      <c r="AA22" s="34"/>
      <c r="AB22" s="34"/>
      <c r="AC22" s="34"/>
      <c r="AD22" s="34"/>
    </row>
    <row r="23" spans="1:30" ht="12.75" x14ac:dyDescent="0.2">
      <c r="A23" s="49">
        <v>14</v>
      </c>
      <c r="B23" s="49" t="s">
        <v>15</v>
      </c>
      <c r="C23" s="49" t="s">
        <v>35</v>
      </c>
      <c r="D23" s="49" t="s">
        <v>37</v>
      </c>
      <c r="E23" s="49" t="s">
        <v>18</v>
      </c>
      <c r="F23" s="49">
        <v>40438</v>
      </c>
      <c r="G23" s="56" t="e">
        <f>#REF!-F23</f>
        <v>#REF!</v>
      </c>
      <c r="H23" s="49">
        <v>0</v>
      </c>
      <c r="I23" s="56" t="e">
        <f>#REF!-H23</f>
        <v>#REF!</v>
      </c>
      <c r="J23" s="49">
        <v>0</v>
      </c>
      <c r="K23" s="56" t="e">
        <f>#REF!-J23</f>
        <v>#REF!</v>
      </c>
      <c r="L23" s="49">
        <v>0</v>
      </c>
      <c r="M23" s="57" t="e">
        <f>#REF!-L23</f>
        <v>#REF!</v>
      </c>
      <c r="N23" s="34"/>
      <c r="O23" s="34"/>
      <c r="P23" s="34"/>
      <c r="Q23" s="34"/>
      <c r="R23" s="34"/>
      <c r="S23" s="34"/>
      <c r="T23" s="34"/>
      <c r="U23" s="34"/>
      <c r="V23" s="34"/>
      <c r="W23" s="34"/>
      <c r="X23" s="34"/>
      <c r="Y23" s="34"/>
      <c r="Z23" s="34"/>
      <c r="AA23" s="34"/>
      <c r="AB23" s="34"/>
      <c r="AC23" s="34"/>
      <c r="AD23" s="34"/>
    </row>
    <row r="24" spans="1:30" ht="12.75" x14ac:dyDescent="0.2">
      <c r="A24" s="49">
        <v>15</v>
      </c>
      <c r="B24" s="49" t="s">
        <v>15</v>
      </c>
      <c r="C24" s="49" t="s">
        <v>38</v>
      </c>
      <c r="D24" s="49" t="s">
        <v>146</v>
      </c>
      <c r="E24" s="49" t="s">
        <v>18</v>
      </c>
      <c r="F24" s="49">
        <v>5144451</v>
      </c>
      <c r="G24" s="56" t="e">
        <f>#REF!-F24</f>
        <v>#REF!</v>
      </c>
      <c r="H24" s="49">
        <v>971306</v>
      </c>
      <c r="I24" s="56" t="e">
        <f>#REF!-H24</f>
        <v>#REF!</v>
      </c>
      <c r="J24" s="49">
        <v>0</v>
      </c>
      <c r="K24" s="56" t="e">
        <f>#REF!-J24</f>
        <v>#REF!</v>
      </c>
      <c r="L24" s="49">
        <v>0</v>
      </c>
      <c r="M24" s="57" t="e">
        <f>#REF!-L24</f>
        <v>#REF!</v>
      </c>
      <c r="N24" s="34"/>
      <c r="O24" s="34"/>
      <c r="P24" s="34"/>
      <c r="Q24" s="34"/>
      <c r="R24" s="34"/>
      <c r="S24" s="34"/>
      <c r="T24" s="34"/>
      <c r="U24" s="34"/>
      <c r="V24" s="34"/>
      <c r="W24" s="34"/>
      <c r="X24" s="34"/>
      <c r="Y24" s="34"/>
      <c r="Z24" s="34"/>
      <c r="AA24" s="34"/>
      <c r="AB24" s="34"/>
      <c r="AC24" s="34"/>
      <c r="AD24" s="34"/>
    </row>
    <row r="25" spans="1:30" ht="12.75" x14ac:dyDescent="0.2">
      <c r="A25" s="49">
        <v>16</v>
      </c>
      <c r="B25" s="49" t="s">
        <v>15</v>
      </c>
      <c r="C25" s="49" t="s">
        <v>38</v>
      </c>
      <c r="D25" s="49" t="s">
        <v>147</v>
      </c>
      <c r="E25" s="49" t="s">
        <v>18</v>
      </c>
      <c r="F25" s="49">
        <v>3955918</v>
      </c>
      <c r="G25" s="56" t="e">
        <f>#REF!-F25</f>
        <v>#REF!</v>
      </c>
      <c r="H25" s="49">
        <v>939527</v>
      </c>
      <c r="I25" s="56" t="e">
        <f>#REF!-H25</f>
        <v>#REF!</v>
      </c>
      <c r="J25" s="49">
        <v>0</v>
      </c>
      <c r="K25" s="56" t="e">
        <f>#REF!-J25</f>
        <v>#REF!</v>
      </c>
      <c r="L25" s="49">
        <v>0</v>
      </c>
      <c r="M25" s="57" t="e">
        <f>#REF!-L25</f>
        <v>#REF!</v>
      </c>
      <c r="N25" s="34"/>
      <c r="O25" s="34"/>
      <c r="P25" s="34"/>
      <c r="Q25" s="34"/>
      <c r="R25" s="34"/>
      <c r="S25" s="34"/>
      <c r="T25" s="34"/>
      <c r="U25" s="34"/>
      <c r="V25" s="34"/>
      <c r="W25" s="34"/>
      <c r="X25" s="34"/>
      <c r="Y25" s="34"/>
      <c r="Z25" s="34"/>
      <c r="AA25" s="34"/>
      <c r="AB25" s="34"/>
      <c r="AC25" s="34"/>
      <c r="AD25" s="34"/>
    </row>
    <row r="26" spans="1:30" ht="12.75" x14ac:dyDescent="0.2">
      <c r="A26" s="49">
        <v>17</v>
      </c>
      <c r="B26" s="49" t="s">
        <v>15</v>
      </c>
      <c r="C26" s="49" t="s">
        <v>38</v>
      </c>
      <c r="D26" s="49" t="s">
        <v>148</v>
      </c>
      <c r="E26" s="49" t="s">
        <v>18</v>
      </c>
      <c r="F26" s="49">
        <v>3879733</v>
      </c>
      <c r="G26" s="56" t="e">
        <f>#REF!-F26</f>
        <v>#REF!</v>
      </c>
      <c r="H26" s="49">
        <v>374241</v>
      </c>
      <c r="I26" s="56" t="e">
        <f>#REF!-H26</f>
        <v>#REF!</v>
      </c>
      <c r="J26" s="49">
        <v>26800</v>
      </c>
      <c r="K26" s="56" t="e">
        <f>#REF!-J26</f>
        <v>#REF!</v>
      </c>
      <c r="L26" s="49">
        <v>0</v>
      </c>
      <c r="M26" s="57" t="e">
        <f>#REF!-L26</f>
        <v>#REF!</v>
      </c>
      <c r="N26" s="34"/>
      <c r="O26" s="34"/>
      <c r="P26" s="34"/>
      <c r="Q26" s="34"/>
      <c r="R26" s="34"/>
      <c r="S26" s="34"/>
      <c r="T26" s="34"/>
      <c r="U26" s="34"/>
      <c r="V26" s="34"/>
      <c r="W26" s="34"/>
      <c r="X26" s="34"/>
      <c r="Y26" s="34"/>
      <c r="Z26" s="34"/>
      <c r="AA26" s="34"/>
      <c r="AB26" s="34"/>
      <c r="AC26" s="34"/>
      <c r="AD26" s="34"/>
    </row>
    <row r="27" spans="1:30" ht="12.75" x14ac:dyDescent="0.2">
      <c r="A27" s="49">
        <v>18</v>
      </c>
      <c r="B27" s="49" t="s">
        <v>15</v>
      </c>
      <c r="C27" s="49" t="s">
        <v>42</v>
      </c>
      <c r="D27" s="49" t="s">
        <v>43</v>
      </c>
      <c r="E27" s="49" t="s">
        <v>18</v>
      </c>
      <c r="F27" s="49">
        <v>22488866</v>
      </c>
      <c r="G27" s="56" t="e">
        <f>#REF!-F27</f>
        <v>#REF!</v>
      </c>
      <c r="H27" s="49">
        <v>0</v>
      </c>
      <c r="I27" s="56" t="e">
        <f>#REF!-H27</f>
        <v>#REF!</v>
      </c>
      <c r="J27" s="49">
        <v>0</v>
      </c>
      <c r="K27" s="56" t="e">
        <f>#REF!-J27</f>
        <v>#REF!</v>
      </c>
      <c r="L27" s="49">
        <v>0</v>
      </c>
      <c r="M27" s="57" t="e">
        <f>#REF!-L27</f>
        <v>#REF!</v>
      </c>
      <c r="N27" s="34"/>
      <c r="O27" s="34"/>
      <c r="P27" s="34"/>
      <c r="Q27" s="34"/>
      <c r="R27" s="34"/>
      <c r="S27" s="34"/>
      <c r="T27" s="34"/>
      <c r="U27" s="34"/>
      <c r="V27" s="34"/>
      <c r="W27" s="34"/>
      <c r="X27" s="34"/>
      <c r="Y27" s="34"/>
      <c r="Z27" s="34"/>
      <c r="AA27" s="34"/>
      <c r="AB27" s="34"/>
      <c r="AC27" s="34"/>
      <c r="AD27" s="34"/>
    </row>
    <row r="28" spans="1:30" ht="12.75" x14ac:dyDescent="0.2">
      <c r="A28" s="49">
        <v>19</v>
      </c>
      <c r="B28" s="49" t="s">
        <v>15</v>
      </c>
      <c r="C28" s="49" t="s">
        <v>42</v>
      </c>
      <c r="D28" s="49" t="s">
        <v>44</v>
      </c>
      <c r="E28" s="49" t="s">
        <v>18</v>
      </c>
      <c r="F28" s="49">
        <v>1075881</v>
      </c>
      <c r="G28" s="56" t="e">
        <f>#REF!-F28</f>
        <v>#REF!</v>
      </c>
      <c r="H28" s="49">
        <v>1075890</v>
      </c>
      <c r="I28" s="56" t="e">
        <f>#REF!-H28</f>
        <v>#REF!</v>
      </c>
      <c r="J28" s="49">
        <v>0</v>
      </c>
      <c r="K28" s="56" t="e">
        <f>#REF!-J28</f>
        <v>#REF!</v>
      </c>
      <c r="L28" s="49">
        <v>0</v>
      </c>
      <c r="M28" s="57" t="e">
        <f>#REF!-L28</f>
        <v>#REF!</v>
      </c>
      <c r="N28" s="34"/>
      <c r="O28" s="34"/>
      <c r="P28" s="34"/>
      <c r="Q28" s="34"/>
      <c r="R28" s="34"/>
      <c r="S28" s="34"/>
      <c r="T28" s="34"/>
      <c r="U28" s="34"/>
      <c r="V28" s="34"/>
      <c r="W28" s="34"/>
      <c r="X28" s="34"/>
      <c r="Y28" s="34"/>
      <c r="Z28" s="34"/>
      <c r="AA28" s="34"/>
      <c r="AB28" s="34"/>
      <c r="AC28" s="34"/>
      <c r="AD28" s="34"/>
    </row>
    <row r="29" spans="1:30" ht="12.75" x14ac:dyDescent="0.2">
      <c r="A29" s="49">
        <v>20</v>
      </c>
      <c r="B29" s="49" t="s">
        <v>15</v>
      </c>
      <c r="C29" s="49" t="s">
        <v>45</v>
      </c>
      <c r="D29" s="49" t="s">
        <v>46</v>
      </c>
      <c r="E29" s="49" t="s">
        <v>18</v>
      </c>
      <c r="F29" s="49">
        <v>403767</v>
      </c>
      <c r="G29" s="56" t="e">
        <f>#REF!-F29</f>
        <v>#REF!</v>
      </c>
      <c r="H29" s="49">
        <v>0</v>
      </c>
      <c r="I29" s="56" t="e">
        <f>#REF!-H29</f>
        <v>#REF!</v>
      </c>
      <c r="J29" s="49">
        <v>0</v>
      </c>
      <c r="K29" s="56" t="e">
        <f>#REF!-J29</f>
        <v>#REF!</v>
      </c>
      <c r="L29" s="49">
        <v>0</v>
      </c>
      <c r="M29" s="57" t="e">
        <f>#REF!-L29</f>
        <v>#REF!</v>
      </c>
      <c r="N29" s="34"/>
      <c r="O29" s="34"/>
      <c r="P29" s="34"/>
      <c r="Q29" s="34"/>
      <c r="R29" s="34"/>
      <c r="S29" s="34"/>
      <c r="T29" s="34"/>
      <c r="U29" s="34"/>
      <c r="V29" s="34"/>
      <c r="W29" s="34"/>
      <c r="X29" s="34"/>
      <c r="Y29" s="34"/>
      <c r="Z29" s="34"/>
      <c r="AA29" s="34"/>
      <c r="AB29" s="34"/>
      <c r="AC29" s="34"/>
      <c r="AD29" s="34"/>
    </row>
    <row r="30" spans="1:30" ht="12.75" x14ac:dyDescent="0.2">
      <c r="A30" s="49">
        <v>21</v>
      </c>
      <c r="B30" s="49" t="s">
        <v>15</v>
      </c>
      <c r="C30" s="49" t="s">
        <v>47</v>
      </c>
      <c r="D30" s="49" t="s">
        <v>48</v>
      </c>
      <c r="E30" s="49" t="s">
        <v>18</v>
      </c>
      <c r="F30" s="49">
        <v>8784807</v>
      </c>
      <c r="G30" s="56" t="e">
        <f>#REF!-F30</f>
        <v>#REF!</v>
      </c>
      <c r="H30" s="49">
        <v>0</v>
      </c>
      <c r="I30" s="56" t="e">
        <f>#REF!-H30</f>
        <v>#REF!</v>
      </c>
      <c r="J30" s="49">
        <v>0</v>
      </c>
      <c r="K30" s="56" t="e">
        <f>#REF!-J30</f>
        <v>#REF!</v>
      </c>
      <c r="L30" s="49">
        <v>0</v>
      </c>
      <c r="M30" s="57" t="e">
        <f>#REF!-L30</f>
        <v>#REF!</v>
      </c>
      <c r="N30" s="34"/>
      <c r="O30" s="34"/>
      <c r="P30" s="34"/>
      <c r="Q30" s="34"/>
      <c r="R30" s="34"/>
      <c r="S30" s="34"/>
      <c r="T30" s="34"/>
      <c r="U30" s="34"/>
      <c r="V30" s="34"/>
      <c r="W30" s="34"/>
      <c r="X30" s="34"/>
      <c r="Y30" s="34"/>
      <c r="Z30" s="34"/>
      <c r="AA30" s="34"/>
      <c r="AB30" s="34"/>
      <c r="AC30" s="34"/>
      <c r="AD30" s="34"/>
    </row>
    <row r="31" spans="1:30" ht="12.75" x14ac:dyDescent="0.2">
      <c r="A31" s="58"/>
      <c r="B31" s="786" t="s">
        <v>164</v>
      </c>
      <c r="C31" s="775"/>
      <c r="D31" s="775"/>
      <c r="E31" s="775"/>
      <c r="F31" s="59">
        <f t="shared" ref="F31:M31" si="0">SUM(F10:F30)</f>
        <v>94245575</v>
      </c>
      <c r="G31" s="60" t="e">
        <f t="shared" si="0"/>
        <v>#REF!</v>
      </c>
      <c r="H31" s="59">
        <f t="shared" si="0"/>
        <v>5618442</v>
      </c>
      <c r="I31" s="60" t="e">
        <f t="shared" si="0"/>
        <v>#REF!</v>
      </c>
      <c r="J31" s="59">
        <f t="shared" si="0"/>
        <v>26800</v>
      </c>
      <c r="K31" s="60" t="e">
        <f t="shared" si="0"/>
        <v>#REF!</v>
      </c>
      <c r="L31" s="59">
        <f t="shared" si="0"/>
        <v>0</v>
      </c>
      <c r="M31" s="60" t="e">
        <f t="shared" si="0"/>
        <v>#REF!</v>
      </c>
      <c r="N31" s="34"/>
      <c r="O31" s="34"/>
      <c r="P31" s="34"/>
      <c r="Q31" s="34"/>
      <c r="R31" s="34"/>
      <c r="S31" s="34"/>
      <c r="T31" s="34"/>
      <c r="U31" s="34"/>
      <c r="V31" s="34"/>
      <c r="W31" s="34"/>
      <c r="X31" s="34"/>
      <c r="Y31" s="34"/>
      <c r="Z31" s="34"/>
      <c r="AA31" s="34"/>
      <c r="AB31" s="34"/>
      <c r="AC31" s="34"/>
      <c r="AD31" s="34"/>
    </row>
    <row r="32" spans="1:30" ht="12.75" x14ac:dyDescent="0.2">
      <c r="A32" s="49">
        <v>1</v>
      </c>
      <c r="B32" s="49" t="s">
        <v>49</v>
      </c>
      <c r="C32" s="49" t="s">
        <v>54</v>
      </c>
      <c r="D32" s="49" t="s">
        <v>55</v>
      </c>
      <c r="E32" s="49" t="s">
        <v>18</v>
      </c>
      <c r="F32" s="49">
        <v>5744698</v>
      </c>
      <c r="G32" s="56" t="e">
        <f>#REF!-F32</f>
        <v>#REF!</v>
      </c>
      <c r="H32" s="49">
        <v>4954316</v>
      </c>
      <c r="I32" s="56" t="e">
        <f>#REF!-H32</f>
        <v>#REF!</v>
      </c>
      <c r="J32" s="49">
        <v>225190</v>
      </c>
      <c r="K32" s="56" t="e">
        <f>#REF!-J32</f>
        <v>#REF!</v>
      </c>
      <c r="L32" s="49">
        <v>0</v>
      </c>
      <c r="M32" s="57" t="e">
        <f>#REF!-L32</f>
        <v>#REF!</v>
      </c>
      <c r="N32" s="34"/>
      <c r="O32" s="34"/>
      <c r="P32" s="34"/>
      <c r="Q32" s="34"/>
      <c r="R32" s="34"/>
      <c r="S32" s="34"/>
      <c r="T32" s="34"/>
      <c r="U32" s="34"/>
      <c r="V32" s="34"/>
      <c r="W32" s="34"/>
      <c r="X32" s="34"/>
      <c r="Y32" s="34"/>
      <c r="Z32" s="34"/>
      <c r="AA32" s="34"/>
      <c r="AB32" s="34"/>
      <c r="AC32" s="34"/>
      <c r="AD32" s="34"/>
    </row>
    <row r="33" spans="1:30" ht="12.75" x14ac:dyDescent="0.2">
      <c r="A33" s="49">
        <v>2</v>
      </c>
      <c r="B33" s="49" t="s">
        <v>49</v>
      </c>
      <c r="C33" s="49" t="s">
        <v>68</v>
      </c>
      <c r="D33" s="49" t="s">
        <v>69</v>
      </c>
      <c r="E33" s="49" t="s">
        <v>18</v>
      </c>
      <c r="F33" s="49">
        <v>460000</v>
      </c>
      <c r="G33" s="56" t="e">
        <f>#REF!-F33</f>
        <v>#REF!</v>
      </c>
      <c r="H33" s="49">
        <v>0</v>
      </c>
      <c r="I33" s="56" t="e">
        <f>#REF!-H33</f>
        <v>#REF!</v>
      </c>
      <c r="J33" s="49">
        <v>0</v>
      </c>
      <c r="K33" s="56" t="e">
        <f>#REF!-J33</f>
        <v>#REF!</v>
      </c>
      <c r="L33" s="49">
        <v>0</v>
      </c>
      <c r="M33" s="57" t="e">
        <f>#REF!-L33</f>
        <v>#REF!</v>
      </c>
      <c r="N33" s="34"/>
      <c r="O33" s="34"/>
      <c r="P33" s="34"/>
      <c r="Q33" s="34"/>
      <c r="R33" s="34"/>
      <c r="S33" s="34"/>
      <c r="T33" s="34"/>
      <c r="U33" s="34"/>
      <c r="V33" s="34"/>
      <c r="W33" s="34"/>
      <c r="X33" s="34"/>
      <c r="Y33" s="34"/>
      <c r="Z33" s="34"/>
      <c r="AA33" s="34"/>
      <c r="AB33" s="34"/>
      <c r="AC33" s="34"/>
      <c r="AD33" s="34"/>
    </row>
    <row r="34" spans="1:30" ht="12.75" x14ac:dyDescent="0.2">
      <c r="A34" s="49">
        <v>3</v>
      </c>
      <c r="B34" s="49" t="s">
        <v>49</v>
      </c>
      <c r="C34" s="49" t="s">
        <v>63</v>
      </c>
      <c r="D34" s="49" t="s">
        <v>64</v>
      </c>
      <c r="E34" s="49" t="s">
        <v>18</v>
      </c>
      <c r="F34" s="49">
        <v>721346</v>
      </c>
      <c r="G34" s="56" t="e">
        <f>#REF!-F34</f>
        <v>#REF!</v>
      </c>
      <c r="H34" s="49">
        <v>0</v>
      </c>
      <c r="I34" s="56" t="e">
        <f>#REF!-H34</f>
        <v>#REF!</v>
      </c>
      <c r="J34" s="49">
        <v>0</v>
      </c>
      <c r="K34" s="56" t="e">
        <f>#REF!-J34</f>
        <v>#REF!</v>
      </c>
      <c r="L34" s="49">
        <v>0</v>
      </c>
      <c r="M34" s="57" t="e">
        <f>#REF!-L34</f>
        <v>#REF!</v>
      </c>
      <c r="N34" s="34"/>
      <c r="O34" s="34"/>
      <c r="P34" s="34"/>
      <c r="Q34" s="34"/>
      <c r="R34" s="34"/>
      <c r="S34" s="34"/>
      <c r="T34" s="34"/>
      <c r="U34" s="34"/>
      <c r="V34" s="34"/>
      <c r="W34" s="34"/>
      <c r="X34" s="34"/>
      <c r="Y34" s="34"/>
      <c r="Z34" s="34"/>
      <c r="AA34" s="34"/>
      <c r="AB34" s="34"/>
      <c r="AC34" s="34"/>
      <c r="AD34" s="34"/>
    </row>
    <row r="35" spans="1:30" ht="12.75" x14ac:dyDescent="0.2">
      <c r="A35" s="49">
        <v>4</v>
      </c>
      <c r="B35" s="49" t="s">
        <v>49</v>
      </c>
      <c r="C35" s="49" t="s">
        <v>63</v>
      </c>
      <c r="D35" s="49" t="s">
        <v>65</v>
      </c>
      <c r="E35" s="49" t="s">
        <v>18</v>
      </c>
      <c r="F35" s="49">
        <v>685699</v>
      </c>
      <c r="G35" s="56" t="e">
        <f>#REF!-F35</f>
        <v>#REF!</v>
      </c>
      <c r="H35" s="49">
        <v>0</v>
      </c>
      <c r="I35" s="56" t="e">
        <f>#REF!-H35</f>
        <v>#REF!</v>
      </c>
      <c r="J35" s="49">
        <v>0</v>
      </c>
      <c r="K35" s="56" t="e">
        <f>#REF!-J35</f>
        <v>#REF!</v>
      </c>
      <c r="L35" s="49">
        <v>0</v>
      </c>
      <c r="M35" s="57" t="e">
        <f>#REF!-L35</f>
        <v>#REF!</v>
      </c>
      <c r="N35" s="34"/>
      <c r="O35" s="34"/>
      <c r="P35" s="34"/>
      <c r="Q35" s="34"/>
      <c r="R35" s="34"/>
      <c r="S35" s="34"/>
      <c r="T35" s="34"/>
      <c r="U35" s="34"/>
      <c r="V35" s="34"/>
      <c r="W35" s="34"/>
      <c r="X35" s="34"/>
      <c r="Y35" s="34"/>
      <c r="Z35" s="34"/>
      <c r="AA35" s="34"/>
      <c r="AB35" s="34"/>
      <c r="AC35" s="34"/>
      <c r="AD35" s="34"/>
    </row>
    <row r="36" spans="1:30" ht="12.75" x14ac:dyDescent="0.2">
      <c r="A36" s="49">
        <v>5</v>
      </c>
      <c r="B36" s="49" t="s">
        <v>49</v>
      </c>
      <c r="C36" s="49" t="s">
        <v>70</v>
      </c>
      <c r="D36" s="49" t="s">
        <v>71</v>
      </c>
      <c r="E36" s="49" t="s">
        <v>18</v>
      </c>
      <c r="F36" s="49">
        <v>289383</v>
      </c>
      <c r="G36" s="56" t="e">
        <f>#REF!-F36</f>
        <v>#REF!</v>
      </c>
      <c r="H36" s="49">
        <v>0</v>
      </c>
      <c r="I36" s="56" t="e">
        <f>#REF!-H36</f>
        <v>#REF!</v>
      </c>
      <c r="J36" s="49">
        <v>0</v>
      </c>
      <c r="K36" s="56" t="e">
        <f>#REF!-J36</f>
        <v>#REF!</v>
      </c>
      <c r="L36" s="49">
        <v>0</v>
      </c>
      <c r="M36" s="57" t="e">
        <f>#REF!-L36</f>
        <v>#REF!</v>
      </c>
      <c r="N36" s="34"/>
      <c r="O36" s="34"/>
      <c r="P36" s="34"/>
      <c r="Q36" s="34"/>
      <c r="R36" s="34"/>
      <c r="S36" s="34"/>
      <c r="T36" s="34"/>
      <c r="U36" s="34"/>
      <c r="V36" s="34"/>
      <c r="W36" s="34"/>
      <c r="X36" s="34"/>
      <c r="Y36" s="34"/>
      <c r="Z36" s="34"/>
      <c r="AA36" s="34"/>
      <c r="AB36" s="34"/>
      <c r="AC36" s="34"/>
      <c r="AD36" s="34"/>
    </row>
    <row r="37" spans="1:30" ht="12.75" x14ac:dyDescent="0.2">
      <c r="A37" s="49">
        <v>6</v>
      </c>
      <c r="B37" s="49" t="s">
        <v>49</v>
      </c>
      <c r="C37" s="49" t="s">
        <v>84</v>
      </c>
      <c r="D37" s="49" t="s">
        <v>85</v>
      </c>
      <c r="E37" s="49" t="s">
        <v>18</v>
      </c>
      <c r="F37" s="49">
        <v>5354069</v>
      </c>
      <c r="G37" s="56" t="e">
        <f>#REF!-F37</f>
        <v>#REF!</v>
      </c>
      <c r="H37" s="49">
        <v>0</v>
      </c>
      <c r="I37" s="56" t="e">
        <f>#REF!-H37</f>
        <v>#REF!</v>
      </c>
      <c r="J37" s="49">
        <v>0</v>
      </c>
      <c r="K37" s="56" t="e">
        <f>#REF!-J37</f>
        <v>#REF!</v>
      </c>
      <c r="L37" s="49">
        <v>0</v>
      </c>
      <c r="M37" s="57" t="e">
        <f>#REF!-L37</f>
        <v>#REF!</v>
      </c>
      <c r="N37" s="34"/>
      <c r="O37" s="34"/>
      <c r="P37" s="34"/>
      <c r="Q37" s="34"/>
      <c r="R37" s="34"/>
      <c r="S37" s="34"/>
      <c r="T37" s="34"/>
      <c r="U37" s="34"/>
      <c r="V37" s="34"/>
      <c r="W37" s="34"/>
      <c r="X37" s="34"/>
      <c r="Y37" s="34"/>
      <c r="Z37" s="34"/>
      <c r="AA37" s="34"/>
      <c r="AB37" s="34"/>
      <c r="AC37" s="34"/>
      <c r="AD37" s="34"/>
    </row>
    <row r="38" spans="1:30" ht="12.75" x14ac:dyDescent="0.2">
      <c r="A38" s="49">
        <v>7</v>
      </c>
      <c r="B38" s="49" t="s">
        <v>49</v>
      </c>
      <c r="C38" s="49" t="s">
        <v>84</v>
      </c>
      <c r="D38" s="49" t="s">
        <v>86</v>
      </c>
      <c r="E38" s="49" t="s">
        <v>18</v>
      </c>
      <c r="F38" s="49">
        <v>625000</v>
      </c>
      <c r="G38" s="56" t="e">
        <f>#REF!-F38</f>
        <v>#REF!</v>
      </c>
      <c r="H38" s="49">
        <v>0</v>
      </c>
      <c r="I38" s="56" t="e">
        <f>#REF!-H38</f>
        <v>#REF!</v>
      </c>
      <c r="J38" s="49">
        <v>0</v>
      </c>
      <c r="K38" s="56" t="e">
        <f>#REF!-J38</f>
        <v>#REF!</v>
      </c>
      <c r="L38" s="49">
        <v>0</v>
      </c>
      <c r="M38" s="57" t="e">
        <f>#REF!-L38</f>
        <v>#REF!</v>
      </c>
      <c r="N38" s="34"/>
      <c r="O38" s="34"/>
      <c r="P38" s="34"/>
      <c r="Q38" s="34"/>
      <c r="R38" s="34"/>
      <c r="S38" s="34"/>
      <c r="T38" s="34"/>
      <c r="U38" s="34"/>
      <c r="V38" s="34"/>
      <c r="W38" s="34"/>
      <c r="X38" s="34"/>
      <c r="Y38" s="34"/>
      <c r="Z38" s="34"/>
      <c r="AA38" s="34"/>
      <c r="AB38" s="34"/>
      <c r="AC38" s="34"/>
      <c r="AD38" s="34"/>
    </row>
    <row r="39" spans="1:30" ht="12.75" x14ac:dyDescent="0.2">
      <c r="A39" s="49">
        <v>8</v>
      </c>
      <c r="B39" s="49" t="s">
        <v>49</v>
      </c>
      <c r="C39" s="49" t="s">
        <v>84</v>
      </c>
      <c r="D39" s="49" t="s">
        <v>87</v>
      </c>
      <c r="E39" s="49" t="s">
        <v>18</v>
      </c>
      <c r="F39" s="49">
        <v>7528737</v>
      </c>
      <c r="G39" s="56" t="e">
        <f>#REF!-F39</f>
        <v>#REF!</v>
      </c>
      <c r="H39" s="49">
        <v>0</v>
      </c>
      <c r="I39" s="56" t="e">
        <f>#REF!-H39</f>
        <v>#REF!</v>
      </c>
      <c r="J39" s="49">
        <v>0</v>
      </c>
      <c r="K39" s="56" t="e">
        <f>#REF!-J39</f>
        <v>#REF!</v>
      </c>
      <c r="L39" s="49">
        <v>0</v>
      </c>
      <c r="M39" s="57" t="e">
        <f>#REF!-L39</f>
        <v>#REF!</v>
      </c>
      <c r="N39" s="34"/>
      <c r="O39" s="34"/>
      <c r="P39" s="34"/>
      <c r="Q39" s="34"/>
      <c r="R39" s="34"/>
      <c r="S39" s="34"/>
      <c r="T39" s="34"/>
      <c r="U39" s="34"/>
      <c r="V39" s="34"/>
      <c r="W39" s="34"/>
      <c r="X39" s="34"/>
      <c r="Y39" s="34"/>
      <c r="Z39" s="34"/>
      <c r="AA39" s="34"/>
      <c r="AB39" s="34"/>
      <c r="AC39" s="34"/>
      <c r="AD39" s="34"/>
    </row>
    <row r="40" spans="1:30" ht="12.75" x14ac:dyDescent="0.2">
      <c r="A40" s="49">
        <v>9</v>
      </c>
      <c r="B40" s="49" t="s">
        <v>49</v>
      </c>
      <c r="C40" s="49" t="s">
        <v>84</v>
      </c>
      <c r="D40" s="49" t="s">
        <v>88</v>
      </c>
      <c r="E40" s="49" t="s">
        <v>18</v>
      </c>
      <c r="F40" s="49">
        <v>6143261</v>
      </c>
      <c r="G40" s="56" t="e">
        <f>#REF!-F40</f>
        <v>#REF!</v>
      </c>
      <c r="H40" s="49">
        <v>0</v>
      </c>
      <c r="I40" s="56" t="e">
        <f>#REF!-H40</f>
        <v>#REF!</v>
      </c>
      <c r="J40" s="49">
        <v>0</v>
      </c>
      <c r="K40" s="56" t="e">
        <f>#REF!-J40</f>
        <v>#REF!</v>
      </c>
      <c r="L40" s="49">
        <v>0</v>
      </c>
      <c r="M40" s="57" t="e">
        <f>#REF!-L40</f>
        <v>#REF!</v>
      </c>
      <c r="N40" s="34"/>
      <c r="O40" s="34"/>
      <c r="P40" s="34"/>
      <c r="Q40" s="34"/>
      <c r="R40" s="34"/>
      <c r="S40" s="34"/>
      <c r="T40" s="34"/>
      <c r="U40" s="34"/>
      <c r="V40" s="34"/>
      <c r="W40" s="34"/>
      <c r="X40" s="34"/>
      <c r="Y40" s="34"/>
      <c r="Z40" s="34"/>
      <c r="AA40" s="34"/>
      <c r="AB40" s="34"/>
      <c r="AC40" s="34"/>
      <c r="AD40" s="34"/>
    </row>
    <row r="41" spans="1:30" ht="12.75" x14ac:dyDescent="0.2">
      <c r="A41" s="49">
        <v>10</v>
      </c>
      <c r="B41" s="49" t="s">
        <v>49</v>
      </c>
      <c r="C41" s="49" t="s">
        <v>84</v>
      </c>
      <c r="D41" s="49" t="s">
        <v>89</v>
      </c>
      <c r="E41" s="49" t="s">
        <v>18</v>
      </c>
      <c r="F41" s="49">
        <v>7327988</v>
      </c>
      <c r="G41" s="50" t="e">
        <f t="shared" ref="G41:G42" si="1">#REF!-F41</f>
        <v>#REF!</v>
      </c>
      <c r="H41" s="49">
        <v>0</v>
      </c>
      <c r="I41" s="50" t="e">
        <f t="shared" ref="I41:I42" si="2">#REF!-H41</f>
        <v>#REF!</v>
      </c>
      <c r="J41" s="49">
        <v>0</v>
      </c>
      <c r="K41" s="50" t="e">
        <f t="shared" ref="K41:K42" si="3">#REF!-J41</f>
        <v>#REF!</v>
      </c>
      <c r="L41" s="49">
        <v>0</v>
      </c>
      <c r="M41" s="51" t="e">
        <f t="shared" ref="M41:M42" si="4">#REF!-L41</f>
        <v>#REF!</v>
      </c>
      <c r="N41" s="34"/>
      <c r="O41" s="34"/>
      <c r="P41" s="34"/>
      <c r="Q41" s="34"/>
      <c r="R41" s="34"/>
      <c r="S41" s="34"/>
      <c r="T41" s="34"/>
      <c r="U41" s="34"/>
      <c r="V41" s="34"/>
      <c r="W41" s="34"/>
      <c r="X41" s="34"/>
      <c r="Y41" s="34"/>
      <c r="Z41" s="34"/>
      <c r="AA41" s="34"/>
      <c r="AB41" s="34"/>
      <c r="AC41" s="34"/>
      <c r="AD41" s="34"/>
    </row>
    <row r="42" spans="1:30" ht="12.75" x14ac:dyDescent="0.2">
      <c r="A42" s="49">
        <v>11</v>
      </c>
      <c r="B42" s="49" t="s">
        <v>49</v>
      </c>
      <c r="C42" s="49" t="s">
        <v>80</v>
      </c>
      <c r="D42" s="49" t="s">
        <v>81</v>
      </c>
      <c r="E42" s="49" t="s">
        <v>18</v>
      </c>
      <c r="F42" s="49">
        <v>30000000</v>
      </c>
      <c r="G42" s="50" t="e">
        <f t="shared" si="1"/>
        <v>#REF!</v>
      </c>
      <c r="H42" s="49">
        <v>0</v>
      </c>
      <c r="I42" s="50" t="e">
        <f t="shared" si="2"/>
        <v>#REF!</v>
      </c>
      <c r="J42" s="49">
        <v>0</v>
      </c>
      <c r="K42" s="50" t="e">
        <f t="shared" si="3"/>
        <v>#REF!</v>
      </c>
      <c r="L42" s="49">
        <v>0</v>
      </c>
      <c r="M42" s="51" t="e">
        <f t="shared" si="4"/>
        <v>#REF!</v>
      </c>
      <c r="N42" s="34"/>
      <c r="O42" s="34"/>
      <c r="P42" s="34"/>
      <c r="Q42" s="34"/>
      <c r="R42" s="34"/>
      <c r="S42" s="34"/>
      <c r="T42" s="34"/>
      <c r="U42" s="34"/>
      <c r="V42" s="34"/>
      <c r="W42" s="34"/>
      <c r="X42" s="34"/>
      <c r="Y42" s="34"/>
      <c r="Z42" s="34"/>
      <c r="AA42" s="34"/>
      <c r="AB42" s="34"/>
      <c r="AC42" s="34"/>
      <c r="AD42" s="34"/>
    </row>
    <row r="43" spans="1:30" ht="12.75" x14ac:dyDescent="0.2">
      <c r="A43" s="49">
        <v>12</v>
      </c>
      <c r="B43" s="49" t="s">
        <v>49</v>
      </c>
      <c r="C43" s="49" t="s">
        <v>56</v>
      </c>
      <c r="D43" s="49" t="s">
        <v>57</v>
      </c>
      <c r="E43" s="49" t="s">
        <v>18</v>
      </c>
      <c r="F43" s="49">
        <v>1030000</v>
      </c>
      <c r="G43" s="56" t="e">
        <f>#REF!-F43</f>
        <v>#REF!</v>
      </c>
      <c r="H43" s="49">
        <v>1030000</v>
      </c>
      <c r="I43" s="56" t="e">
        <f>#REF!-H43</f>
        <v>#REF!</v>
      </c>
      <c r="J43" s="49">
        <v>583950</v>
      </c>
      <c r="K43" s="56" t="e">
        <f>#REF!-J43</f>
        <v>#REF!</v>
      </c>
      <c r="L43" s="49">
        <v>0</v>
      </c>
      <c r="M43" s="57" t="e">
        <f>#REF!-L43</f>
        <v>#REF!</v>
      </c>
      <c r="N43" s="34"/>
      <c r="O43" s="34"/>
      <c r="P43" s="34"/>
      <c r="Q43" s="34"/>
      <c r="R43" s="34"/>
      <c r="S43" s="34"/>
      <c r="T43" s="34"/>
      <c r="U43" s="34"/>
      <c r="V43" s="34"/>
      <c r="W43" s="34"/>
      <c r="X43" s="34"/>
      <c r="Y43" s="34"/>
      <c r="Z43" s="34"/>
      <c r="AA43" s="34"/>
      <c r="AB43" s="34"/>
      <c r="AC43" s="34"/>
      <c r="AD43" s="34"/>
    </row>
    <row r="44" spans="1:30" ht="12.75" x14ac:dyDescent="0.2">
      <c r="A44" s="49">
        <v>13</v>
      </c>
      <c r="B44" s="49" t="s">
        <v>49</v>
      </c>
      <c r="C44" s="49" t="s">
        <v>56</v>
      </c>
      <c r="D44" s="49" t="s">
        <v>58</v>
      </c>
      <c r="E44" s="49" t="s">
        <v>18</v>
      </c>
      <c r="F44" s="49">
        <v>1320000</v>
      </c>
      <c r="G44" s="56" t="e">
        <f>#REF!-F44</f>
        <v>#REF!</v>
      </c>
      <c r="H44" s="49">
        <v>1320000</v>
      </c>
      <c r="I44" s="56" t="e">
        <f>#REF!-H44</f>
        <v>#REF!</v>
      </c>
      <c r="J44" s="49">
        <v>741950</v>
      </c>
      <c r="K44" s="56" t="e">
        <f>#REF!-J44</f>
        <v>#REF!</v>
      </c>
      <c r="L44" s="49">
        <v>740608</v>
      </c>
      <c r="M44" s="57" t="e">
        <f>#REF!-L44</f>
        <v>#REF!</v>
      </c>
      <c r="N44" s="34"/>
      <c r="O44" s="34"/>
      <c r="P44" s="34"/>
      <c r="Q44" s="34"/>
      <c r="R44" s="34"/>
      <c r="S44" s="34"/>
      <c r="T44" s="34"/>
      <c r="U44" s="34"/>
      <c r="V44" s="34"/>
      <c r="W44" s="34"/>
      <c r="X44" s="34"/>
      <c r="Y44" s="34"/>
      <c r="Z44" s="34"/>
      <c r="AA44" s="34"/>
      <c r="AB44" s="34"/>
      <c r="AC44" s="34"/>
      <c r="AD44" s="34"/>
    </row>
    <row r="45" spans="1:30" ht="12.75" x14ac:dyDescent="0.2">
      <c r="A45" s="49">
        <v>14</v>
      </c>
      <c r="B45" s="49" t="s">
        <v>49</v>
      </c>
      <c r="C45" s="49" t="s">
        <v>74</v>
      </c>
      <c r="D45" s="49" t="s">
        <v>75</v>
      </c>
      <c r="E45" s="49" t="s">
        <v>18</v>
      </c>
      <c r="F45" s="49">
        <v>5432231</v>
      </c>
      <c r="G45" s="56" t="e">
        <f>#REF!-F45</f>
        <v>#REF!</v>
      </c>
      <c r="H45" s="49">
        <v>0</v>
      </c>
      <c r="I45" s="56" t="e">
        <f>#REF!-H45</f>
        <v>#REF!</v>
      </c>
      <c r="J45" s="49">
        <v>0</v>
      </c>
      <c r="K45" s="56" t="e">
        <f>#REF!-J45</f>
        <v>#REF!</v>
      </c>
      <c r="L45" s="49">
        <v>0</v>
      </c>
      <c r="M45" s="57" t="e">
        <f>#REF!-L45</f>
        <v>#REF!</v>
      </c>
      <c r="N45" s="34"/>
      <c r="O45" s="34"/>
      <c r="P45" s="34"/>
      <c r="Q45" s="34"/>
      <c r="R45" s="34"/>
      <c r="S45" s="34"/>
      <c r="T45" s="34"/>
      <c r="U45" s="34"/>
      <c r="V45" s="34"/>
      <c r="W45" s="34"/>
      <c r="X45" s="34"/>
      <c r="Y45" s="34"/>
      <c r="Z45" s="34"/>
      <c r="AA45" s="34"/>
      <c r="AB45" s="34"/>
      <c r="AC45" s="34"/>
      <c r="AD45" s="34"/>
    </row>
    <row r="46" spans="1:30" ht="12.75" x14ac:dyDescent="0.2">
      <c r="A46" s="49">
        <v>15</v>
      </c>
      <c r="B46" s="49" t="s">
        <v>49</v>
      </c>
      <c r="C46" s="49" t="s">
        <v>74</v>
      </c>
      <c r="D46" s="49" t="s">
        <v>76</v>
      </c>
      <c r="E46" s="49" t="s">
        <v>18</v>
      </c>
      <c r="F46" s="49">
        <v>4080082</v>
      </c>
      <c r="G46" s="56" t="e">
        <f>#REF!-F46</f>
        <v>#REF!</v>
      </c>
      <c r="H46" s="49">
        <v>0</v>
      </c>
      <c r="I46" s="56" t="e">
        <f>#REF!-H46</f>
        <v>#REF!</v>
      </c>
      <c r="J46" s="49">
        <v>0</v>
      </c>
      <c r="K46" s="56" t="e">
        <f>#REF!-J46</f>
        <v>#REF!</v>
      </c>
      <c r="L46" s="49">
        <v>0</v>
      </c>
      <c r="M46" s="57" t="e">
        <f>#REF!-L46</f>
        <v>#REF!</v>
      </c>
      <c r="N46" s="34"/>
      <c r="O46" s="34"/>
      <c r="P46" s="34"/>
      <c r="Q46" s="34"/>
      <c r="R46" s="34"/>
      <c r="S46" s="34"/>
      <c r="T46" s="34"/>
      <c r="U46" s="34"/>
      <c r="V46" s="34"/>
      <c r="W46" s="34"/>
      <c r="X46" s="34"/>
      <c r="Y46" s="34"/>
      <c r="Z46" s="34"/>
      <c r="AA46" s="34"/>
      <c r="AB46" s="34"/>
      <c r="AC46" s="34"/>
      <c r="AD46" s="34"/>
    </row>
    <row r="47" spans="1:30" ht="12.75" x14ac:dyDescent="0.2">
      <c r="A47" s="49">
        <v>16</v>
      </c>
      <c r="B47" s="49" t="s">
        <v>49</v>
      </c>
      <c r="C47" s="49" t="s">
        <v>74</v>
      </c>
      <c r="D47" s="49" t="s">
        <v>77</v>
      </c>
      <c r="E47" s="49" t="s">
        <v>18</v>
      </c>
      <c r="F47" s="49">
        <v>4762643</v>
      </c>
      <c r="G47" s="56" t="e">
        <f>#REF!-F47</f>
        <v>#REF!</v>
      </c>
      <c r="H47" s="49">
        <v>0</v>
      </c>
      <c r="I47" s="56" t="e">
        <f>#REF!-H47</f>
        <v>#REF!</v>
      </c>
      <c r="J47" s="49">
        <v>0</v>
      </c>
      <c r="K47" s="56" t="e">
        <f>#REF!-J47</f>
        <v>#REF!</v>
      </c>
      <c r="L47" s="49">
        <v>0</v>
      </c>
      <c r="M47" s="57" t="e">
        <f>#REF!-L47</f>
        <v>#REF!</v>
      </c>
      <c r="N47" s="34"/>
      <c r="O47" s="34"/>
      <c r="P47" s="34"/>
      <c r="Q47" s="34"/>
      <c r="R47" s="34"/>
      <c r="S47" s="34"/>
      <c r="T47" s="34"/>
      <c r="U47" s="34"/>
      <c r="V47" s="34"/>
      <c r="W47" s="34"/>
      <c r="X47" s="34"/>
      <c r="Y47" s="34"/>
      <c r="Z47" s="34"/>
      <c r="AA47" s="34"/>
      <c r="AB47" s="34"/>
      <c r="AC47" s="34"/>
      <c r="AD47" s="34"/>
    </row>
    <row r="48" spans="1:30" ht="12.75" x14ac:dyDescent="0.2">
      <c r="A48" s="49">
        <v>17</v>
      </c>
      <c r="B48" s="49" t="s">
        <v>49</v>
      </c>
      <c r="C48" s="49" t="s">
        <v>59</v>
      </c>
      <c r="D48" s="49" t="s">
        <v>60</v>
      </c>
      <c r="E48" s="49" t="s">
        <v>18</v>
      </c>
      <c r="F48" s="49">
        <v>5962115</v>
      </c>
      <c r="G48" s="56" t="e">
        <f>#REF!-F48</f>
        <v>#REF!</v>
      </c>
      <c r="H48" s="49">
        <v>0</v>
      </c>
      <c r="I48" s="56" t="e">
        <f>#REF!-H48</f>
        <v>#REF!</v>
      </c>
      <c r="J48" s="49">
        <v>0</v>
      </c>
      <c r="K48" s="56" t="e">
        <f>#REF!-J48</f>
        <v>#REF!</v>
      </c>
      <c r="L48" s="49">
        <v>0</v>
      </c>
      <c r="M48" s="57" t="e">
        <f>#REF!-L48</f>
        <v>#REF!</v>
      </c>
      <c r="N48" s="34"/>
      <c r="O48" s="34"/>
      <c r="P48" s="34"/>
      <c r="Q48" s="34"/>
      <c r="R48" s="34"/>
      <c r="S48" s="34"/>
      <c r="T48" s="34"/>
      <c r="U48" s="34"/>
      <c r="V48" s="34"/>
      <c r="W48" s="34"/>
      <c r="X48" s="34"/>
      <c r="Y48" s="34"/>
      <c r="Z48" s="34"/>
      <c r="AA48" s="34"/>
      <c r="AB48" s="34"/>
      <c r="AC48" s="34"/>
      <c r="AD48" s="34"/>
    </row>
    <row r="49" spans="1:30" ht="12.75" x14ac:dyDescent="0.2">
      <c r="A49" s="49">
        <v>18</v>
      </c>
      <c r="B49" s="49" t="s">
        <v>49</v>
      </c>
      <c r="C49" s="49" t="s">
        <v>66</v>
      </c>
      <c r="D49" s="49" t="s">
        <v>67</v>
      </c>
      <c r="E49" s="49" t="s">
        <v>18</v>
      </c>
      <c r="F49" s="49">
        <v>154400</v>
      </c>
      <c r="G49" s="56" t="e">
        <f>#REF!-F49</f>
        <v>#REF!</v>
      </c>
      <c r="H49" s="49">
        <v>0</v>
      </c>
      <c r="I49" s="56" t="e">
        <f>#REF!-H49</f>
        <v>#REF!</v>
      </c>
      <c r="J49" s="49">
        <v>0</v>
      </c>
      <c r="K49" s="56" t="e">
        <f>#REF!-J49</f>
        <v>#REF!</v>
      </c>
      <c r="L49" s="49">
        <v>0</v>
      </c>
      <c r="M49" s="57" t="e">
        <f>#REF!-L49</f>
        <v>#REF!</v>
      </c>
      <c r="N49" s="34"/>
      <c r="O49" s="34"/>
      <c r="P49" s="34"/>
      <c r="Q49" s="34"/>
      <c r="R49" s="34"/>
      <c r="S49" s="34"/>
      <c r="T49" s="34"/>
      <c r="U49" s="34"/>
      <c r="V49" s="34"/>
      <c r="W49" s="34"/>
      <c r="X49" s="34"/>
      <c r="Y49" s="34"/>
      <c r="Z49" s="34"/>
      <c r="AA49" s="34"/>
      <c r="AB49" s="34"/>
      <c r="AC49" s="34"/>
      <c r="AD49" s="34"/>
    </row>
    <row r="50" spans="1:30" ht="12.75" x14ac:dyDescent="0.2">
      <c r="A50" s="49">
        <v>19</v>
      </c>
      <c r="B50" s="49" t="s">
        <v>49</v>
      </c>
      <c r="C50" s="49" t="s">
        <v>82</v>
      </c>
      <c r="D50" s="49" t="s">
        <v>83</v>
      </c>
      <c r="E50" s="49" t="s">
        <v>18</v>
      </c>
      <c r="F50" s="49">
        <v>547489</v>
      </c>
      <c r="G50" s="56" t="e">
        <f>#REF!-F50</f>
        <v>#REF!</v>
      </c>
      <c r="H50" s="49">
        <v>0</v>
      </c>
      <c r="I50" s="56" t="e">
        <f>#REF!-H50</f>
        <v>#REF!</v>
      </c>
      <c r="J50" s="49">
        <v>0</v>
      </c>
      <c r="K50" s="56" t="e">
        <f>#REF!-J50</f>
        <v>#REF!</v>
      </c>
      <c r="L50" s="49">
        <v>0</v>
      </c>
      <c r="M50" s="57" t="e">
        <f>#REF!-L50</f>
        <v>#REF!</v>
      </c>
      <c r="N50" s="34"/>
      <c r="O50" s="34"/>
      <c r="P50" s="34"/>
      <c r="Q50" s="34"/>
      <c r="R50" s="34"/>
      <c r="S50" s="34"/>
      <c r="T50" s="34"/>
      <c r="U50" s="34"/>
      <c r="V50" s="34"/>
      <c r="W50" s="34"/>
      <c r="X50" s="34"/>
      <c r="Y50" s="34"/>
      <c r="Z50" s="34"/>
      <c r="AA50" s="34"/>
      <c r="AB50" s="34"/>
      <c r="AC50" s="34"/>
      <c r="AD50" s="34"/>
    </row>
    <row r="51" spans="1:30" ht="12.75" x14ac:dyDescent="0.2">
      <c r="A51" s="49">
        <v>20</v>
      </c>
      <c r="B51" s="49" t="s">
        <v>49</v>
      </c>
      <c r="C51" s="49" t="s">
        <v>61</v>
      </c>
      <c r="D51" s="49" t="s">
        <v>62</v>
      </c>
      <c r="E51" s="49" t="s">
        <v>18</v>
      </c>
      <c r="F51" s="49">
        <v>741160</v>
      </c>
      <c r="G51" s="56" t="e">
        <f>#REF!-F51</f>
        <v>#REF!</v>
      </c>
      <c r="H51" s="49">
        <v>0</v>
      </c>
      <c r="I51" s="56" t="e">
        <f>#REF!-H51</f>
        <v>#REF!</v>
      </c>
      <c r="J51" s="49">
        <v>0</v>
      </c>
      <c r="K51" s="56" t="e">
        <f>#REF!-J51</f>
        <v>#REF!</v>
      </c>
      <c r="L51" s="49">
        <v>0</v>
      </c>
      <c r="M51" s="57" t="e">
        <f>#REF!-L51</f>
        <v>#REF!</v>
      </c>
      <c r="N51" s="34"/>
      <c r="O51" s="34"/>
      <c r="P51" s="34"/>
      <c r="Q51" s="34"/>
      <c r="R51" s="34"/>
      <c r="S51" s="34"/>
      <c r="T51" s="34"/>
      <c r="U51" s="34"/>
      <c r="V51" s="34"/>
      <c r="W51" s="34"/>
      <c r="X51" s="34"/>
      <c r="Y51" s="34"/>
      <c r="Z51" s="34"/>
      <c r="AA51" s="34"/>
      <c r="AB51" s="34"/>
      <c r="AC51" s="34"/>
      <c r="AD51" s="34"/>
    </row>
    <row r="52" spans="1:30" ht="12.75" x14ac:dyDescent="0.2">
      <c r="A52" s="49">
        <v>21</v>
      </c>
      <c r="B52" s="49" t="s">
        <v>49</v>
      </c>
      <c r="C52" s="49" t="s">
        <v>78</v>
      </c>
      <c r="D52" s="49" t="s">
        <v>79</v>
      </c>
      <c r="E52" s="49" t="s">
        <v>18</v>
      </c>
      <c r="F52" s="49">
        <v>144680</v>
      </c>
      <c r="G52" s="56" t="e">
        <f>#REF!-F52</f>
        <v>#REF!</v>
      </c>
      <c r="H52" s="49">
        <v>0</v>
      </c>
      <c r="I52" s="56" t="e">
        <f>#REF!-H52</f>
        <v>#REF!</v>
      </c>
      <c r="J52" s="49">
        <v>0</v>
      </c>
      <c r="K52" s="56" t="e">
        <f>#REF!-J52</f>
        <v>#REF!</v>
      </c>
      <c r="L52" s="49">
        <v>0</v>
      </c>
      <c r="M52" s="57" t="e">
        <f>#REF!-L52</f>
        <v>#REF!</v>
      </c>
      <c r="N52" s="34"/>
      <c r="O52" s="34"/>
      <c r="P52" s="34"/>
      <c r="Q52" s="34"/>
      <c r="R52" s="34"/>
      <c r="S52" s="34"/>
      <c r="T52" s="34"/>
      <c r="U52" s="34"/>
      <c r="V52" s="34"/>
      <c r="W52" s="34"/>
      <c r="X52" s="34"/>
      <c r="Y52" s="34"/>
      <c r="Z52" s="34"/>
      <c r="AA52" s="34"/>
      <c r="AB52" s="34"/>
      <c r="AC52" s="34"/>
      <c r="AD52" s="34"/>
    </row>
    <row r="53" spans="1:30" ht="12.75" x14ac:dyDescent="0.2">
      <c r="A53" s="49">
        <v>22</v>
      </c>
      <c r="B53" s="49" t="s">
        <v>49</v>
      </c>
      <c r="C53" s="49" t="s">
        <v>52</v>
      </c>
      <c r="D53" s="49" t="s">
        <v>53</v>
      </c>
      <c r="E53" s="49" t="s">
        <v>18</v>
      </c>
      <c r="F53" s="49">
        <v>287445</v>
      </c>
      <c r="G53" s="56" t="e">
        <f>#REF!-F53</f>
        <v>#REF!</v>
      </c>
      <c r="H53" s="49">
        <v>0</v>
      </c>
      <c r="I53" s="56" t="e">
        <f>#REF!-H53</f>
        <v>#REF!</v>
      </c>
      <c r="J53" s="49">
        <v>0</v>
      </c>
      <c r="K53" s="56" t="e">
        <f>#REF!-J53</f>
        <v>#REF!</v>
      </c>
      <c r="L53" s="49">
        <v>0</v>
      </c>
      <c r="M53" s="57" t="e">
        <f>#REF!-L53</f>
        <v>#REF!</v>
      </c>
      <c r="N53" s="34"/>
      <c r="O53" s="34"/>
      <c r="P53" s="34"/>
      <c r="Q53" s="34"/>
      <c r="R53" s="34"/>
      <c r="S53" s="34"/>
      <c r="T53" s="34"/>
      <c r="U53" s="34"/>
      <c r="V53" s="34"/>
      <c r="W53" s="34"/>
      <c r="X53" s="34"/>
      <c r="Y53" s="34"/>
      <c r="Z53" s="34"/>
      <c r="AA53" s="34"/>
      <c r="AB53" s="34"/>
      <c r="AC53" s="34"/>
      <c r="AD53" s="34"/>
    </row>
    <row r="54" spans="1:30" ht="12.75" x14ac:dyDescent="0.2">
      <c r="A54" s="49">
        <v>23</v>
      </c>
      <c r="B54" s="49" t="s">
        <v>49</v>
      </c>
      <c r="C54" s="49" t="s">
        <v>114</v>
      </c>
      <c r="D54" s="49" t="s">
        <v>115</v>
      </c>
      <c r="E54" s="49" t="s">
        <v>18</v>
      </c>
      <c r="F54" s="49">
        <v>0</v>
      </c>
      <c r="G54" s="56" t="e">
        <f>#REF!-F54</f>
        <v>#REF!</v>
      </c>
      <c r="H54" s="49">
        <v>0</v>
      </c>
      <c r="I54" s="56" t="e">
        <f>#REF!-H54</f>
        <v>#REF!</v>
      </c>
      <c r="J54" s="49">
        <v>0</v>
      </c>
      <c r="K54" s="56" t="e">
        <f>#REF!-J54</f>
        <v>#REF!</v>
      </c>
      <c r="L54" s="49">
        <v>0</v>
      </c>
      <c r="M54" s="57" t="e">
        <f>#REF!-L54</f>
        <v>#REF!</v>
      </c>
      <c r="N54" s="34"/>
      <c r="O54" s="34"/>
      <c r="P54" s="34"/>
      <c r="Q54" s="34"/>
      <c r="R54" s="34"/>
      <c r="S54" s="34"/>
      <c r="T54" s="34"/>
      <c r="U54" s="34"/>
      <c r="V54" s="34"/>
      <c r="W54" s="34"/>
      <c r="X54" s="34"/>
      <c r="Y54" s="34"/>
      <c r="Z54" s="34"/>
      <c r="AA54" s="34"/>
      <c r="AB54" s="34"/>
      <c r="AC54" s="34"/>
      <c r="AD54" s="34"/>
    </row>
    <row r="55" spans="1:30" ht="12.75" x14ac:dyDescent="0.2">
      <c r="A55" s="49">
        <v>24</v>
      </c>
      <c r="B55" s="49" t="s">
        <v>49</v>
      </c>
      <c r="C55" s="49" t="s">
        <v>90</v>
      </c>
      <c r="D55" s="49" t="s">
        <v>91</v>
      </c>
      <c r="E55" s="49" t="s">
        <v>18</v>
      </c>
      <c r="F55" s="49">
        <v>20717969</v>
      </c>
      <c r="G55" s="56" t="e">
        <f>#REF!-F55</f>
        <v>#REF!</v>
      </c>
      <c r="H55" s="49">
        <v>0</v>
      </c>
      <c r="I55" s="56" t="e">
        <f>#REF!-H55</f>
        <v>#REF!</v>
      </c>
      <c r="J55" s="49">
        <v>0</v>
      </c>
      <c r="K55" s="56" t="e">
        <f>#REF!-J55</f>
        <v>#REF!</v>
      </c>
      <c r="L55" s="49">
        <v>0</v>
      </c>
      <c r="M55" s="57" t="e">
        <f>#REF!-L55</f>
        <v>#REF!</v>
      </c>
      <c r="N55" s="34"/>
      <c r="O55" s="34"/>
      <c r="P55" s="34"/>
      <c r="Q55" s="34"/>
      <c r="R55" s="34"/>
      <c r="S55" s="34"/>
      <c r="T55" s="34"/>
      <c r="U55" s="34"/>
      <c r="V55" s="34"/>
      <c r="W55" s="34"/>
      <c r="X55" s="34"/>
      <c r="Y55" s="34"/>
      <c r="Z55" s="34"/>
      <c r="AA55" s="34"/>
      <c r="AB55" s="34"/>
      <c r="AC55" s="34"/>
      <c r="AD55" s="34"/>
    </row>
    <row r="56" spans="1:30" ht="12.75" x14ac:dyDescent="0.2">
      <c r="A56" s="49">
        <v>25</v>
      </c>
      <c r="B56" s="49" t="s">
        <v>49</v>
      </c>
      <c r="C56" s="49" t="s">
        <v>130</v>
      </c>
      <c r="D56" s="49" t="s">
        <v>149</v>
      </c>
      <c r="E56" s="49" t="s">
        <v>18</v>
      </c>
      <c r="F56" s="49">
        <v>0</v>
      </c>
      <c r="G56" s="56" t="e">
        <f>#REF!-F56</f>
        <v>#REF!</v>
      </c>
      <c r="H56" s="49">
        <v>0</v>
      </c>
      <c r="I56" s="56" t="e">
        <f>#REF!-H56</f>
        <v>#REF!</v>
      </c>
      <c r="J56" s="49">
        <v>0</v>
      </c>
      <c r="K56" s="56" t="e">
        <f>#REF!-J56</f>
        <v>#REF!</v>
      </c>
      <c r="L56" s="49">
        <v>0</v>
      </c>
      <c r="M56" s="57" t="e">
        <f>#REF!-L56</f>
        <v>#REF!</v>
      </c>
      <c r="N56" s="34"/>
      <c r="O56" s="34"/>
      <c r="P56" s="34"/>
      <c r="Q56" s="34"/>
      <c r="R56" s="34"/>
      <c r="S56" s="34"/>
      <c r="T56" s="34"/>
      <c r="U56" s="34"/>
      <c r="V56" s="34"/>
      <c r="W56" s="34"/>
      <c r="X56" s="34"/>
      <c r="Y56" s="34"/>
      <c r="Z56" s="34"/>
      <c r="AA56" s="34"/>
      <c r="AB56" s="34"/>
      <c r="AC56" s="34"/>
      <c r="AD56" s="34"/>
    </row>
    <row r="57" spans="1:30" ht="12.75" x14ac:dyDescent="0.2">
      <c r="A57" s="49">
        <v>26</v>
      </c>
      <c r="B57" s="49" t="s">
        <v>49</v>
      </c>
      <c r="C57" s="49" t="s">
        <v>50</v>
      </c>
      <c r="D57" s="49" t="s">
        <v>51</v>
      </c>
      <c r="E57" s="49" t="s">
        <v>18</v>
      </c>
      <c r="F57" s="49">
        <v>0</v>
      </c>
      <c r="G57" s="56" t="e">
        <f>#REF!-F57</f>
        <v>#REF!</v>
      </c>
      <c r="H57" s="49">
        <v>0</v>
      </c>
      <c r="I57" s="56" t="e">
        <f>#REF!-H57</f>
        <v>#REF!</v>
      </c>
      <c r="J57" s="49">
        <v>0</v>
      </c>
      <c r="K57" s="56" t="e">
        <f>#REF!-J57</f>
        <v>#REF!</v>
      </c>
      <c r="L57" s="49">
        <v>0</v>
      </c>
      <c r="M57" s="57" t="e">
        <f>#REF!-L57</f>
        <v>#REF!</v>
      </c>
      <c r="N57" s="34"/>
      <c r="O57" s="34"/>
      <c r="P57" s="34"/>
      <c r="Q57" s="34"/>
      <c r="R57" s="34"/>
      <c r="S57" s="34"/>
      <c r="T57" s="34"/>
      <c r="U57" s="34"/>
      <c r="V57" s="34"/>
      <c r="W57" s="34"/>
      <c r="X57" s="34"/>
      <c r="Y57" s="34"/>
      <c r="Z57" s="34"/>
      <c r="AA57" s="34"/>
      <c r="AB57" s="34"/>
      <c r="AC57" s="34"/>
      <c r="AD57" s="34"/>
    </row>
    <row r="58" spans="1:30" ht="12.75" x14ac:dyDescent="0.2">
      <c r="A58" s="49">
        <v>27</v>
      </c>
      <c r="B58" s="49" t="s">
        <v>49</v>
      </c>
      <c r="C58" s="49" t="s">
        <v>72</v>
      </c>
      <c r="D58" s="49" t="s">
        <v>73</v>
      </c>
      <c r="E58" s="49" t="s">
        <v>18</v>
      </c>
      <c r="F58" s="49">
        <v>317210</v>
      </c>
      <c r="G58" s="56" t="e">
        <f>#REF!-F58</f>
        <v>#REF!</v>
      </c>
      <c r="H58" s="49">
        <v>0</v>
      </c>
      <c r="I58" s="56" t="e">
        <f>#REF!-H58</f>
        <v>#REF!</v>
      </c>
      <c r="J58" s="49">
        <v>0</v>
      </c>
      <c r="K58" s="56" t="e">
        <f>#REF!-J58</f>
        <v>#REF!</v>
      </c>
      <c r="L58" s="49">
        <v>0</v>
      </c>
      <c r="M58" s="57" t="e">
        <f>#REF!-L58</f>
        <v>#REF!</v>
      </c>
      <c r="N58" s="34"/>
      <c r="O58" s="34"/>
      <c r="P58" s="34"/>
      <c r="Q58" s="34"/>
      <c r="R58" s="34"/>
      <c r="S58" s="34"/>
      <c r="T58" s="34"/>
      <c r="U58" s="34"/>
      <c r="V58" s="34"/>
      <c r="W58" s="34"/>
      <c r="X58" s="34"/>
      <c r="Y58" s="34"/>
      <c r="Z58" s="34"/>
      <c r="AA58" s="34"/>
      <c r="AB58" s="34"/>
      <c r="AC58" s="34"/>
      <c r="AD58" s="34"/>
    </row>
    <row r="59" spans="1:30" ht="12.75" x14ac:dyDescent="0.2">
      <c r="A59" s="58"/>
      <c r="B59" s="786" t="s">
        <v>165</v>
      </c>
      <c r="C59" s="775"/>
      <c r="D59" s="775"/>
      <c r="E59" s="775"/>
      <c r="F59" s="59">
        <f t="shared" ref="F59:M59" si="5">SUM(F32:F58)</f>
        <v>110377605</v>
      </c>
      <c r="G59" s="59" t="e">
        <f t="shared" si="5"/>
        <v>#REF!</v>
      </c>
      <c r="H59" s="59">
        <f t="shared" si="5"/>
        <v>7304316</v>
      </c>
      <c r="I59" s="59" t="e">
        <f t="shared" si="5"/>
        <v>#REF!</v>
      </c>
      <c r="J59" s="59">
        <f t="shared" si="5"/>
        <v>1551090</v>
      </c>
      <c r="K59" s="59" t="e">
        <f t="shared" si="5"/>
        <v>#REF!</v>
      </c>
      <c r="L59" s="59">
        <f t="shared" si="5"/>
        <v>740608</v>
      </c>
      <c r="M59" s="59" t="e">
        <f t="shared" si="5"/>
        <v>#REF!</v>
      </c>
      <c r="N59" s="34"/>
      <c r="O59" s="34"/>
      <c r="P59" s="34"/>
      <c r="Q59" s="34"/>
      <c r="R59" s="34"/>
      <c r="S59" s="34"/>
      <c r="T59" s="34"/>
      <c r="U59" s="34"/>
      <c r="V59" s="34"/>
      <c r="W59" s="34"/>
      <c r="X59" s="34"/>
      <c r="Y59" s="34"/>
      <c r="Z59" s="34"/>
      <c r="AA59" s="34"/>
      <c r="AB59" s="34"/>
      <c r="AC59" s="34"/>
      <c r="AD59" s="34"/>
    </row>
    <row r="60" spans="1:30" ht="12.75" x14ac:dyDescent="0.2">
      <c r="A60" s="49" t="s">
        <v>92</v>
      </c>
      <c r="B60" s="49" t="s">
        <v>92</v>
      </c>
      <c r="C60" s="49" t="s">
        <v>92</v>
      </c>
      <c r="D60" s="49" t="s">
        <v>92</v>
      </c>
      <c r="E60" s="49" t="s">
        <v>93</v>
      </c>
      <c r="F60" s="49">
        <v>204623180</v>
      </c>
      <c r="G60" s="56" t="e">
        <f>#REF!-F60</f>
        <v>#REF!</v>
      </c>
      <c r="H60" s="49">
        <v>12922758</v>
      </c>
      <c r="I60" s="56" t="e">
        <f>#REF!-H60</f>
        <v>#REF!</v>
      </c>
      <c r="J60" s="49">
        <v>1577890</v>
      </c>
      <c r="K60" s="56" t="e">
        <f>#REF!-J60</f>
        <v>#REF!</v>
      </c>
      <c r="L60" s="49">
        <v>740608</v>
      </c>
      <c r="M60" s="57" t="e">
        <f>#REF!-L60</f>
        <v>#REF!</v>
      </c>
      <c r="N60" s="34"/>
      <c r="O60" s="34"/>
      <c r="P60" s="34"/>
      <c r="Q60" s="34"/>
      <c r="R60" s="34"/>
      <c r="S60" s="34"/>
      <c r="T60" s="34"/>
      <c r="U60" s="34"/>
      <c r="V60" s="34"/>
      <c r="W60" s="34"/>
      <c r="X60" s="34"/>
      <c r="Y60" s="34"/>
      <c r="Z60" s="34"/>
      <c r="AA60" s="34"/>
      <c r="AB60" s="34"/>
      <c r="AC60" s="34"/>
      <c r="AD60" s="34"/>
    </row>
    <row r="61" spans="1:30" ht="12.75" x14ac:dyDescent="0.2">
      <c r="A61" s="49">
        <v>1</v>
      </c>
      <c r="B61" s="49" t="s">
        <v>104</v>
      </c>
      <c r="C61" s="49" t="s">
        <v>50</v>
      </c>
      <c r="D61" s="49" t="s">
        <v>51</v>
      </c>
      <c r="E61" s="49" t="s">
        <v>94</v>
      </c>
      <c r="F61" s="49">
        <v>36800</v>
      </c>
      <c r="G61" s="56" t="e">
        <f>#REF!-F61</f>
        <v>#REF!</v>
      </c>
      <c r="H61" s="49">
        <v>36800</v>
      </c>
      <c r="I61" s="56" t="e">
        <f>#REF!-H61</f>
        <v>#REF!</v>
      </c>
      <c r="J61" s="49">
        <v>36800</v>
      </c>
      <c r="K61" s="56" t="e">
        <f>#REF!-J61</f>
        <v>#REF!</v>
      </c>
      <c r="L61" s="49">
        <v>0</v>
      </c>
      <c r="M61" s="57" t="e">
        <f>#REF!-L61</f>
        <v>#REF!</v>
      </c>
      <c r="N61" s="34"/>
      <c r="O61" s="34"/>
      <c r="P61" s="34"/>
      <c r="Q61" s="34"/>
      <c r="R61" s="34"/>
      <c r="S61" s="34"/>
      <c r="T61" s="34"/>
      <c r="U61" s="34"/>
      <c r="V61" s="34"/>
      <c r="W61" s="34"/>
      <c r="X61" s="34"/>
      <c r="Y61" s="34"/>
      <c r="Z61" s="34"/>
      <c r="AA61" s="34"/>
      <c r="AB61" s="34"/>
      <c r="AC61" s="34"/>
      <c r="AD61" s="34"/>
    </row>
    <row r="62" spans="1:30" ht="12.75" x14ac:dyDescent="0.2">
      <c r="A62" s="49">
        <v>2</v>
      </c>
      <c r="B62" s="49" t="s">
        <v>104</v>
      </c>
      <c r="C62" s="49" t="s">
        <v>50</v>
      </c>
      <c r="D62" s="49" t="s">
        <v>51</v>
      </c>
      <c r="E62" s="49" t="s">
        <v>97</v>
      </c>
      <c r="F62" s="49">
        <v>28102</v>
      </c>
      <c r="G62" s="50" t="e">
        <f>#REF!-F62</f>
        <v>#REF!</v>
      </c>
      <c r="H62" s="49">
        <v>0</v>
      </c>
      <c r="I62" s="50" t="e">
        <f>#REF!-H62</f>
        <v>#REF!</v>
      </c>
      <c r="J62" s="49">
        <v>0</v>
      </c>
      <c r="K62" s="50" t="e">
        <f>#REF!-J62</f>
        <v>#REF!</v>
      </c>
      <c r="L62" s="49">
        <v>0</v>
      </c>
      <c r="M62" s="51" t="e">
        <f>#REF!-L62</f>
        <v>#REF!</v>
      </c>
      <c r="N62" s="34"/>
      <c r="O62" s="34"/>
      <c r="P62" s="34"/>
      <c r="Q62" s="34"/>
      <c r="R62" s="34"/>
      <c r="S62" s="34"/>
      <c r="T62" s="34"/>
      <c r="U62" s="34"/>
      <c r="V62" s="34"/>
      <c r="W62" s="34"/>
      <c r="X62" s="34"/>
      <c r="Y62" s="34"/>
      <c r="Z62" s="34"/>
      <c r="AA62" s="34"/>
      <c r="AB62" s="34"/>
      <c r="AC62" s="34"/>
      <c r="AD62" s="34"/>
    </row>
    <row r="63" spans="1:30" ht="12.75" x14ac:dyDescent="0.2">
      <c r="A63" s="49">
        <v>3</v>
      </c>
      <c r="B63" s="49" t="s">
        <v>49</v>
      </c>
      <c r="C63" s="49" t="s">
        <v>50</v>
      </c>
      <c r="D63" s="49" t="s">
        <v>51</v>
      </c>
      <c r="E63" s="49" t="s">
        <v>95</v>
      </c>
      <c r="F63" s="49">
        <v>38400</v>
      </c>
      <c r="G63" s="56" t="e">
        <f>#REF!-F63</f>
        <v>#REF!</v>
      </c>
      <c r="H63" s="49">
        <v>38400</v>
      </c>
      <c r="I63" s="56" t="e">
        <f>#REF!-H63</f>
        <v>#REF!</v>
      </c>
      <c r="J63" s="49">
        <v>38400</v>
      </c>
      <c r="K63" s="56" t="e">
        <f>#REF!-J63</f>
        <v>#REF!</v>
      </c>
      <c r="L63" s="49">
        <v>0</v>
      </c>
      <c r="M63" s="57" t="e">
        <f>#REF!-L63</f>
        <v>#REF!</v>
      </c>
      <c r="N63" s="34"/>
      <c r="O63" s="34"/>
      <c r="P63" s="34"/>
      <c r="Q63" s="34"/>
      <c r="R63" s="34"/>
      <c r="S63" s="34"/>
      <c r="T63" s="34"/>
      <c r="U63" s="34"/>
      <c r="V63" s="34"/>
      <c r="W63" s="34"/>
      <c r="X63" s="34"/>
      <c r="Y63" s="34"/>
      <c r="Z63" s="34"/>
      <c r="AA63" s="34"/>
      <c r="AB63" s="34"/>
      <c r="AC63" s="34"/>
      <c r="AD63" s="34"/>
    </row>
    <row r="64" spans="1:30" ht="12.75" x14ac:dyDescent="0.2">
      <c r="A64" s="49">
        <v>4</v>
      </c>
      <c r="B64" s="49" t="s">
        <v>166</v>
      </c>
      <c r="C64" s="49" t="s">
        <v>16</v>
      </c>
      <c r="D64" s="49" t="s">
        <v>167</v>
      </c>
      <c r="E64" s="49" t="s">
        <v>97</v>
      </c>
      <c r="F64" s="49">
        <v>2000</v>
      </c>
      <c r="G64" s="56" t="e">
        <f>#REF!-F64</f>
        <v>#REF!</v>
      </c>
      <c r="H64" s="49">
        <v>2000</v>
      </c>
      <c r="I64" s="56" t="e">
        <f>#REF!-H64</f>
        <v>#REF!</v>
      </c>
      <c r="J64" s="49">
        <v>2000</v>
      </c>
      <c r="K64" s="56" t="e">
        <f>#REF!-J64</f>
        <v>#REF!</v>
      </c>
      <c r="L64" s="49">
        <v>0</v>
      </c>
      <c r="M64" s="57" t="e">
        <f>#REF!-L64</f>
        <v>#REF!</v>
      </c>
      <c r="N64" s="34"/>
      <c r="O64" s="34"/>
      <c r="P64" s="34"/>
      <c r="Q64" s="34"/>
      <c r="R64" s="34"/>
      <c r="S64" s="34"/>
      <c r="T64" s="34"/>
      <c r="U64" s="34"/>
      <c r="V64" s="34"/>
      <c r="W64" s="34"/>
      <c r="X64" s="34"/>
      <c r="Y64" s="34"/>
      <c r="Z64" s="34"/>
      <c r="AA64" s="34"/>
      <c r="AB64" s="34"/>
      <c r="AC64" s="34"/>
      <c r="AD64" s="34"/>
    </row>
    <row r="65" spans="1:30" ht="12.75" x14ac:dyDescent="0.2">
      <c r="A65" s="49">
        <v>5</v>
      </c>
      <c r="B65" s="49" t="s">
        <v>55</v>
      </c>
      <c r="C65" s="49" t="s">
        <v>54</v>
      </c>
      <c r="D65" s="49" t="s">
        <v>55</v>
      </c>
      <c r="E65" s="49" t="s">
        <v>97</v>
      </c>
      <c r="F65" s="49">
        <v>70000</v>
      </c>
      <c r="G65" s="56" t="e">
        <f>#REF!-F65</f>
        <v>#REF!</v>
      </c>
      <c r="H65" s="49">
        <v>70000</v>
      </c>
      <c r="I65" s="56" t="e">
        <f>#REF!-H65</f>
        <v>#REF!</v>
      </c>
      <c r="J65" s="49">
        <v>70000</v>
      </c>
      <c r="K65" s="56" t="e">
        <f>#REF!-J65</f>
        <v>#REF!</v>
      </c>
      <c r="L65" s="49">
        <v>2720</v>
      </c>
      <c r="M65" s="57" t="e">
        <f>#REF!-L65</f>
        <v>#REF!</v>
      </c>
      <c r="N65" s="34"/>
      <c r="O65" s="34"/>
      <c r="P65" s="34"/>
      <c r="Q65" s="34"/>
      <c r="R65" s="34"/>
      <c r="S65" s="34"/>
      <c r="T65" s="34"/>
      <c r="U65" s="34"/>
      <c r="V65" s="34"/>
      <c r="W65" s="34"/>
      <c r="X65" s="34"/>
      <c r="Y65" s="34"/>
      <c r="Z65" s="34"/>
      <c r="AA65" s="34"/>
      <c r="AB65" s="34"/>
      <c r="AC65" s="34"/>
      <c r="AD65" s="34"/>
    </row>
    <row r="66" spans="1:30" ht="12.75" x14ac:dyDescent="0.2">
      <c r="A66" s="49">
        <v>6</v>
      </c>
      <c r="B66" s="49" t="s">
        <v>55</v>
      </c>
      <c r="C66" s="49" t="s">
        <v>54</v>
      </c>
      <c r="D66" s="49" t="s">
        <v>55</v>
      </c>
      <c r="E66" s="49" t="s">
        <v>108</v>
      </c>
      <c r="F66" s="49">
        <v>14259</v>
      </c>
      <c r="G66" s="56" t="e">
        <f>#REF!-F66</f>
        <v>#REF!</v>
      </c>
      <c r="H66" s="49">
        <v>14259</v>
      </c>
      <c r="I66" s="56" t="e">
        <f>#REF!-H66</f>
        <v>#REF!</v>
      </c>
      <c r="J66" s="49">
        <v>14259</v>
      </c>
      <c r="K66" s="56" t="e">
        <f>#REF!-J66</f>
        <v>#REF!</v>
      </c>
      <c r="L66" s="49">
        <v>0</v>
      </c>
      <c r="M66" s="57" t="e">
        <f>#REF!-L66</f>
        <v>#REF!</v>
      </c>
      <c r="N66" s="34"/>
      <c r="O66" s="34"/>
      <c r="P66" s="34"/>
      <c r="Q66" s="34"/>
      <c r="R66" s="34"/>
      <c r="S66" s="34"/>
      <c r="T66" s="34"/>
      <c r="U66" s="34"/>
      <c r="V66" s="34"/>
      <c r="W66" s="34"/>
      <c r="X66" s="34"/>
      <c r="Y66" s="34"/>
      <c r="Z66" s="34"/>
      <c r="AA66" s="34"/>
      <c r="AB66" s="34"/>
      <c r="AC66" s="34"/>
      <c r="AD66" s="34"/>
    </row>
    <row r="67" spans="1:30" ht="12.75" x14ac:dyDescent="0.2">
      <c r="A67" s="49">
        <v>7</v>
      </c>
      <c r="B67" s="49" t="s">
        <v>55</v>
      </c>
      <c r="C67" s="49" t="s">
        <v>54</v>
      </c>
      <c r="D67" s="49" t="s">
        <v>55</v>
      </c>
      <c r="E67" s="49" t="s">
        <v>97</v>
      </c>
      <c r="F67" s="49">
        <v>134000</v>
      </c>
      <c r="G67" s="56" t="e">
        <f>#REF!-F67</f>
        <v>#REF!</v>
      </c>
      <c r="H67" s="49">
        <v>134000</v>
      </c>
      <c r="I67" s="56" t="e">
        <f>#REF!-H67</f>
        <v>#REF!</v>
      </c>
      <c r="J67" s="49">
        <v>134000</v>
      </c>
      <c r="K67" s="56" t="e">
        <f>#REF!-J67</f>
        <v>#REF!</v>
      </c>
      <c r="L67" s="49">
        <v>7926</v>
      </c>
      <c r="M67" s="57" t="e">
        <f>#REF!-L67</f>
        <v>#REF!</v>
      </c>
      <c r="N67" s="34"/>
      <c r="O67" s="34"/>
      <c r="P67" s="34"/>
      <c r="Q67" s="34"/>
      <c r="R67" s="34"/>
      <c r="S67" s="34"/>
      <c r="T67" s="34"/>
      <c r="U67" s="34"/>
      <c r="V67" s="34"/>
      <c r="W67" s="34"/>
      <c r="X67" s="34"/>
      <c r="Y67" s="34"/>
      <c r="Z67" s="34"/>
      <c r="AA67" s="34"/>
      <c r="AB67" s="34"/>
      <c r="AC67" s="34"/>
      <c r="AD67" s="34"/>
    </row>
    <row r="68" spans="1:30" ht="12.75" x14ac:dyDescent="0.2">
      <c r="A68" s="49">
        <v>8</v>
      </c>
      <c r="B68" s="49" t="s">
        <v>55</v>
      </c>
      <c r="C68" s="49" t="s">
        <v>54</v>
      </c>
      <c r="D68" s="49" t="s">
        <v>55</v>
      </c>
      <c r="E68" s="49" t="s">
        <v>97</v>
      </c>
      <c r="F68" s="49">
        <v>134000</v>
      </c>
      <c r="G68" s="56" t="e">
        <f>#REF!-F68</f>
        <v>#REF!</v>
      </c>
      <c r="H68" s="49">
        <v>134000</v>
      </c>
      <c r="I68" s="56" t="e">
        <f>#REF!-H68</f>
        <v>#REF!</v>
      </c>
      <c r="J68" s="49">
        <v>134000</v>
      </c>
      <c r="K68" s="56" t="e">
        <f>#REF!-J68</f>
        <v>#REF!</v>
      </c>
      <c r="L68" s="49">
        <v>9187</v>
      </c>
      <c r="M68" s="57" t="e">
        <f>#REF!-L68</f>
        <v>#REF!</v>
      </c>
      <c r="N68" s="34"/>
      <c r="O68" s="34"/>
      <c r="P68" s="34"/>
      <c r="Q68" s="34"/>
      <c r="R68" s="34"/>
      <c r="S68" s="34"/>
      <c r="T68" s="34"/>
      <c r="U68" s="34"/>
      <c r="V68" s="34"/>
      <c r="W68" s="34"/>
      <c r="X68" s="34"/>
      <c r="Y68" s="34"/>
      <c r="Z68" s="34"/>
      <c r="AA68" s="34"/>
      <c r="AB68" s="34"/>
      <c r="AC68" s="34"/>
      <c r="AD68" s="34"/>
    </row>
    <row r="69" spans="1:30" ht="12.75" x14ac:dyDescent="0.2">
      <c r="A69" s="49">
        <v>9</v>
      </c>
      <c r="B69" s="49" t="s">
        <v>55</v>
      </c>
      <c r="C69" s="49" t="s">
        <v>54</v>
      </c>
      <c r="D69" s="49" t="s">
        <v>55</v>
      </c>
      <c r="E69" s="49" t="s">
        <v>97</v>
      </c>
      <c r="F69" s="49">
        <v>363500</v>
      </c>
      <c r="G69" s="56" t="e">
        <f>#REF!-F69</f>
        <v>#REF!</v>
      </c>
      <c r="H69" s="49">
        <v>363500</v>
      </c>
      <c r="I69" s="56" t="e">
        <f>#REF!-H69</f>
        <v>#REF!</v>
      </c>
      <c r="J69" s="49">
        <v>120666</v>
      </c>
      <c r="K69" s="56" t="e">
        <f>#REF!-J69</f>
        <v>#REF!</v>
      </c>
      <c r="L69" s="49">
        <v>102320</v>
      </c>
      <c r="M69" s="57" t="e">
        <f>#REF!-L69</f>
        <v>#REF!</v>
      </c>
      <c r="N69" s="34"/>
      <c r="O69" s="34"/>
      <c r="P69" s="34"/>
      <c r="Q69" s="34"/>
      <c r="R69" s="34"/>
      <c r="S69" s="34"/>
      <c r="T69" s="34"/>
      <c r="U69" s="34"/>
      <c r="V69" s="34"/>
      <c r="W69" s="34"/>
      <c r="X69" s="34"/>
      <c r="Y69" s="34"/>
      <c r="Z69" s="34"/>
      <c r="AA69" s="34"/>
      <c r="AB69" s="34"/>
      <c r="AC69" s="34"/>
      <c r="AD69" s="34"/>
    </row>
    <row r="70" spans="1:30" ht="12.75" x14ac:dyDescent="0.2">
      <c r="A70" s="49">
        <v>10</v>
      </c>
      <c r="B70" s="49" t="s">
        <v>55</v>
      </c>
      <c r="C70" s="49" t="s">
        <v>54</v>
      </c>
      <c r="D70" s="49" t="s">
        <v>55</v>
      </c>
      <c r="E70" s="49" t="s">
        <v>97</v>
      </c>
      <c r="F70" s="49">
        <v>256600</v>
      </c>
      <c r="G70" s="50" t="e">
        <f>#REF!-F70</f>
        <v>#REF!</v>
      </c>
      <c r="H70" s="49">
        <v>256600</v>
      </c>
      <c r="I70" s="50" t="e">
        <f>#REF!-H70</f>
        <v>#REF!</v>
      </c>
      <c r="J70" s="49">
        <v>106422</v>
      </c>
      <c r="K70" s="50" t="e">
        <f>#REF!-J70</f>
        <v>#REF!</v>
      </c>
      <c r="L70" s="49">
        <v>55334</v>
      </c>
      <c r="M70" s="51" t="e">
        <f>#REF!-L70</f>
        <v>#REF!</v>
      </c>
      <c r="N70" s="34"/>
      <c r="O70" s="34"/>
      <c r="P70" s="34"/>
      <c r="Q70" s="34"/>
      <c r="R70" s="34"/>
      <c r="S70" s="34"/>
      <c r="T70" s="34"/>
      <c r="U70" s="34"/>
      <c r="V70" s="34"/>
      <c r="W70" s="34"/>
      <c r="X70" s="34"/>
      <c r="Y70" s="34"/>
      <c r="Z70" s="34"/>
      <c r="AA70" s="34"/>
      <c r="AB70" s="34"/>
      <c r="AC70" s="34"/>
      <c r="AD70" s="34"/>
    </row>
    <row r="71" spans="1:30" ht="12.75" x14ac:dyDescent="0.2">
      <c r="A71" s="49">
        <v>11</v>
      </c>
      <c r="B71" s="49" t="s">
        <v>104</v>
      </c>
      <c r="C71" s="49" t="s">
        <v>56</v>
      </c>
      <c r="D71" s="49" t="s">
        <v>57</v>
      </c>
      <c r="E71" s="49" t="s">
        <v>97</v>
      </c>
      <c r="F71" s="49">
        <v>1030000</v>
      </c>
      <c r="G71" s="56" t="e">
        <f>#REF!-F71</f>
        <v>#REF!</v>
      </c>
      <c r="H71" s="49">
        <v>1030000</v>
      </c>
      <c r="I71" s="56" t="e">
        <f>#REF!-H71</f>
        <v>#REF!</v>
      </c>
      <c r="J71" s="49">
        <v>582514</v>
      </c>
      <c r="K71" s="56" t="e">
        <f>#REF!-J71</f>
        <v>#REF!</v>
      </c>
      <c r="L71" s="49">
        <v>581728</v>
      </c>
      <c r="M71" s="57" t="e">
        <f>#REF!-L71</f>
        <v>#REF!</v>
      </c>
      <c r="N71" s="34"/>
      <c r="O71" s="34"/>
      <c r="P71" s="34"/>
      <c r="Q71" s="34"/>
      <c r="R71" s="34"/>
      <c r="S71" s="34"/>
      <c r="T71" s="34"/>
      <c r="U71" s="34"/>
      <c r="V71" s="34"/>
      <c r="W71" s="34"/>
      <c r="X71" s="34"/>
      <c r="Y71" s="34"/>
      <c r="Z71" s="34"/>
      <c r="AA71" s="34"/>
      <c r="AB71" s="34"/>
      <c r="AC71" s="34"/>
      <c r="AD71" s="34"/>
    </row>
    <row r="72" spans="1:30" ht="12.75" x14ac:dyDescent="0.2">
      <c r="A72" s="49">
        <v>12</v>
      </c>
      <c r="B72" s="49" t="s">
        <v>104</v>
      </c>
      <c r="C72" s="49" t="s">
        <v>56</v>
      </c>
      <c r="D72" s="49" t="s">
        <v>58</v>
      </c>
      <c r="E72" s="49" t="s">
        <v>97</v>
      </c>
      <c r="F72" s="49">
        <v>1320000</v>
      </c>
      <c r="G72" s="56" t="e">
        <f>#REF!-F72</f>
        <v>#REF!</v>
      </c>
      <c r="H72" s="49">
        <v>1320000</v>
      </c>
      <c r="I72" s="56" t="e">
        <f>#REF!-H72</f>
        <v>#REF!</v>
      </c>
      <c r="J72" s="49">
        <v>753819</v>
      </c>
      <c r="K72" s="56" t="e">
        <f>#REF!-J72</f>
        <v>#REF!</v>
      </c>
      <c r="L72" s="49">
        <v>753015</v>
      </c>
      <c r="M72" s="57" t="e">
        <f>#REF!-L72</f>
        <v>#REF!</v>
      </c>
      <c r="N72" s="34"/>
      <c r="O72" s="34"/>
      <c r="P72" s="34"/>
      <c r="Q72" s="34"/>
      <c r="R72" s="34"/>
      <c r="S72" s="34"/>
      <c r="T72" s="34"/>
      <c r="U72" s="34"/>
      <c r="V72" s="34"/>
      <c r="W72" s="34"/>
      <c r="X72" s="34"/>
      <c r="Y72" s="34"/>
      <c r="Z72" s="34"/>
      <c r="AA72" s="34"/>
      <c r="AB72" s="34"/>
      <c r="AC72" s="34"/>
      <c r="AD72" s="34"/>
    </row>
    <row r="73" spans="1:30" ht="12.75" x14ac:dyDescent="0.2">
      <c r="A73" s="49">
        <v>13</v>
      </c>
      <c r="B73" s="49" t="s">
        <v>166</v>
      </c>
      <c r="C73" s="49" t="s">
        <v>56</v>
      </c>
      <c r="D73" s="49" t="s">
        <v>58</v>
      </c>
      <c r="E73" s="49" t="s">
        <v>97</v>
      </c>
      <c r="F73" s="49">
        <v>40500</v>
      </c>
      <c r="G73" s="56" t="e">
        <f>#REF!-F73</f>
        <v>#REF!</v>
      </c>
      <c r="H73" s="49">
        <v>40500</v>
      </c>
      <c r="I73" s="56" t="e">
        <f>#REF!-H73</f>
        <v>#REF!</v>
      </c>
      <c r="J73" s="49">
        <v>30500</v>
      </c>
      <c r="K73" s="56" t="e">
        <f>#REF!-J73</f>
        <v>#REF!</v>
      </c>
      <c r="L73" s="49">
        <v>30500</v>
      </c>
      <c r="M73" s="57" t="e">
        <f>#REF!-L73</f>
        <v>#REF!</v>
      </c>
      <c r="N73" s="34"/>
      <c r="O73" s="34"/>
      <c r="P73" s="34"/>
      <c r="Q73" s="34"/>
      <c r="R73" s="34"/>
      <c r="S73" s="34"/>
      <c r="T73" s="34"/>
      <c r="U73" s="34"/>
      <c r="V73" s="34"/>
      <c r="W73" s="34"/>
      <c r="X73" s="34"/>
      <c r="Y73" s="34"/>
      <c r="Z73" s="34"/>
      <c r="AA73" s="34"/>
      <c r="AB73" s="34"/>
      <c r="AC73" s="34"/>
      <c r="AD73" s="34"/>
    </row>
    <row r="74" spans="1:30" ht="12.75" x14ac:dyDescent="0.2">
      <c r="A74" s="49">
        <v>14</v>
      </c>
      <c r="B74" s="49" t="s">
        <v>166</v>
      </c>
      <c r="C74" s="49" t="s">
        <v>56</v>
      </c>
      <c r="D74" s="49" t="s">
        <v>99</v>
      </c>
      <c r="E74" s="49" t="s">
        <v>97</v>
      </c>
      <c r="F74" s="49">
        <v>17100</v>
      </c>
      <c r="G74" s="56" t="e">
        <f>#REF!-F74</f>
        <v>#REF!</v>
      </c>
      <c r="H74" s="49">
        <v>17100</v>
      </c>
      <c r="I74" s="56" t="e">
        <f>#REF!-H74</f>
        <v>#REF!</v>
      </c>
      <c r="J74" s="49">
        <v>17100</v>
      </c>
      <c r="K74" s="56" t="e">
        <f>#REF!-J74</f>
        <v>#REF!</v>
      </c>
      <c r="L74" s="49">
        <v>17100</v>
      </c>
      <c r="M74" s="57" t="e">
        <f>#REF!-L74</f>
        <v>#REF!</v>
      </c>
      <c r="N74" s="34"/>
      <c r="O74" s="34"/>
      <c r="P74" s="34"/>
      <c r="Q74" s="34"/>
      <c r="R74" s="34"/>
      <c r="S74" s="34"/>
      <c r="T74" s="34"/>
      <c r="U74" s="34"/>
      <c r="V74" s="34"/>
      <c r="W74" s="34"/>
      <c r="X74" s="34"/>
      <c r="Y74" s="34"/>
      <c r="Z74" s="34"/>
      <c r="AA74" s="34"/>
      <c r="AB74" s="34"/>
      <c r="AC74" s="34"/>
      <c r="AD74" s="34"/>
    </row>
    <row r="75" spans="1:30" ht="12.75" x14ac:dyDescent="0.2">
      <c r="A75" s="49">
        <v>15</v>
      </c>
      <c r="B75" s="49" t="s">
        <v>166</v>
      </c>
      <c r="C75" s="49" t="s">
        <v>56</v>
      </c>
      <c r="D75" s="49" t="s">
        <v>100</v>
      </c>
      <c r="E75" s="49" t="s">
        <v>97</v>
      </c>
      <c r="F75" s="49">
        <v>1000</v>
      </c>
      <c r="G75" s="56" t="e">
        <f>#REF!-F75</f>
        <v>#REF!</v>
      </c>
      <c r="H75" s="49">
        <v>1000</v>
      </c>
      <c r="I75" s="56" t="e">
        <f>#REF!-H75</f>
        <v>#REF!</v>
      </c>
      <c r="J75" s="49">
        <v>1000</v>
      </c>
      <c r="K75" s="56" t="e">
        <f>#REF!-J75</f>
        <v>#REF!</v>
      </c>
      <c r="L75" s="49">
        <v>1000</v>
      </c>
      <c r="M75" s="57" t="e">
        <f>#REF!-L75</f>
        <v>#REF!</v>
      </c>
      <c r="N75" s="34"/>
      <c r="O75" s="34"/>
      <c r="P75" s="34"/>
      <c r="Q75" s="34"/>
      <c r="R75" s="34"/>
      <c r="S75" s="34"/>
      <c r="T75" s="34"/>
      <c r="U75" s="34"/>
      <c r="V75" s="34"/>
      <c r="W75" s="34"/>
      <c r="X75" s="34"/>
      <c r="Y75" s="34"/>
      <c r="Z75" s="34"/>
      <c r="AA75" s="34"/>
      <c r="AB75" s="34"/>
      <c r="AC75" s="34"/>
      <c r="AD75" s="34"/>
    </row>
    <row r="76" spans="1:30" ht="12.75" x14ac:dyDescent="0.2">
      <c r="A76" s="49">
        <v>16</v>
      </c>
      <c r="B76" s="49" t="s">
        <v>168</v>
      </c>
      <c r="C76" s="49" t="s">
        <v>102</v>
      </c>
      <c r="D76" s="49" t="s">
        <v>103</v>
      </c>
      <c r="E76" s="49" t="s">
        <v>101</v>
      </c>
      <c r="F76" s="49">
        <v>29433</v>
      </c>
      <c r="G76" s="56" t="e">
        <f>#REF!-F76</f>
        <v>#REF!</v>
      </c>
      <c r="H76" s="49">
        <v>29433</v>
      </c>
      <c r="I76" s="56" t="e">
        <f>#REF!-H76</f>
        <v>#REF!</v>
      </c>
      <c r="J76" s="49">
        <v>24214</v>
      </c>
      <c r="K76" s="56" t="e">
        <f>#REF!-J76</f>
        <v>#REF!</v>
      </c>
      <c r="L76" s="49">
        <v>0</v>
      </c>
      <c r="M76" s="57" t="e">
        <f>#REF!-L76</f>
        <v>#REF!</v>
      </c>
      <c r="N76" s="34"/>
      <c r="O76" s="34"/>
      <c r="P76" s="34"/>
      <c r="Q76" s="34"/>
      <c r="R76" s="34"/>
      <c r="S76" s="34"/>
      <c r="T76" s="34"/>
      <c r="U76" s="34"/>
      <c r="V76" s="34"/>
      <c r="W76" s="34"/>
      <c r="X76" s="34"/>
      <c r="Y76" s="34"/>
      <c r="Z76" s="34"/>
      <c r="AA76" s="34"/>
      <c r="AB76" s="34"/>
      <c r="AC76" s="34"/>
      <c r="AD76" s="34"/>
    </row>
    <row r="77" spans="1:30" ht="12.75" x14ac:dyDescent="0.2">
      <c r="A77" s="49">
        <v>17</v>
      </c>
      <c r="B77" s="49" t="s">
        <v>104</v>
      </c>
      <c r="C77" s="49" t="s">
        <v>105</v>
      </c>
      <c r="D77" s="49" t="s">
        <v>106</v>
      </c>
      <c r="E77" s="49" t="s">
        <v>97</v>
      </c>
      <c r="F77" s="49">
        <v>64713</v>
      </c>
      <c r="G77" s="56" t="e">
        <f>#REF!-F77</f>
        <v>#REF!</v>
      </c>
      <c r="H77" s="49">
        <v>64713</v>
      </c>
      <c r="I77" s="56" t="e">
        <f>#REF!-H77</f>
        <v>#REF!</v>
      </c>
      <c r="J77" s="49">
        <v>65059</v>
      </c>
      <c r="K77" s="56" t="e">
        <f>#REF!-J77</f>
        <v>#REF!</v>
      </c>
      <c r="L77" s="49">
        <v>0</v>
      </c>
      <c r="M77" s="57" t="e">
        <f>#REF!-L77</f>
        <v>#REF!</v>
      </c>
      <c r="N77" s="34"/>
      <c r="O77" s="34"/>
      <c r="P77" s="34"/>
      <c r="Q77" s="34"/>
      <c r="R77" s="34"/>
      <c r="S77" s="34"/>
      <c r="T77" s="34"/>
      <c r="U77" s="34"/>
      <c r="V77" s="34"/>
      <c r="W77" s="34"/>
      <c r="X77" s="34"/>
      <c r="Y77" s="34"/>
      <c r="Z77" s="34"/>
      <c r="AA77" s="34"/>
      <c r="AB77" s="34"/>
      <c r="AC77" s="34"/>
      <c r="AD77" s="34"/>
    </row>
    <row r="78" spans="1:30" ht="12.75" x14ac:dyDescent="0.2">
      <c r="A78" s="49">
        <v>18</v>
      </c>
      <c r="B78" s="49" t="s">
        <v>107</v>
      </c>
      <c r="C78" s="49" t="s">
        <v>105</v>
      </c>
      <c r="D78" s="49" t="s">
        <v>107</v>
      </c>
      <c r="E78" s="49" t="s">
        <v>97</v>
      </c>
      <c r="F78" s="49">
        <v>195000</v>
      </c>
      <c r="G78" s="56" t="e">
        <f>#REF!-F78</f>
        <v>#REF!</v>
      </c>
      <c r="H78" s="49">
        <v>195000</v>
      </c>
      <c r="I78" s="56" t="e">
        <f>#REF!-H78</f>
        <v>#REF!</v>
      </c>
      <c r="J78" s="49">
        <v>195000</v>
      </c>
      <c r="K78" s="56" t="e">
        <f>#REF!-J78</f>
        <v>#REF!</v>
      </c>
      <c r="L78" s="49">
        <v>0</v>
      </c>
      <c r="M78" s="57" t="e">
        <f>#REF!-L78</f>
        <v>#REF!</v>
      </c>
      <c r="N78" s="34"/>
      <c r="O78" s="34"/>
      <c r="P78" s="34"/>
      <c r="Q78" s="34"/>
      <c r="R78" s="34"/>
      <c r="S78" s="34"/>
      <c r="T78" s="34"/>
      <c r="U78" s="34"/>
      <c r="V78" s="34"/>
      <c r="W78" s="34"/>
      <c r="X78" s="34"/>
      <c r="Y78" s="34"/>
      <c r="Z78" s="34"/>
      <c r="AA78" s="34"/>
      <c r="AB78" s="34"/>
      <c r="AC78" s="34"/>
      <c r="AD78" s="34"/>
    </row>
    <row r="79" spans="1:30" ht="12.75" x14ac:dyDescent="0.2">
      <c r="A79" s="49">
        <v>19</v>
      </c>
      <c r="B79" s="49" t="s">
        <v>101</v>
      </c>
      <c r="C79" s="49" t="s">
        <v>169</v>
      </c>
      <c r="D79" s="49" t="s">
        <v>27</v>
      </c>
      <c r="E79" s="49" t="s">
        <v>108</v>
      </c>
      <c r="F79" s="49">
        <v>23760</v>
      </c>
      <c r="G79" s="56" t="e">
        <f>#REF!-F79</f>
        <v>#REF!</v>
      </c>
      <c r="H79" s="49">
        <v>23760</v>
      </c>
      <c r="I79" s="56" t="e">
        <f>#REF!-H79</f>
        <v>#REF!</v>
      </c>
      <c r="J79" s="49">
        <v>23760</v>
      </c>
      <c r="K79" s="56" t="e">
        <f>#REF!-J79</f>
        <v>#REF!</v>
      </c>
      <c r="L79" s="49">
        <v>0</v>
      </c>
      <c r="M79" s="57" t="e">
        <f>#REF!-L79</f>
        <v>#REF!</v>
      </c>
      <c r="N79" s="34"/>
      <c r="O79" s="34"/>
      <c r="P79" s="34"/>
      <c r="Q79" s="34"/>
      <c r="R79" s="34"/>
      <c r="S79" s="34"/>
      <c r="T79" s="34"/>
      <c r="U79" s="34"/>
      <c r="V79" s="34"/>
      <c r="W79" s="34"/>
      <c r="X79" s="34"/>
      <c r="Y79" s="34"/>
      <c r="Z79" s="34"/>
      <c r="AA79" s="34"/>
      <c r="AB79" s="34"/>
      <c r="AC79" s="34"/>
      <c r="AD79" s="34"/>
    </row>
    <row r="80" spans="1:30" ht="12.75" x14ac:dyDescent="0.2">
      <c r="A80" s="49">
        <v>20</v>
      </c>
      <c r="B80" s="49" t="s">
        <v>101</v>
      </c>
      <c r="C80" s="49" t="s">
        <v>28</v>
      </c>
      <c r="D80" s="49" t="s">
        <v>30</v>
      </c>
      <c r="E80" s="49" t="s">
        <v>108</v>
      </c>
      <c r="F80" s="49">
        <v>10188</v>
      </c>
      <c r="G80" s="56" t="e">
        <f>#REF!-F80</f>
        <v>#REF!</v>
      </c>
      <c r="H80" s="49">
        <v>10188</v>
      </c>
      <c r="I80" s="56" t="e">
        <f>#REF!-H80</f>
        <v>#REF!</v>
      </c>
      <c r="J80" s="49">
        <v>10188</v>
      </c>
      <c r="K80" s="56" t="e">
        <f>#REF!-J80</f>
        <v>#REF!</v>
      </c>
      <c r="L80" s="49">
        <v>0</v>
      </c>
      <c r="M80" s="57" t="e">
        <f>#REF!-L80</f>
        <v>#REF!</v>
      </c>
      <c r="N80" s="34"/>
      <c r="O80" s="34"/>
      <c r="P80" s="34"/>
      <c r="Q80" s="34"/>
      <c r="R80" s="34"/>
      <c r="S80" s="34"/>
      <c r="T80" s="34"/>
      <c r="U80" s="34"/>
      <c r="V80" s="34"/>
      <c r="W80" s="34"/>
      <c r="X80" s="34"/>
      <c r="Y80" s="34"/>
      <c r="Z80" s="34"/>
      <c r="AA80" s="34"/>
      <c r="AB80" s="34"/>
      <c r="AC80" s="34"/>
      <c r="AD80" s="34"/>
    </row>
    <row r="81" spans="1:30" ht="12.75" x14ac:dyDescent="0.2">
      <c r="A81" s="49">
        <v>21</v>
      </c>
      <c r="B81" s="49" t="s">
        <v>101</v>
      </c>
      <c r="C81" s="49" t="s">
        <v>28</v>
      </c>
      <c r="D81" s="49" t="s">
        <v>128</v>
      </c>
      <c r="E81" s="49" t="s">
        <v>108</v>
      </c>
      <c r="F81" s="49">
        <v>10</v>
      </c>
      <c r="G81" s="56" t="e">
        <f>#REF!-F81</f>
        <v>#REF!</v>
      </c>
      <c r="H81" s="49">
        <v>10</v>
      </c>
      <c r="I81" s="56" t="e">
        <f>#REF!-H81</f>
        <v>#REF!</v>
      </c>
      <c r="J81" s="49">
        <v>10</v>
      </c>
      <c r="K81" s="56" t="e">
        <f>#REF!-J81</f>
        <v>#REF!</v>
      </c>
      <c r="L81" s="49">
        <v>0</v>
      </c>
      <c r="M81" s="57" t="e">
        <f>#REF!-L81</f>
        <v>#REF!</v>
      </c>
      <c r="N81" s="34"/>
      <c r="O81" s="34"/>
      <c r="P81" s="34"/>
      <c r="Q81" s="34"/>
      <c r="R81" s="34"/>
      <c r="S81" s="34"/>
      <c r="T81" s="34"/>
      <c r="U81" s="34"/>
      <c r="V81" s="34"/>
      <c r="W81" s="34"/>
      <c r="X81" s="34"/>
      <c r="Y81" s="34"/>
      <c r="Z81" s="34"/>
      <c r="AA81" s="34"/>
      <c r="AB81" s="34"/>
      <c r="AC81" s="34"/>
      <c r="AD81" s="34"/>
    </row>
    <row r="82" spans="1:30" ht="12.75" x14ac:dyDescent="0.2">
      <c r="A82" s="49">
        <v>22</v>
      </c>
      <c r="B82" s="49" t="s">
        <v>104</v>
      </c>
      <c r="C82" s="49" t="s">
        <v>28</v>
      </c>
      <c r="D82" s="49" t="s">
        <v>29</v>
      </c>
      <c r="E82" s="49" t="s">
        <v>97</v>
      </c>
      <c r="F82" s="49">
        <v>500000</v>
      </c>
      <c r="G82" s="56" t="e">
        <f>#REF!-F82</f>
        <v>#REF!</v>
      </c>
      <c r="H82" s="49">
        <v>500000</v>
      </c>
      <c r="I82" s="56" t="e">
        <f>#REF!-H82</f>
        <v>#REF!</v>
      </c>
      <c r="J82" s="49">
        <v>242521</v>
      </c>
      <c r="K82" s="56" t="e">
        <f>#REF!-J82</f>
        <v>#REF!</v>
      </c>
      <c r="L82" s="49">
        <v>501</v>
      </c>
      <c r="M82" s="57" t="e">
        <f>#REF!-L82</f>
        <v>#REF!</v>
      </c>
      <c r="N82" s="34"/>
      <c r="O82" s="34"/>
      <c r="P82" s="34"/>
      <c r="Q82" s="34"/>
      <c r="R82" s="34"/>
      <c r="S82" s="34"/>
      <c r="T82" s="34"/>
      <c r="U82" s="34"/>
      <c r="V82" s="34"/>
      <c r="W82" s="34"/>
      <c r="X82" s="34"/>
      <c r="Y82" s="34"/>
      <c r="Z82" s="34"/>
      <c r="AA82" s="34"/>
      <c r="AB82" s="34"/>
      <c r="AC82" s="34"/>
      <c r="AD82" s="34"/>
    </row>
    <row r="83" spans="1:30" ht="12.75" x14ac:dyDescent="0.2">
      <c r="A83" s="49">
        <v>23</v>
      </c>
      <c r="B83" s="49" t="s">
        <v>104</v>
      </c>
      <c r="C83" s="49" t="s">
        <v>28</v>
      </c>
      <c r="D83" s="49" t="s">
        <v>30</v>
      </c>
      <c r="E83" s="49" t="s">
        <v>97</v>
      </c>
      <c r="F83" s="49">
        <v>500000</v>
      </c>
      <c r="G83" s="56" t="e">
        <f>#REF!-F83</f>
        <v>#REF!</v>
      </c>
      <c r="H83" s="49">
        <v>500000</v>
      </c>
      <c r="I83" s="56" t="e">
        <f>#REF!-H83</f>
        <v>#REF!</v>
      </c>
      <c r="J83" s="49">
        <v>405171</v>
      </c>
      <c r="K83" s="56" t="e">
        <f>#REF!-J83</f>
        <v>#REF!</v>
      </c>
      <c r="L83" s="49">
        <v>958</v>
      </c>
      <c r="M83" s="57" t="e">
        <f>#REF!-L83</f>
        <v>#REF!</v>
      </c>
      <c r="N83" s="34"/>
      <c r="O83" s="34"/>
      <c r="P83" s="34"/>
      <c r="Q83" s="34"/>
      <c r="R83" s="34"/>
      <c r="S83" s="34"/>
      <c r="T83" s="34"/>
      <c r="U83" s="34"/>
      <c r="V83" s="34"/>
      <c r="W83" s="34"/>
      <c r="X83" s="34"/>
      <c r="Y83" s="34"/>
      <c r="Z83" s="34"/>
      <c r="AA83" s="34"/>
      <c r="AB83" s="34"/>
      <c r="AC83" s="34"/>
      <c r="AD83" s="34"/>
    </row>
    <row r="84" spans="1:30" ht="12.75" x14ac:dyDescent="0.2">
      <c r="A84" s="49">
        <v>24</v>
      </c>
      <c r="B84" s="49" t="s">
        <v>101</v>
      </c>
      <c r="C84" s="49" t="s">
        <v>31</v>
      </c>
      <c r="D84" s="49" t="s">
        <v>32</v>
      </c>
      <c r="E84" s="49" t="s">
        <v>108</v>
      </c>
      <c r="F84" s="49">
        <v>1335</v>
      </c>
      <c r="G84" s="56" t="e">
        <f>#REF!-F84</f>
        <v>#REF!</v>
      </c>
      <c r="H84" s="49">
        <v>1335</v>
      </c>
      <c r="I84" s="56" t="e">
        <f>#REF!-H84</f>
        <v>#REF!</v>
      </c>
      <c r="J84" s="49">
        <v>1335</v>
      </c>
      <c r="K84" s="56" t="e">
        <f>#REF!-J84</f>
        <v>#REF!</v>
      </c>
      <c r="L84" s="49">
        <v>0</v>
      </c>
      <c r="M84" s="57" t="e">
        <f>#REF!-L84</f>
        <v>#REF!</v>
      </c>
      <c r="N84" s="34"/>
      <c r="O84" s="34"/>
      <c r="P84" s="34"/>
      <c r="Q84" s="34"/>
      <c r="R84" s="34"/>
      <c r="S84" s="34"/>
      <c r="T84" s="34"/>
      <c r="U84" s="34"/>
      <c r="V84" s="34"/>
      <c r="W84" s="34"/>
      <c r="X84" s="34"/>
      <c r="Y84" s="34"/>
      <c r="Z84" s="34"/>
      <c r="AA84" s="34"/>
      <c r="AB84" s="34"/>
      <c r="AC84" s="34"/>
      <c r="AD84" s="34"/>
    </row>
    <row r="85" spans="1:30" ht="12.75" x14ac:dyDescent="0.2">
      <c r="A85" s="49">
        <v>25</v>
      </c>
      <c r="B85" s="49" t="s">
        <v>150</v>
      </c>
      <c r="C85" s="49" t="s">
        <v>31</v>
      </c>
      <c r="D85" s="49" t="s">
        <v>32</v>
      </c>
      <c r="E85" s="49" t="s">
        <v>94</v>
      </c>
      <c r="F85" s="49">
        <v>75712</v>
      </c>
      <c r="G85" s="56" t="e">
        <f>#REF!-F85</f>
        <v>#REF!</v>
      </c>
      <c r="H85" s="49">
        <v>75712</v>
      </c>
      <c r="I85" s="56" t="e">
        <f>#REF!-H85</f>
        <v>#REF!</v>
      </c>
      <c r="J85" s="49">
        <v>75712</v>
      </c>
      <c r="K85" s="56" t="e">
        <f>#REF!-J85</f>
        <v>#REF!</v>
      </c>
      <c r="L85" s="49">
        <v>0</v>
      </c>
      <c r="M85" s="57" t="e">
        <f>#REF!-L85</f>
        <v>#REF!</v>
      </c>
      <c r="N85" s="34"/>
      <c r="O85" s="34"/>
      <c r="P85" s="34"/>
      <c r="Q85" s="34"/>
      <c r="R85" s="34"/>
      <c r="S85" s="34"/>
      <c r="T85" s="34"/>
      <c r="U85" s="34"/>
      <c r="V85" s="34"/>
      <c r="W85" s="34"/>
      <c r="X85" s="34"/>
      <c r="Y85" s="34"/>
      <c r="Z85" s="34"/>
      <c r="AA85" s="34"/>
      <c r="AB85" s="34"/>
      <c r="AC85" s="34"/>
      <c r="AD85" s="34"/>
    </row>
    <row r="86" spans="1:30" ht="12.75" x14ac:dyDescent="0.2">
      <c r="A86" s="49">
        <v>26</v>
      </c>
      <c r="B86" s="49" t="s">
        <v>150</v>
      </c>
      <c r="C86" s="49" t="s">
        <v>31</v>
      </c>
      <c r="D86" s="49" t="s">
        <v>32</v>
      </c>
      <c r="E86" s="49" t="s">
        <v>97</v>
      </c>
      <c r="F86" s="49">
        <v>76028</v>
      </c>
      <c r="G86" s="56" t="e">
        <f>#REF!-F86</f>
        <v>#REF!</v>
      </c>
      <c r="H86" s="49">
        <v>76028</v>
      </c>
      <c r="I86" s="56" t="e">
        <f>#REF!-H86</f>
        <v>#REF!</v>
      </c>
      <c r="J86" s="49">
        <v>75303</v>
      </c>
      <c r="K86" s="56" t="e">
        <f>#REF!-J86</f>
        <v>#REF!</v>
      </c>
      <c r="L86" s="49">
        <v>0</v>
      </c>
      <c r="M86" s="57" t="e">
        <f>#REF!-L86</f>
        <v>#REF!</v>
      </c>
      <c r="N86" s="34"/>
      <c r="O86" s="34"/>
      <c r="P86" s="34"/>
      <c r="Q86" s="34"/>
      <c r="R86" s="34"/>
      <c r="S86" s="34"/>
      <c r="T86" s="34"/>
      <c r="U86" s="34"/>
      <c r="V86" s="34"/>
      <c r="W86" s="34"/>
      <c r="X86" s="34"/>
      <c r="Y86" s="34"/>
      <c r="Z86" s="34"/>
      <c r="AA86" s="34"/>
      <c r="AB86" s="34"/>
      <c r="AC86" s="34"/>
      <c r="AD86" s="34"/>
    </row>
    <row r="87" spans="1:30" ht="12.75" x14ac:dyDescent="0.2">
      <c r="A87" s="49">
        <v>27</v>
      </c>
      <c r="B87" s="49" t="s">
        <v>168</v>
      </c>
      <c r="C87" s="49" t="s">
        <v>152</v>
      </c>
      <c r="D87" s="49" t="s">
        <v>64</v>
      </c>
      <c r="E87" s="49" t="s">
        <v>141</v>
      </c>
      <c r="F87" s="49">
        <v>127050</v>
      </c>
      <c r="G87" s="56" t="e">
        <f>#REF!-F87</f>
        <v>#REF!</v>
      </c>
      <c r="H87" s="49">
        <v>127050</v>
      </c>
      <c r="I87" s="56" t="e">
        <f>#REF!-H87</f>
        <v>#REF!</v>
      </c>
      <c r="J87" s="49">
        <v>124666</v>
      </c>
      <c r="K87" s="56" t="e">
        <f>#REF!-J87</f>
        <v>#REF!</v>
      </c>
      <c r="L87" s="49">
        <v>0</v>
      </c>
      <c r="M87" s="57" t="e">
        <f>#REF!-L87</f>
        <v>#REF!</v>
      </c>
      <c r="N87" s="34"/>
      <c r="O87" s="34"/>
      <c r="P87" s="34"/>
      <c r="Q87" s="34"/>
      <c r="R87" s="34"/>
      <c r="S87" s="34"/>
      <c r="T87" s="34"/>
      <c r="U87" s="34"/>
      <c r="V87" s="34"/>
      <c r="W87" s="34"/>
      <c r="X87" s="34"/>
      <c r="Y87" s="34"/>
      <c r="Z87" s="34"/>
      <c r="AA87" s="34"/>
      <c r="AB87" s="34"/>
      <c r="AC87" s="34"/>
      <c r="AD87" s="34"/>
    </row>
    <row r="88" spans="1:30" ht="12.75" x14ac:dyDescent="0.2">
      <c r="A88" s="49">
        <v>28</v>
      </c>
      <c r="B88" s="49" t="s">
        <v>168</v>
      </c>
      <c r="C88" s="49" t="s">
        <v>152</v>
      </c>
      <c r="D88" s="49" t="s">
        <v>64</v>
      </c>
      <c r="E88" s="49" t="s">
        <v>141</v>
      </c>
      <c r="F88" s="49">
        <v>307766</v>
      </c>
      <c r="G88" s="56" t="e">
        <f>#REF!-F88</f>
        <v>#REF!</v>
      </c>
      <c r="H88" s="49">
        <v>307766</v>
      </c>
      <c r="I88" s="56" t="e">
        <f>#REF!-H88</f>
        <v>#REF!</v>
      </c>
      <c r="J88" s="49">
        <v>81228</v>
      </c>
      <c r="K88" s="56" t="e">
        <f>#REF!-J88</f>
        <v>#REF!</v>
      </c>
      <c r="L88" s="49">
        <v>0</v>
      </c>
      <c r="M88" s="57" t="e">
        <f>#REF!-L88</f>
        <v>#REF!</v>
      </c>
      <c r="N88" s="34"/>
      <c r="O88" s="34"/>
      <c r="P88" s="34"/>
      <c r="Q88" s="34"/>
      <c r="R88" s="34"/>
      <c r="S88" s="34"/>
      <c r="T88" s="34"/>
      <c r="U88" s="34"/>
      <c r="V88" s="34"/>
      <c r="W88" s="34"/>
      <c r="X88" s="34"/>
      <c r="Y88" s="34"/>
      <c r="Z88" s="34"/>
      <c r="AA88" s="34"/>
      <c r="AB88" s="34"/>
      <c r="AC88" s="34"/>
      <c r="AD88" s="34"/>
    </row>
    <row r="89" spans="1:30" ht="12.75" x14ac:dyDescent="0.2">
      <c r="A89" s="49">
        <v>29</v>
      </c>
      <c r="B89" s="49" t="s">
        <v>168</v>
      </c>
      <c r="C89" s="49" t="s">
        <v>152</v>
      </c>
      <c r="D89" s="49" t="s">
        <v>64</v>
      </c>
      <c r="E89" s="49" t="s">
        <v>141</v>
      </c>
      <c r="F89" s="49">
        <v>250672</v>
      </c>
      <c r="G89" s="56" t="e">
        <f>#REF!-F89</f>
        <v>#REF!</v>
      </c>
      <c r="H89" s="49">
        <v>250672</v>
      </c>
      <c r="I89" s="56" t="e">
        <f>#REF!-H89</f>
        <v>#REF!</v>
      </c>
      <c r="J89" s="49">
        <v>8580</v>
      </c>
      <c r="K89" s="56" t="e">
        <f>#REF!-J89</f>
        <v>#REF!</v>
      </c>
      <c r="L89" s="49">
        <v>0</v>
      </c>
      <c r="M89" s="57" t="e">
        <f>#REF!-L89</f>
        <v>#REF!</v>
      </c>
      <c r="N89" s="34"/>
      <c r="O89" s="34"/>
      <c r="P89" s="34"/>
      <c r="Q89" s="34"/>
      <c r="R89" s="34"/>
      <c r="S89" s="34"/>
      <c r="T89" s="34"/>
      <c r="U89" s="34"/>
      <c r="V89" s="34"/>
      <c r="W89" s="34"/>
      <c r="X89" s="34"/>
      <c r="Y89" s="34"/>
      <c r="Z89" s="34"/>
      <c r="AA89" s="34"/>
      <c r="AB89" s="34"/>
      <c r="AC89" s="34"/>
      <c r="AD89" s="34"/>
    </row>
    <row r="90" spans="1:30" ht="12.75" x14ac:dyDescent="0.2">
      <c r="A90" s="49">
        <v>30</v>
      </c>
      <c r="B90" s="49" t="s">
        <v>15</v>
      </c>
      <c r="C90" s="49" t="s">
        <v>170</v>
      </c>
      <c r="D90" s="49" t="s">
        <v>123</v>
      </c>
      <c r="E90" s="49" t="s">
        <v>108</v>
      </c>
      <c r="F90" s="49">
        <v>20916</v>
      </c>
      <c r="G90" s="56" t="e">
        <f>#REF!-F90</f>
        <v>#REF!</v>
      </c>
      <c r="H90" s="49">
        <v>20916</v>
      </c>
      <c r="I90" s="56" t="e">
        <f>#REF!-H90</f>
        <v>#REF!</v>
      </c>
      <c r="J90" s="49">
        <v>20916</v>
      </c>
      <c r="K90" s="56" t="e">
        <f>#REF!-J90</f>
        <v>#REF!</v>
      </c>
      <c r="L90" s="49">
        <v>0</v>
      </c>
      <c r="M90" s="57" t="e">
        <f>#REF!-L90</f>
        <v>#REF!</v>
      </c>
      <c r="N90" s="34"/>
      <c r="O90" s="34"/>
      <c r="P90" s="34"/>
      <c r="Q90" s="34"/>
      <c r="R90" s="34"/>
      <c r="S90" s="34"/>
      <c r="T90" s="34"/>
      <c r="U90" s="34"/>
      <c r="V90" s="34"/>
      <c r="W90" s="34"/>
      <c r="X90" s="34"/>
      <c r="Y90" s="34"/>
      <c r="Z90" s="34"/>
      <c r="AA90" s="34"/>
      <c r="AB90" s="34"/>
      <c r="AC90" s="34"/>
      <c r="AD90" s="34"/>
    </row>
    <row r="91" spans="1:30" ht="12.75" x14ac:dyDescent="0.2">
      <c r="A91" s="49">
        <v>31</v>
      </c>
      <c r="B91" s="49" t="s">
        <v>15</v>
      </c>
      <c r="C91" s="49" t="s">
        <v>35</v>
      </c>
      <c r="D91" s="49" t="s">
        <v>112</v>
      </c>
      <c r="E91" s="49" t="s">
        <v>113</v>
      </c>
      <c r="F91" s="49">
        <v>805</v>
      </c>
      <c r="G91" s="56" t="e">
        <f>#REF!-F91</f>
        <v>#REF!</v>
      </c>
      <c r="H91" s="49">
        <v>805</v>
      </c>
      <c r="I91" s="56" t="e">
        <f>#REF!-H91</f>
        <v>#REF!</v>
      </c>
      <c r="J91" s="49">
        <v>805</v>
      </c>
      <c r="K91" s="56" t="e">
        <f>#REF!-J91</f>
        <v>#REF!</v>
      </c>
      <c r="L91" s="49">
        <v>0</v>
      </c>
      <c r="M91" s="57" t="e">
        <f>#REF!-L91</f>
        <v>#REF!</v>
      </c>
      <c r="N91" s="34"/>
      <c r="O91" s="34"/>
      <c r="P91" s="34"/>
      <c r="Q91" s="34"/>
      <c r="R91" s="34"/>
      <c r="S91" s="34"/>
      <c r="T91" s="34"/>
      <c r="U91" s="34"/>
      <c r="V91" s="34"/>
      <c r="W91" s="34"/>
      <c r="X91" s="34"/>
      <c r="Y91" s="34"/>
      <c r="Z91" s="34"/>
      <c r="AA91" s="34"/>
      <c r="AB91" s="34"/>
      <c r="AC91" s="34"/>
      <c r="AD91" s="34"/>
    </row>
    <row r="92" spans="1:30" ht="12.75" x14ac:dyDescent="0.2">
      <c r="A92" s="49">
        <v>32</v>
      </c>
      <c r="B92" s="49" t="s">
        <v>15</v>
      </c>
      <c r="C92" s="49" t="s">
        <v>38</v>
      </c>
      <c r="D92" s="49" t="s">
        <v>117</v>
      </c>
      <c r="E92" s="49" t="s">
        <v>94</v>
      </c>
      <c r="F92" s="49">
        <v>124477</v>
      </c>
      <c r="G92" s="56" t="e">
        <f>#REF!-F92</f>
        <v>#REF!</v>
      </c>
      <c r="H92" s="49">
        <v>124477</v>
      </c>
      <c r="I92" s="56" t="e">
        <f>#REF!-H92</f>
        <v>#REF!</v>
      </c>
      <c r="J92" s="49">
        <v>124477</v>
      </c>
      <c r="K92" s="56" t="e">
        <f>#REF!-J92</f>
        <v>#REF!</v>
      </c>
      <c r="L92" s="49">
        <v>0</v>
      </c>
      <c r="M92" s="57" t="e">
        <f>#REF!-L92</f>
        <v>#REF!</v>
      </c>
      <c r="N92" s="34"/>
      <c r="O92" s="34"/>
      <c r="P92" s="34"/>
      <c r="Q92" s="34"/>
      <c r="R92" s="34"/>
      <c r="S92" s="34"/>
      <c r="T92" s="34"/>
      <c r="U92" s="34"/>
      <c r="V92" s="34"/>
      <c r="W92" s="34"/>
      <c r="X92" s="34"/>
      <c r="Y92" s="34"/>
      <c r="Z92" s="34"/>
      <c r="AA92" s="34"/>
      <c r="AB92" s="34"/>
      <c r="AC92" s="34"/>
      <c r="AD92" s="34"/>
    </row>
    <row r="93" spans="1:30" ht="12.75" x14ac:dyDescent="0.2">
      <c r="A93" s="49">
        <v>33</v>
      </c>
      <c r="B93" s="49" t="s">
        <v>171</v>
      </c>
      <c r="C93" s="49" t="s">
        <v>38</v>
      </c>
      <c r="D93" s="49" t="s">
        <v>117</v>
      </c>
      <c r="E93" s="49" t="s">
        <v>97</v>
      </c>
      <c r="F93" s="49">
        <v>225523</v>
      </c>
      <c r="G93" s="56" t="e">
        <f>#REF!-F93</f>
        <v>#REF!</v>
      </c>
      <c r="H93" s="49">
        <v>225523</v>
      </c>
      <c r="I93" s="56" t="e">
        <f>#REF!-H93</f>
        <v>#REF!</v>
      </c>
      <c r="J93" s="49">
        <v>0</v>
      </c>
      <c r="K93" s="56" t="e">
        <f>#REF!-J93</f>
        <v>#REF!</v>
      </c>
      <c r="L93" s="49">
        <v>0</v>
      </c>
      <c r="M93" s="57" t="e">
        <f>#REF!-L93</f>
        <v>#REF!</v>
      </c>
      <c r="N93" s="34"/>
      <c r="O93" s="34"/>
      <c r="P93" s="34"/>
      <c r="Q93" s="34"/>
      <c r="R93" s="34"/>
      <c r="S93" s="34"/>
      <c r="T93" s="34"/>
      <c r="U93" s="34"/>
      <c r="V93" s="34"/>
      <c r="W93" s="34"/>
      <c r="X93" s="34"/>
      <c r="Y93" s="34"/>
      <c r="Z93" s="34"/>
      <c r="AA93" s="34"/>
      <c r="AB93" s="34"/>
      <c r="AC93" s="34"/>
      <c r="AD93" s="34"/>
    </row>
    <row r="94" spans="1:30" ht="12.75" x14ac:dyDescent="0.2">
      <c r="A94" s="49">
        <v>34</v>
      </c>
      <c r="B94" s="49" t="s">
        <v>15</v>
      </c>
      <c r="C94" s="49" t="s">
        <v>38</v>
      </c>
      <c r="D94" s="49" t="s">
        <v>117</v>
      </c>
      <c r="E94" s="49" t="s">
        <v>113</v>
      </c>
      <c r="F94" s="49">
        <v>118836</v>
      </c>
      <c r="G94" s="56" t="e">
        <f>#REF!-F94</f>
        <v>#REF!</v>
      </c>
      <c r="H94" s="49">
        <v>118836</v>
      </c>
      <c r="I94" s="56" t="e">
        <f>#REF!-H94</f>
        <v>#REF!</v>
      </c>
      <c r="J94" s="49">
        <v>118836</v>
      </c>
      <c r="K94" s="56" t="e">
        <f>#REF!-J94</f>
        <v>#REF!</v>
      </c>
      <c r="L94" s="49">
        <v>0</v>
      </c>
      <c r="M94" s="57" t="e">
        <f>#REF!-L94</f>
        <v>#REF!</v>
      </c>
      <c r="N94" s="34"/>
      <c r="O94" s="34"/>
      <c r="P94" s="34"/>
      <c r="Q94" s="34"/>
      <c r="R94" s="34"/>
      <c r="S94" s="34"/>
      <c r="T94" s="34"/>
      <c r="U94" s="34"/>
      <c r="V94" s="34"/>
      <c r="W94" s="34"/>
      <c r="X94" s="34"/>
      <c r="Y94" s="34"/>
      <c r="Z94" s="34"/>
      <c r="AA94" s="34"/>
      <c r="AB94" s="34"/>
      <c r="AC94" s="34"/>
      <c r="AD94" s="34"/>
    </row>
    <row r="95" spans="1:30" ht="12.75" x14ac:dyDescent="0.2">
      <c r="A95" s="49">
        <v>35</v>
      </c>
      <c r="B95" s="49" t="s">
        <v>119</v>
      </c>
      <c r="C95" s="49" t="s">
        <v>118</v>
      </c>
      <c r="D95" s="49" t="s">
        <v>119</v>
      </c>
      <c r="E95" s="49" t="s">
        <v>97</v>
      </c>
      <c r="F95" s="49">
        <v>4000</v>
      </c>
      <c r="G95" s="56" t="e">
        <f>#REF!-F95</f>
        <v>#REF!</v>
      </c>
      <c r="H95" s="49">
        <v>4000</v>
      </c>
      <c r="I95" s="56" t="e">
        <f>#REF!-H95</f>
        <v>#REF!</v>
      </c>
      <c r="J95" s="49">
        <v>4000</v>
      </c>
      <c r="K95" s="56" t="e">
        <f>#REF!-J95</f>
        <v>#REF!</v>
      </c>
      <c r="L95" s="49">
        <v>0</v>
      </c>
      <c r="M95" s="57" t="e">
        <f>#REF!-L95</f>
        <v>#REF!</v>
      </c>
      <c r="N95" s="34"/>
      <c r="O95" s="34"/>
      <c r="P95" s="34"/>
      <c r="Q95" s="34"/>
      <c r="R95" s="34"/>
      <c r="S95" s="34"/>
      <c r="T95" s="34"/>
      <c r="U95" s="34"/>
      <c r="V95" s="34"/>
      <c r="W95" s="34"/>
      <c r="X95" s="34"/>
      <c r="Y95" s="34"/>
      <c r="Z95" s="34"/>
      <c r="AA95" s="34"/>
      <c r="AB95" s="34"/>
      <c r="AC95" s="34"/>
      <c r="AD95" s="34"/>
    </row>
    <row r="96" spans="1:30" ht="12.75" x14ac:dyDescent="0.2">
      <c r="A96" s="49">
        <v>36</v>
      </c>
      <c r="B96" s="49" t="s">
        <v>166</v>
      </c>
      <c r="C96" s="49" t="s">
        <v>118</v>
      </c>
      <c r="D96" s="49" t="s">
        <v>120</v>
      </c>
      <c r="E96" s="49" t="s">
        <v>97</v>
      </c>
      <c r="F96" s="49">
        <v>500</v>
      </c>
      <c r="G96" s="56" t="e">
        <f>#REF!-F96</f>
        <v>#REF!</v>
      </c>
      <c r="H96" s="49">
        <v>500</v>
      </c>
      <c r="I96" s="56" t="e">
        <f>#REF!-H96</f>
        <v>#REF!</v>
      </c>
      <c r="J96" s="49">
        <v>500</v>
      </c>
      <c r="K96" s="56" t="e">
        <f>#REF!-J96</f>
        <v>#REF!</v>
      </c>
      <c r="L96" s="49">
        <v>0</v>
      </c>
      <c r="M96" s="57" t="e">
        <f>#REF!-L96</f>
        <v>#REF!</v>
      </c>
      <c r="N96" s="34"/>
      <c r="O96" s="34"/>
      <c r="P96" s="34"/>
      <c r="Q96" s="34"/>
      <c r="R96" s="34"/>
      <c r="S96" s="34"/>
      <c r="T96" s="34"/>
      <c r="U96" s="34"/>
      <c r="V96" s="34"/>
      <c r="W96" s="34"/>
      <c r="X96" s="34"/>
      <c r="Y96" s="34"/>
      <c r="Z96" s="34"/>
      <c r="AA96" s="34"/>
      <c r="AB96" s="34"/>
      <c r="AC96" s="34"/>
      <c r="AD96" s="34"/>
    </row>
    <row r="97" spans="1:30" ht="12.75" x14ac:dyDescent="0.2">
      <c r="A97" s="49">
        <v>37</v>
      </c>
      <c r="B97" s="49" t="s">
        <v>101</v>
      </c>
      <c r="C97" s="49" t="s">
        <v>45</v>
      </c>
      <c r="D97" s="49" t="s">
        <v>46</v>
      </c>
      <c r="E97" s="49" t="s">
        <v>108</v>
      </c>
      <c r="F97" s="49">
        <v>28910</v>
      </c>
      <c r="G97" s="56" t="e">
        <f>#REF!-F97</f>
        <v>#REF!</v>
      </c>
      <c r="H97" s="49">
        <v>28910</v>
      </c>
      <c r="I97" s="56" t="e">
        <f>#REF!-H97</f>
        <v>#REF!</v>
      </c>
      <c r="J97" s="49">
        <v>28910</v>
      </c>
      <c r="K97" s="56" t="e">
        <f>#REF!-J97</f>
        <v>#REF!</v>
      </c>
      <c r="L97" s="49">
        <v>0</v>
      </c>
      <c r="M97" s="57" t="e">
        <f>#REF!-L97</f>
        <v>#REF!</v>
      </c>
      <c r="N97" s="34"/>
      <c r="O97" s="34"/>
      <c r="P97" s="34"/>
      <c r="Q97" s="34"/>
      <c r="R97" s="34"/>
      <c r="S97" s="34"/>
      <c r="T97" s="34"/>
      <c r="U97" s="34"/>
      <c r="V97" s="34"/>
      <c r="W97" s="34"/>
      <c r="X97" s="34"/>
      <c r="Y97" s="34"/>
      <c r="Z97" s="34"/>
      <c r="AA97" s="34"/>
      <c r="AB97" s="34"/>
      <c r="AC97" s="34"/>
      <c r="AD97" s="34"/>
    </row>
    <row r="98" spans="1:30" ht="12.75" x14ac:dyDescent="0.2">
      <c r="A98" s="49">
        <v>38</v>
      </c>
      <c r="B98" s="49" t="s">
        <v>46</v>
      </c>
      <c r="C98" s="49" t="s">
        <v>45</v>
      </c>
      <c r="D98" s="49" t="s">
        <v>46</v>
      </c>
      <c r="E98" s="49" t="s">
        <v>97</v>
      </c>
      <c r="F98" s="49">
        <v>1658</v>
      </c>
      <c r="G98" s="56" t="e">
        <f>#REF!-F98</f>
        <v>#REF!</v>
      </c>
      <c r="H98" s="49">
        <v>1658</v>
      </c>
      <c r="I98" s="56" t="e">
        <f>#REF!-H98</f>
        <v>#REF!</v>
      </c>
      <c r="J98" s="49">
        <v>1658</v>
      </c>
      <c r="K98" s="56" t="e">
        <f>#REF!-J98</f>
        <v>#REF!</v>
      </c>
      <c r="L98" s="49">
        <v>0</v>
      </c>
      <c r="M98" s="57" t="e">
        <f>#REF!-L98</f>
        <v>#REF!</v>
      </c>
      <c r="N98" s="34"/>
      <c r="O98" s="34"/>
      <c r="P98" s="34"/>
      <c r="Q98" s="34"/>
      <c r="R98" s="34"/>
      <c r="S98" s="34"/>
      <c r="T98" s="34"/>
      <c r="U98" s="34"/>
      <c r="V98" s="34"/>
      <c r="W98" s="34"/>
      <c r="X98" s="34"/>
      <c r="Y98" s="34"/>
      <c r="Z98" s="34"/>
      <c r="AA98" s="34"/>
      <c r="AB98" s="34"/>
      <c r="AC98" s="34"/>
      <c r="AD98" s="34"/>
    </row>
    <row r="99" spans="1:30" ht="12.75" x14ac:dyDescent="0.2">
      <c r="A99" s="49">
        <v>39</v>
      </c>
      <c r="B99" s="49" t="s">
        <v>15</v>
      </c>
      <c r="C99" s="49" t="s">
        <v>47</v>
      </c>
      <c r="D99" s="49" t="s">
        <v>48</v>
      </c>
      <c r="E99" s="49" t="s">
        <v>94</v>
      </c>
      <c r="F99" s="49">
        <v>88107</v>
      </c>
      <c r="G99" s="56" t="e">
        <f>#REF!-F99</f>
        <v>#REF!</v>
      </c>
      <c r="H99" s="49">
        <v>88107</v>
      </c>
      <c r="I99" s="56" t="e">
        <f>#REF!-H99</f>
        <v>#REF!</v>
      </c>
      <c r="J99" s="49">
        <v>88107</v>
      </c>
      <c r="K99" s="56" t="e">
        <f>#REF!-J99</f>
        <v>#REF!</v>
      </c>
      <c r="L99" s="49">
        <v>0</v>
      </c>
      <c r="M99" s="57" t="e">
        <f>#REF!-L99</f>
        <v>#REF!</v>
      </c>
      <c r="N99" s="34"/>
      <c r="O99" s="34"/>
      <c r="P99" s="34"/>
      <c r="Q99" s="34"/>
      <c r="R99" s="34"/>
      <c r="S99" s="34"/>
      <c r="T99" s="34"/>
      <c r="U99" s="34"/>
      <c r="V99" s="34"/>
      <c r="W99" s="34"/>
      <c r="X99" s="34"/>
      <c r="Y99" s="34"/>
      <c r="Z99" s="34"/>
      <c r="AA99" s="34"/>
      <c r="AB99" s="34"/>
      <c r="AC99" s="34"/>
      <c r="AD99" s="34"/>
    </row>
    <row r="100" spans="1:30" ht="12.75" x14ac:dyDescent="0.2">
      <c r="A100" s="49">
        <v>40</v>
      </c>
      <c r="B100" s="49" t="s">
        <v>48</v>
      </c>
      <c r="C100" s="49" t="s">
        <v>47</v>
      </c>
      <c r="D100" s="49" t="s">
        <v>48</v>
      </c>
      <c r="E100" s="49" t="s">
        <v>97</v>
      </c>
      <c r="F100" s="49">
        <v>7893</v>
      </c>
      <c r="G100" s="50" t="e">
        <f>#REF!-F100</f>
        <v>#REF!</v>
      </c>
      <c r="H100" s="49">
        <v>7893</v>
      </c>
      <c r="I100" s="50" t="e">
        <f>#REF!-H100</f>
        <v>#REF!</v>
      </c>
      <c r="J100" s="49">
        <v>0</v>
      </c>
      <c r="K100" s="50" t="e">
        <f>#REF!-J100</f>
        <v>#REF!</v>
      </c>
      <c r="L100" s="49">
        <v>0</v>
      </c>
      <c r="M100" s="51" t="e">
        <f>#REF!-L100</f>
        <v>#REF!</v>
      </c>
      <c r="N100" s="34"/>
      <c r="O100" s="34"/>
      <c r="P100" s="34"/>
      <c r="Q100" s="34"/>
      <c r="R100" s="34"/>
      <c r="S100" s="34"/>
      <c r="T100" s="34"/>
      <c r="U100" s="34"/>
      <c r="V100" s="34"/>
      <c r="W100" s="34"/>
      <c r="X100" s="34"/>
      <c r="Y100" s="34"/>
      <c r="Z100" s="34"/>
      <c r="AA100" s="34"/>
      <c r="AB100" s="34"/>
      <c r="AC100" s="34"/>
      <c r="AD100" s="34"/>
    </row>
    <row r="101" spans="1:30" ht="12.75" x14ac:dyDescent="0.2">
      <c r="A101" s="49"/>
      <c r="B101" s="49"/>
      <c r="C101" s="49"/>
      <c r="D101" s="49"/>
      <c r="E101" s="49"/>
      <c r="F101" s="49"/>
      <c r="G101" s="50"/>
      <c r="H101" s="49"/>
      <c r="I101" s="50"/>
      <c r="J101" s="49"/>
      <c r="K101" s="50"/>
      <c r="L101" s="49"/>
      <c r="M101" s="51"/>
      <c r="N101" s="34"/>
      <c r="O101" s="34"/>
      <c r="P101" s="34"/>
      <c r="Q101" s="34"/>
      <c r="R101" s="34"/>
      <c r="S101" s="34"/>
      <c r="T101" s="34"/>
      <c r="U101" s="34"/>
      <c r="V101" s="34"/>
      <c r="W101" s="34"/>
      <c r="X101" s="34"/>
      <c r="Y101" s="34"/>
      <c r="Z101" s="34"/>
      <c r="AA101" s="34"/>
      <c r="AB101" s="34"/>
      <c r="AC101" s="34"/>
      <c r="AD101" s="34"/>
    </row>
    <row r="102" spans="1:30" ht="12.75" x14ac:dyDescent="0.2">
      <c r="A102" s="49">
        <v>41</v>
      </c>
      <c r="B102" s="49" t="s">
        <v>104</v>
      </c>
      <c r="C102" s="49" t="s">
        <v>74</v>
      </c>
      <c r="D102" s="49" t="s">
        <v>75</v>
      </c>
      <c r="E102" s="49" t="s">
        <v>94</v>
      </c>
      <c r="F102" s="49">
        <v>68673</v>
      </c>
      <c r="G102" s="56" t="e">
        <f>#REF!-F102</f>
        <v>#REF!</v>
      </c>
      <c r="H102" s="49">
        <v>68673</v>
      </c>
      <c r="I102" s="56" t="e">
        <f>#REF!-H102</f>
        <v>#REF!</v>
      </c>
      <c r="J102" s="49">
        <v>68673</v>
      </c>
      <c r="K102" s="56" t="e">
        <f>#REF!-J102</f>
        <v>#REF!</v>
      </c>
      <c r="L102" s="49">
        <v>0</v>
      </c>
      <c r="M102" s="57" t="e">
        <f>#REF!-L102</f>
        <v>#REF!</v>
      </c>
      <c r="N102" s="34"/>
      <c r="O102" s="34"/>
      <c r="P102" s="34"/>
      <c r="Q102" s="34"/>
      <c r="R102" s="34"/>
      <c r="S102" s="34"/>
      <c r="T102" s="34"/>
      <c r="U102" s="34"/>
      <c r="V102" s="34"/>
      <c r="W102" s="34"/>
      <c r="X102" s="34"/>
      <c r="Y102" s="34"/>
      <c r="Z102" s="34"/>
      <c r="AA102" s="34"/>
      <c r="AB102" s="34"/>
      <c r="AC102" s="34"/>
      <c r="AD102" s="34"/>
    </row>
    <row r="103" spans="1:30" ht="12.75" x14ac:dyDescent="0.2">
      <c r="A103" s="49">
        <v>42</v>
      </c>
      <c r="B103" s="49" t="s">
        <v>104</v>
      </c>
      <c r="C103" s="49" t="s">
        <v>74</v>
      </c>
      <c r="D103" s="49" t="s">
        <v>75</v>
      </c>
      <c r="E103" s="49" t="s">
        <v>97</v>
      </c>
      <c r="F103" s="49">
        <v>122149</v>
      </c>
      <c r="G103" s="50" t="e">
        <f>#REF!-F103</f>
        <v>#REF!</v>
      </c>
      <c r="H103" s="49">
        <v>122149</v>
      </c>
      <c r="I103" s="50" t="e">
        <f>#REF!-H103</f>
        <v>#REF!</v>
      </c>
      <c r="J103" s="49">
        <v>0</v>
      </c>
      <c r="K103" s="50" t="e">
        <f>#REF!-J103</f>
        <v>#REF!</v>
      </c>
      <c r="L103" s="49">
        <v>0</v>
      </c>
      <c r="M103" s="51" t="e">
        <f>#REF!-L103</f>
        <v>#REF!</v>
      </c>
      <c r="N103" s="34"/>
      <c r="O103" s="34"/>
      <c r="P103" s="34"/>
      <c r="Q103" s="34"/>
      <c r="R103" s="34"/>
      <c r="S103" s="34"/>
      <c r="T103" s="34"/>
      <c r="U103" s="34"/>
      <c r="V103" s="34"/>
      <c r="W103" s="34"/>
      <c r="X103" s="34"/>
      <c r="Y103" s="34"/>
      <c r="Z103" s="34"/>
      <c r="AA103" s="34"/>
      <c r="AB103" s="34"/>
      <c r="AC103" s="34"/>
      <c r="AD103" s="34"/>
    </row>
    <row r="104" spans="1:30" ht="12.75" x14ac:dyDescent="0.2">
      <c r="A104" s="49">
        <v>43</v>
      </c>
      <c r="B104" s="49" t="s">
        <v>55</v>
      </c>
      <c r="C104" s="49" t="s">
        <v>74</v>
      </c>
      <c r="D104" s="49" t="s">
        <v>75</v>
      </c>
      <c r="E104" s="49" t="s">
        <v>97</v>
      </c>
      <c r="F104" s="49">
        <v>1000</v>
      </c>
      <c r="G104" s="56" t="e">
        <f>#REF!-F104</f>
        <v>#REF!</v>
      </c>
      <c r="H104" s="49">
        <v>1000</v>
      </c>
      <c r="I104" s="56" t="e">
        <f>#REF!-H104</f>
        <v>#REF!</v>
      </c>
      <c r="J104" s="49">
        <v>1000</v>
      </c>
      <c r="K104" s="56" t="e">
        <f>#REF!-J104</f>
        <v>#REF!</v>
      </c>
      <c r="L104" s="49">
        <v>0</v>
      </c>
      <c r="M104" s="57" t="e">
        <f>#REF!-L104</f>
        <v>#REF!</v>
      </c>
      <c r="N104" s="34"/>
      <c r="O104" s="34"/>
      <c r="P104" s="34"/>
      <c r="Q104" s="34"/>
      <c r="R104" s="34"/>
      <c r="S104" s="34"/>
      <c r="T104" s="34"/>
      <c r="U104" s="34"/>
      <c r="V104" s="34"/>
      <c r="W104" s="34"/>
      <c r="X104" s="34"/>
      <c r="Y104" s="34"/>
      <c r="Z104" s="34"/>
      <c r="AA104" s="34"/>
      <c r="AB104" s="34"/>
      <c r="AC104" s="34"/>
      <c r="AD104" s="34"/>
    </row>
    <row r="105" spans="1:30" ht="12.75" x14ac:dyDescent="0.2">
      <c r="A105" s="49">
        <v>44</v>
      </c>
      <c r="B105" s="49" t="s">
        <v>104</v>
      </c>
      <c r="C105" s="49" t="s">
        <v>74</v>
      </c>
      <c r="D105" s="49" t="s">
        <v>172</v>
      </c>
      <c r="E105" s="49" t="s">
        <v>94</v>
      </c>
      <c r="F105" s="49">
        <v>240820</v>
      </c>
      <c r="G105" s="56" t="e">
        <f>#REF!-F105</f>
        <v>#REF!</v>
      </c>
      <c r="H105" s="49">
        <v>240820</v>
      </c>
      <c r="I105" s="56" t="e">
        <f>#REF!-H105</f>
        <v>#REF!</v>
      </c>
      <c r="J105" s="49">
        <v>240820</v>
      </c>
      <c r="K105" s="56" t="e">
        <f>#REF!-J105</f>
        <v>#REF!</v>
      </c>
      <c r="L105" s="49">
        <v>0</v>
      </c>
      <c r="M105" s="57" t="e">
        <f>#REF!-L105</f>
        <v>#REF!</v>
      </c>
      <c r="N105" s="34"/>
      <c r="O105" s="34"/>
      <c r="P105" s="34"/>
      <c r="Q105" s="34"/>
      <c r="R105" s="34"/>
      <c r="S105" s="34"/>
      <c r="T105" s="34"/>
      <c r="U105" s="34"/>
      <c r="V105" s="34"/>
      <c r="W105" s="34"/>
      <c r="X105" s="34"/>
      <c r="Y105" s="34"/>
      <c r="Z105" s="34"/>
      <c r="AA105" s="34"/>
      <c r="AB105" s="34"/>
      <c r="AC105" s="34"/>
      <c r="AD105" s="34"/>
    </row>
    <row r="106" spans="1:30" ht="12.75" x14ac:dyDescent="0.2">
      <c r="A106" s="49">
        <v>45</v>
      </c>
      <c r="B106" s="49" t="s">
        <v>104</v>
      </c>
      <c r="C106" s="49" t="s">
        <v>74</v>
      </c>
      <c r="D106" s="49" t="s">
        <v>172</v>
      </c>
      <c r="E106" s="49" t="s">
        <v>97</v>
      </c>
      <c r="F106" s="49">
        <v>40980</v>
      </c>
      <c r="G106" s="56" t="e">
        <f>#REF!-F106</f>
        <v>#REF!</v>
      </c>
      <c r="H106" s="49">
        <v>40980</v>
      </c>
      <c r="I106" s="56" t="e">
        <f>#REF!-H106</f>
        <v>#REF!</v>
      </c>
      <c r="J106" s="49">
        <v>0</v>
      </c>
      <c r="K106" s="56" t="e">
        <f>#REF!-J106</f>
        <v>#REF!</v>
      </c>
      <c r="L106" s="49">
        <v>0</v>
      </c>
      <c r="M106" s="57" t="e">
        <f>#REF!-L106</f>
        <v>#REF!</v>
      </c>
      <c r="N106" s="34"/>
      <c r="O106" s="34"/>
      <c r="P106" s="34"/>
      <c r="Q106" s="34"/>
      <c r="R106" s="34"/>
      <c r="S106" s="34"/>
      <c r="T106" s="34"/>
      <c r="U106" s="34"/>
      <c r="V106" s="34"/>
      <c r="W106" s="34"/>
      <c r="X106" s="34"/>
      <c r="Y106" s="34"/>
      <c r="Z106" s="34"/>
      <c r="AA106" s="34"/>
      <c r="AB106" s="34"/>
      <c r="AC106" s="34"/>
      <c r="AD106" s="34"/>
    </row>
    <row r="107" spans="1:30" ht="12.75" x14ac:dyDescent="0.2">
      <c r="A107" s="49">
        <v>46</v>
      </c>
      <c r="B107" s="49" t="s">
        <v>173</v>
      </c>
      <c r="C107" s="49" t="s">
        <v>74</v>
      </c>
      <c r="D107" s="49" t="s">
        <v>172</v>
      </c>
      <c r="E107" s="49" t="s">
        <v>101</v>
      </c>
      <c r="F107" s="49">
        <v>150000</v>
      </c>
      <c r="G107" s="56" t="e">
        <f>#REF!-F107</f>
        <v>#REF!</v>
      </c>
      <c r="H107" s="49">
        <v>150000</v>
      </c>
      <c r="I107" s="56" t="e">
        <f>#REF!-H107</f>
        <v>#REF!</v>
      </c>
      <c r="J107" s="49">
        <v>135444</v>
      </c>
      <c r="K107" s="56" t="e">
        <f>#REF!-J107</f>
        <v>#REF!</v>
      </c>
      <c r="L107" s="49">
        <v>0</v>
      </c>
      <c r="M107" s="57" t="e">
        <f>#REF!-L107</f>
        <v>#REF!</v>
      </c>
      <c r="N107" s="34"/>
      <c r="O107" s="34"/>
      <c r="P107" s="34"/>
      <c r="Q107" s="34"/>
      <c r="R107" s="34"/>
      <c r="S107" s="34"/>
      <c r="T107" s="34"/>
      <c r="U107" s="34"/>
      <c r="V107" s="34"/>
      <c r="W107" s="34"/>
      <c r="X107" s="34"/>
      <c r="Y107" s="34"/>
      <c r="Z107" s="34"/>
      <c r="AA107" s="34"/>
      <c r="AB107" s="34"/>
      <c r="AC107" s="34"/>
      <c r="AD107" s="34"/>
    </row>
    <row r="108" spans="1:30" ht="12.75" x14ac:dyDescent="0.2">
      <c r="A108" s="49">
        <v>47</v>
      </c>
      <c r="B108" s="49" t="s">
        <v>173</v>
      </c>
      <c r="C108" s="49" t="s">
        <v>74</v>
      </c>
      <c r="D108" s="49" t="s">
        <v>172</v>
      </c>
      <c r="E108" s="49" t="s">
        <v>97</v>
      </c>
      <c r="F108" s="49">
        <v>70000</v>
      </c>
      <c r="G108" s="56" t="e">
        <f>#REF!-F108</f>
        <v>#REF!</v>
      </c>
      <c r="H108" s="49">
        <v>70000</v>
      </c>
      <c r="I108" s="56" t="e">
        <f>#REF!-H108</f>
        <v>#REF!</v>
      </c>
      <c r="J108" s="49">
        <v>70000</v>
      </c>
      <c r="K108" s="56" t="e">
        <f>#REF!-J108</f>
        <v>#REF!</v>
      </c>
      <c r="L108" s="49">
        <v>0</v>
      </c>
      <c r="M108" s="57" t="e">
        <f>#REF!-L108</f>
        <v>#REF!</v>
      </c>
      <c r="N108" s="34"/>
      <c r="O108" s="34"/>
      <c r="P108" s="34"/>
      <c r="Q108" s="34"/>
      <c r="R108" s="34"/>
      <c r="S108" s="34"/>
      <c r="T108" s="34"/>
      <c r="U108" s="34"/>
      <c r="V108" s="34"/>
      <c r="W108" s="34"/>
      <c r="X108" s="34"/>
      <c r="Y108" s="34"/>
      <c r="Z108" s="34"/>
      <c r="AA108" s="34"/>
      <c r="AB108" s="34"/>
      <c r="AC108" s="34"/>
      <c r="AD108" s="34"/>
    </row>
    <row r="109" spans="1:30" ht="12.75" x14ac:dyDescent="0.2">
      <c r="A109" s="49">
        <v>48</v>
      </c>
      <c r="B109" s="49" t="s">
        <v>104</v>
      </c>
      <c r="C109" s="49" t="s">
        <v>74</v>
      </c>
      <c r="D109" s="49" t="s">
        <v>76</v>
      </c>
      <c r="E109" s="49" t="s">
        <v>94</v>
      </c>
      <c r="F109" s="49">
        <v>56027</v>
      </c>
      <c r="G109" s="56" t="e">
        <f>#REF!-F109</f>
        <v>#REF!</v>
      </c>
      <c r="H109" s="49">
        <v>56027</v>
      </c>
      <c r="I109" s="56" t="e">
        <f>#REF!-H109</f>
        <v>#REF!</v>
      </c>
      <c r="J109" s="49">
        <v>56027</v>
      </c>
      <c r="K109" s="56" t="e">
        <f>#REF!-J109</f>
        <v>#REF!</v>
      </c>
      <c r="L109" s="49">
        <v>0</v>
      </c>
      <c r="M109" s="57" t="e">
        <f>#REF!-L109</f>
        <v>#REF!</v>
      </c>
      <c r="N109" s="34"/>
      <c r="O109" s="34"/>
      <c r="P109" s="34"/>
      <c r="Q109" s="34"/>
      <c r="R109" s="34"/>
      <c r="S109" s="34"/>
      <c r="T109" s="34"/>
      <c r="U109" s="34"/>
      <c r="V109" s="34"/>
      <c r="W109" s="34"/>
      <c r="X109" s="34"/>
      <c r="Y109" s="34"/>
      <c r="Z109" s="34"/>
      <c r="AA109" s="34"/>
      <c r="AB109" s="34"/>
      <c r="AC109" s="34"/>
      <c r="AD109" s="34"/>
    </row>
    <row r="110" spans="1:30" ht="12.75" x14ac:dyDescent="0.2">
      <c r="A110" s="49">
        <v>49</v>
      </c>
      <c r="B110" s="49" t="s">
        <v>104</v>
      </c>
      <c r="C110" s="49" t="s">
        <v>74</v>
      </c>
      <c r="D110" s="49" t="s">
        <v>76</v>
      </c>
      <c r="E110" s="49" t="s">
        <v>97</v>
      </c>
      <c r="F110" s="49">
        <v>46155</v>
      </c>
      <c r="G110" s="50" t="e">
        <f>#REF!-F110</f>
        <v>#REF!</v>
      </c>
      <c r="H110" s="49">
        <v>46155</v>
      </c>
      <c r="I110" s="50" t="e">
        <f>#REF!-H110</f>
        <v>#REF!</v>
      </c>
      <c r="J110" s="49">
        <v>0</v>
      </c>
      <c r="K110" s="50" t="e">
        <f>#REF!-J110</f>
        <v>#REF!</v>
      </c>
      <c r="L110" s="49">
        <v>0</v>
      </c>
      <c r="M110" s="51" t="e">
        <f>#REF!-L110</f>
        <v>#REF!</v>
      </c>
      <c r="N110" s="34"/>
      <c r="O110" s="34"/>
      <c r="P110" s="34"/>
      <c r="Q110" s="34"/>
      <c r="R110" s="34"/>
      <c r="S110" s="34"/>
      <c r="T110" s="34"/>
      <c r="U110" s="34"/>
      <c r="V110" s="34"/>
      <c r="W110" s="34"/>
      <c r="X110" s="34"/>
      <c r="Y110" s="34"/>
      <c r="Z110" s="34"/>
      <c r="AA110" s="34"/>
      <c r="AB110" s="34"/>
      <c r="AC110" s="34"/>
      <c r="AD110" s="34"/>
    </row>
    <row r="111" spans="1:30" ht="12.75" x14ac:dyDescent="0.2">
      <c r="A111" s="49">
        <v>50</v>
      </c>
      <c r="B111" s="49" t="s">
        <v>173</v>
      </c>
      <c r="C111" s="49" t="s">
        <v>80</v>
      </c>
      <c r="D111" s="49" t="s">
        <v>81</v>
      </c>
      <c r="E111" s="49" t="s">
        <v>97</v>
      </c>
      <c r="F111" s="49">
        <v>141000</v>
      </c>
      <c r="G111" s="56" t="e">
        <f>#REF!-F111</f>
        <v>#REF!</v>
      </c>
      <c r="H111" s="49">
        <v>141000</v>
      </c>
      <c r="I111" s="56" t="e">
        <f>#REF!-H111</f>
        <v>#REF!</v>
      </c>
      <c r="J111" s="49">
        <v>126510</v>
      </c>
      <c r="K111" s="56" t="e">
        <f>#REF!-J111</f>
        <v>#REF!</v>
      </c>
      <c r="L111" s="49">
        <v>0</v>
      </c>
      <c r="M111" s="57" t="e">
        <f>#REF!-L111</f>
        <v>#REF!</v>
      </c>
      <c r="N111" s="34"/>
      <c r="O111" s="34"/>
      <c r="P111" s="34"/>
      <c r="Q111" s="34"/>
      <c r="R111" s="34"/>
      <c r="S111" s="34"/>
      <c r="T111" s="34"/>
      <c r="U111" s="34"/>
      <c r="V111" s="34"/>
      <c r="W111" s="34"/>
      <c r="X111" s="34"/>
      <c r="Y111" s="34"/>
      <c r="Z111" s="34"/>
      <c r="AA111" s="34"/>
      <c r="AB111" s="34"/>
      <c r="AC111" s="34"/>
      <c r="AD111" s="34"/>
    </row>
    <row r="112" spans="1:30" ht="12.75" x14ac:dyDescent="0.2">
      <c r="A112" s="49">
        <v>51</v>
      </c>
      <c r="B112" s="49" t="s">
        <v>101</v>
      </c>
      <c r="C112" s="49" t="s">
        <v>121</v>
      </c>
      <c r="D112" s="49" t="s">
        <v>122</v>
      </c>
      <c r="E112" s="49" t="s">
        <v>108</v>
      </c>
      <c r="F112" s="49">
        <v>8882</v>
      </c>
      <c r="G112" s="56" t="e">
        <f>#REF!-F112</f>
        <v>#REF!</v>
      </c>
      <c r="H112" s="49">
        <v>8882</v>
      </c>
      <c r="I112" s="56" t="e">
        <f>#REF!-H112</f>
        <v>#REF!</v>
      </c>
      <c r="J112" s="49">
        <v>8882</v>
      </c>
      <c r="K112" s="56" t="e">
        <f>#REF!-J112</f>
        <v>#REF!</v>
      </c>
      <c r="L112" s="49">
        <v>0</v>
      </c>
      <c r="M112" s="57" t="e">
        <f>#REF!-L112</f>
        <v>#REF!</v>
      </c>
      <c r="N112" s="34"/>
      <c r="O112" s="34"/>
      <c r="P112" s="34"/>
      <c r="Q112" s="34"/>
      <c r="R112" s="34"/>
      <c r="S112" s="34"/>
      <c r="T112" s="34"/>
      <c r="U112" s="34"/>
      <c r="V112" s="34"/>
      <c r="W112" s="34"/>
      <c r="X112" s="34"/>
      <c r="Y112" s="34"/>
      <c r="Z112" s="34"/>
      <c r="AA112" s="34"/>
      <c r="AB112" s="34"/>
      <c r="AC112" s="34"/>
      <c r="AD112" s="34"/>
    </row>
    <row r="113" spans="1:30" ht="12.75" x14ac:dyDescent="0.2">
      <c r="A113" s="49">
        <v>52</v>
      </c>
      <c r="B113" s="49" t="s">
        <v>101</v>
      </c>
      <c r="C113" s="49" t="s">
        <v>82</v>
      </c>
      <c r="D113" s="49" t="s">
        <v>83</v>
      </c>
      <c r="E113" s="49" t="s">
        <v>108</v>
      </c>
      <c r="F113" s="49">
        <v>43081</v>
      </c>
      <c r="G113" s="50" t="e">
        <f t="shared" ref="G113:G114" si="6">#REF!-F113</f>
        <v>#REF!</v>
      </c>
      <c r="H113" s="49">
        <v>43081</v>
      </c>
      <c r="I113" s="50" t="e">
        <f t="shared" ref="I113:I114" si="7">#REF!-H113</f>
        <v>#REF!</v>
      </c>
      <c r="J113" s="49">
        <v>43081</v>
      </c>
      <c r="K113" s="50" t="e">
        <f t="shared" ref="K113:K114" si="8">#REF!-J113</f>
        <v>#REF!</v>
      </c>
      <c r="L113" s="49">
        <v>0</v>
      </c>
      <c r="M113" s="51" t="e">
        <f t="shared" ref="M113:M114" si="9">#REF!-L113</f>
        <v>#REF!</v>
      </c>
      <c r="N113" s="34"/>
      <c r="O113" s="34"/>
      <c r="P113" s="34"/>
      <c r="Q113" s="34"/>
      <c r="R113" s="34"/>
      <c r="S113" s="34"/>
      <c r="T113" s="34"/>
      <c r="U113" s="34"/>
      <c r="V113" s="34"/>
      <c r="W113" s="34"/>
      <c r="X113" s="34"/>
      <c r="Y113" s="34"/>
      <c r="Z113" s="34"/>
      <c r="AA113" s="34"/>
      <c r="AB113" s="34"/>
      <c r="AC113" s="34"/>
      <c r="AD113" s="34"/>
    </row>
    <row r="114" spans="1:30" ht="12.75" x14ac:dyDescent="0.2">
      <c r="A114" s="49">
        <v>53</v>
      </c>
      <c r="B114" s="49" t="s">
        <v>101</v>
      </c>
      <c r="C114" s="49" t="s">
        <v>84</v>
      </c>
      <c r="D114" s="49" t="s">
        <v>137</v>
      </c>
      <c r="E114" s="49" t="s">
        <v>108</v>
      </c>
      <c r="F114" s="49">
        <v>28</v>
      </c>
      <c r="G114" s="50" t="e">
        <f t="shared" si="6"/>
        <v>#REF!</v>
      </c>
      <c r="H114" s="49">
        <v>28</v>
      </c>
      <c r="I114" s="50" t="e">
        <f t="shared" si="7"/>
        <v>#REF!</v>
      </c>
      <c r="J114" s="49">
        <v>28</v>
      </c>
      <c r="K114" s="50" t="e">
        <f t="shared" si="8"/>
        <v>#REF!</v>
      </c>
      <c r="L114" s="49">
        <v>0</v>
      </c>
      <c r="M114" s="51" t="e">
        <f t="shared" si="9"/>
        <v>#REF!</v>
      </c>
      <c r="N114" s="34"/>
      <c r="O114" s="34"/>
      <c r="P114" s="34"/>
      <c r="Q114" s="34"/>
      <c r="R114" s="34"/>
      <c r="S114" s="34"/>
      <c r="T114" s="34"/>
      <c r="U114" s="34"/>
      <c r="V114" s="34"/>
      <c r="W114" s="34"/>
      <c r="X114" s="34"/>
      <c r="Y114" s="34"/>
      <c r="Z114" s="34"/>
      <c r="AA114" s="34"/>
      <c r="AB114" s="34"/>
      <c r="AC114" s="34"/>
      <c r="AD114" s="34"/>
    </row>
    <row r="115" spans="1:30" ht="12.75" x14ac:dyDescent="0.2">
      <c r="A115" s="49">
        <v>54</v>
      </c>
      <c r="B115" s="49" t="s">
        <v>104</v>
      </c>
      <c r="C115" s="49" t="s">
        <v>84</v>
      </c>
      <c r="D115" s="49" t="s">
        <v>87</v>
      </c>
      <c r="E115" s="49" t="s">
        <v>97</v>
      </c>
      <c r="F115" s="49">
        <v>905769</v>
      </c>
      <c r="G115" s="56" t="e">
        <f>#REF!-F115</f>
        <v>#REF!</v>
      </c>
      <c r="H115" s="49">
        <v>905769</v>
      </c>
      <c r="I115" s="56" t="e">
        <f>#REF!-H115</f>
        <v>#REF!</v>
      </c>
      <c r="J115" s="49">
        <v>380731</v>
      </c>
      <c r="K115" s="56" t="e">
        <f>#REF!-J115</f>
        <v>#REF!</v>
      </c>
      <c r="L115" s="49">
        <v>3337</v>
      </c>
      <c r="M115" s="57" t="e">
        <f>#REF!-L115</f>
        <v>#REF!</v>
      </c>
      <c r="N115" s="34"/>
      <c r="O115" s="34"/>
      <c r="P115" s="34"/>
      <c r="Q115" s="34"/>
      <c r="R115" s="34"/>
      <c r="S115" s="34"/>
      <c r="T115" s="34"/>
      <c r="U115" s="34"/>
      <c r="V115" s="34"/>
      <c r="W115" s="34"/>
      <c r="X115" s="34"/>
      <c r="Y115" s="34"/>
      <c r="Z115" s="34"/>
      <c r="AA115" s="34"/>
      <c r="AB115" s="34"/>
      <c r="AC115" s="34"/>
      <c r="AD115" s="34"/>
    </row>
    <row r="116" spans="1:30" ht="12.75" x14ac:dyDescent="0.2">
      <c r="A116" s="49">
        <v>55</v>
      </c>
      <c r="B116" s="49" t="s">
        <v>104</v>
      </c>
      <c r="C116" s="49" t="s">
        <v>84</v>
      </c>
      <c r="D116" s="49" t="s">
        <v>88</v>
      </c>
      <c r="E116" s="49" t="s">
        <v>97</v>
      </c>
      <c r="F116" s="49">
        <v>1164138</v>
      </c>
      <c r="G116" s="56" t="e">
        <f>#REF!-F116</f>
        <v>#REF!</v>
      </c>
      <c r="H116" s="49">
        <v>1164138</v>
      </c>
      <c r="I116" s="56" t="e">
        <f>#REF!-H116</f>
        <v>#REF!</v>
      </c>
      <c r="J116" s="49">
        <v>198726</v>
      </c>
      <c r="K116" s="56" t="e">
        <f>#REF!-J116</f>
        <v>#REF!</v>
      </c>
      <c r="L116" s="49">
        <v>20</v>
      </c>
      <c r="M116" s="57" t="e">
        <f>#REF!-L116</f>
        <v>#REF!</v>
      </c>
      <c r="N116" s="34"/>
      <c r="O116" s="34"/>
      <c r="P116" s="34"/>
      <c r="Q116" s="34"/>
      <c r="R116" s="34"/>
      <c r="S116" s="34"/>
      <c r="T116" s="34"/>
      <c r="U116" s="34"/>
      <c r="V116" s="34"/>
      <c r="W116" s="34"/>
      <c r="X116" s="34"/>
      <c r="Y116" s="34"/>
      <c r="Z116" s="34"/>
      <c r="AA116" s="34"/>
      <c r="AB116" s="34"/>
      <c r="AC116" s="34"/>
      <c r="AD116" s="34"/>
    </row>
    <row r="117" spans="1:30" ht="12.75" x14ac:dyDescent="0.2">
      <c r="A117" s="49">
        <v>56</v>
      </c>
      <c r="B117" s="49" t="s">
        <v>104</v>
      </c>
      <c r="C117" s="49" t="s">
        <v>84</v>
      </c>
      <c r="D117" s="49" t="s">
        <v>85</v>
      </c>
      <c r="E117" s="49" t="s">
        <v>97</v>
      </c>
      <c r="F117" s="49">
        <v>628686</v>
      </c>
      <c r="G117" s="56" t="e">
        <f>#REF!-F117</f>
        <v>#REF!</v>
      </c>
      <c r="H117" s="49">
        <v>628686</v>
      </c>
      <c r="I117" s="56" t="e">
        <f>#REF!-H117</f>
        <v>#REF!</v>
      </c>
      <c r="J117" s="49">
        <v>147991</v>
      </c>
      <c r="K117" s="56" t="e">
        <f>#REF!-J117</f>
        <v>#REF!</v>
      </c>
      <c r="L117" s="49">
        <v>127</v>
      </c>
      <c r="M117" s="57" t="e">
        <f>#REF!-L117</f>
        <v>#REF!</v>
      </c>
      <c r="N117" s="34"/>
      <c r="O117" s="34"/>
      <c r="P117" s="34"/>
      <c r="Q117" s="34"/>
      <c r="R117" s="34"/>
      <c r="S117" s="34"/>
      <c r="T117" s="34"/>
      <c r="U117" s="34"/>
      <c r="V117" s="34"/>
      <c r="W117" s="34"/>
      <c r="X117" s="34"/>
      <c r="Y117" s="34"/>
      <c r="Z117" s="34"/>
      <c r="AA117" s="34"/>
      <c r="AB117" s="34"/>
      <c r="AC117" s="34"/>
      <c r="AD117" s="34"/>
    </row>
    <row r="118" spans="1:30" ht="12.75" x14ac:dyDescent="0.2">
      <c r="A118" s="49">
        <v>57</v>
      </c>
      <c r="B118" s="49" t="s">
        <v>104</v>
      </c>
      <c r="C118" s="49" t="s">
        <v>84</v>
      </c>
      <c r="D118" s="49" t="s">
        <v>89</v>
      </c>
      <c r="E118" s="49" t="s">
        <v>97</v>
      </c>
      <c r="F118" s="49">
        <v>1147102</v>
      </c>
      <c r="G118" s="56" t="e">
        <f>#REF!-F118</f>
        <v>#REF!</v>
      </c>
      <c r="H118" s="49">
        <v>1147102</v>
      </c>
      <c r="I118" s="56" t="e">
        <f>#REF!-H118</f>
        <v>#REF!</v>
      </c>
      <c r="J118" s="49">
        <v>321433</v>
      </c>
      <c r="K118" s="56" t="e">
        <f>#REF!-J118</f>
        <v>#REF!</v>
      </c>
      <c r="L118" s="49">
        <v>1135</v>
      </c>
      <c r="M118" s="57" t="e">
        <f>#REF!-L118</f>
        <v>#REF!</v>
      </c>
      <c r="N118" s="34"/>
      <c r="O118" s="34"/>
      <c r="P118" s="34"/>
      <c r="Q118" s="34"/>
      <c r="R118" s="34"/>
      <c r="S118" s="34"/>
      <c r="T118" s="34"/>
      <c r="U118" s="34"/>
      <c r="V118" s="34"/>
      <c r="W118" s="34"/>
      <c r="X118" s="34"/>
      <c r="Y118" s="34"/>
      <c r="Z118" s="34"/>
      <c r="AA118" s="34"/>
      <c r="AB118" s="34"/>
      <c r="AC118" s="34"/>
      <c r="AD118" s="34"/>
    </row>
    <row r="119" spans="1:30" ht="12.75" x14ac:dyDescent="0.2">
      <c r="A119" s="49">
        <v>58</v>
      </c>
      <c r="B119" s="49" t="s">
        <v>104</v>
      </c>
      <c r="C119" s="49" t="s">
        <v>84</v>
      </c>
      <c r="D119" s="49" t="s">
        <v>86</v>
      </c>
      <c r="E119" s="49" t="s">
        <v>97</v>
      </c>
      <c r="F119" s="49">
        <v>156532</v>
      </c>
      <c r="G119" s="56" t="e">
        <f>#REF!-F119</f>
        <v>#REF!</v>
      </c>
      <c r="H119" s="49">
        <v>156532</v>
      </c>
      <c r="I119" s="56" t="e">
        <f>#REF!-H119</f>
        <v>#REF!</v>
      </c>
      <c r="J119" s="49">
        <v>134727</v>
      </c>
      <c r="K119" s="56" t="e">
        <f>#REF!-J119</f>
        <v>#REF!</v>
      </c>
      <c r="L119" s="49">
        <v>98577</v>
      </c>
      <c r="M119" s="57" t="e">
        <f>#REF!-L119</f>
        <v>#REF!</v>
      </c>
      <c r="N119" s="34"/>
      <c r="O119" s="34"/>
      <c r="P119" s="34"/>
      <c r="Q119" s="34"/>
      <c r="R119" s="34"/>
      <c r="S119" s="34"/>
      <c r="T119" s="34"/>
      <c r="U119" s="34"/>
      <c r="V119" s="34"/>
      <c r="W119" s="34"/>
      <c r="X119" s="34"/>
      <c r="Y119" s="34"/>
      <c r="Z119" s="34"/>
      <c r="AA119" s="34"/>
      <c r="AB119" s="34"/>
      <c r="AC119" s="34"/>
      <c r="AD119" s="34"/>
    </row>
    <row r="120" spans="1:30" ht="12.75" x14ac:dyDescent="0.2">
      <c r="A120" s="49">
        <v>59</v>
      </c>
      <c r="B120" s="49" t="s">
        <v>101</v>
      </c>
      <c r="C120" s="49" t="s">
        <v>90</v>
      </c>
      <c r="D120" s="49" t="s">
        <v>91</v>
      </c>
      <c r="E120" s="49" t="s">
        <v>108</v>
      </c>
      <c r="F120" s="49">
        <v>5164</v>
      </c>
      <c r="G120" s="56" t="e">
        <f>#REF!-F120</f>
        <v>#REF!</v>
      </c>
      <c r="H120" s="49">
        <v>5164</v>
      </c>
      <c r="I120" s="56" t="e">
        <f>#REF!-H120</f>
        <v>#REF!</v>
      </c>
      <c r="J120" s="49">
        <v>5164</v>
      </c>
      <c r="K120" s="56" t="e">
        <f>#REF!-J120</f>
        <v>#REF!</v>
      </c>
      <c r="L120" s="49">
        <v>0</v>
      </c>
      <c r="M120" s="57" t="e">
        <f>#REF!-L120</f>
        <v>#REF!</v>
      </c>
      <c r="N120" s="34"/>
      <c r="O120" s="34"/>
      <c r="P120" s="34"/>
      <c r="Q120" s="34"/>
      <c r="R120" s="34"/>
      <c r="S120" s="34"/>
      <c r="T120" s="34"/>
      <c r="U120" s="34"/>
      <c r="V120" s="34"/>
      <c r="W120" s="34"/>
      <c r="X120" s="34"/>
      <c r="Y120" s="34"/>
      <c r="Z120" s="34"/>
      <c r="AA120" s="34"/>
      <c r="AB120" s="34"/>
      <c r="AC120" s="34"/>
      <c r="AD120" s="34"/>
    </row>
    <row r="121" spans="1:30" ht="12.75" x14ac:dyDescent="0.2">
      <c r="A121" s="49">
        <v>60</v>
      </c>
      <c r="B121" s="49" t="s">
        <v>123</v>
      </c>
      <c r="C121" s="49" t="s">
        <v>90</v>
      </c>
      <c r="D121" s="49" t="s">
        <v>123</v>
      </c>
      <c r="E121" s="49" t="s">
        <v>97</v>
      </c>
      <c r="F121" s="49">
        <v>10000</v>
      </c>
      <c r="G121" s="56" t="e">
        <f>#REF!-F121</f>
        <v>#REF!</v>
      </c>
      <c r="H121" s="49">
        <v>10000</v>
      </c>
      <c r="I121" s="56" t="e">
        <f>#REF!-H121</f>
        <v>#REF!</v>
      </c>
      <c r="J121" s="49">
        <v>10000</v>
      </c>
      <c r="K121" s="56" t="e">
        <f>#REF!-J121</f>
        <v>#REF!</v>
      </c>
      <c r="L121" s="49">
        <v>0</v>
      </c>
      <c r="M121" s="57" t="e">
        <f>#REF!-L121</f>
        <v>#REF!</v>
      </c>
      <c r="N121" s="34"/>
      <c r="O121" s="34"/>
      <c r="P121" s="34"/>
      <c r="Q121" s="34"/>
      <c r="R121" s="34"/>
      <c r="S121" s="34"/>
      <c r="T121" s="34"/>
      <c r="U121" s="34"/>
      <c r="V121" s="34"/>
      <c r="W121" s="34"/>
      <c r="X121" s="34"/>
      <c r="Y121" s="34"/>
      <c r="Z121" s="34"/>
      <c r="AA121" s="34"/>
      <c r="AB121" s="34"/>
      <c r="AC121" s="34"/>
      <c r="AD121" s="34"/>
    </row>
    <row r="122" spans="1:30" ht="12.75" x14ac:dyDescent="0.2">
      <c r="A122" s="49" t="s">
        <v>92</v>
      </c>
      <c r="B122" s="49" t="s">
        <v>92</v>
      </c>
      <c r="C122" s="49" t="s">
        <v>92</v>
      </c>
      <c r="D122" s="49" t="s">
        <v>92</v>
      </c>
      <c r="E122" s="49" t="s">
        <v>124</v>
      </c>
      <c r="F122" s="49">
        <v>11275739</v>
      </c>
      <c r="G122" s="56" t="e">
        <f>#REF!-F122</f>
        <v>#REF!</v>
      </c>
      <c r="H122" s="49">
        <v>11247637</v>
      </c>
      <c r="I122" s="56" t="e">
        <f>#REF!-H122</f>
        <v>#REF!</v>
      </c>
      <c r="J122" s="49">
        <v>5711673</v>
      </c>
      <c r="K122" s="56" t="e">
        <f>#REF!-J122</f>
        <v>#REF!</v>
      </c>
      <c r="L122" s="49">
        <v>1665485</v>
      </c>
      <c r="M122" s="57" t="e">
        <f>#REF!-L122</f>
        <v>#REF!</v>
      </c>
      <c r="N122" s="34"/>
      <c r="O122" s="34"/>
      <c r="P122" s="34"/>
      <c r="Q122" s="34"/>
      <c r="R122" s="34"/>
      <c r="S122" s="34"/>
      <c r="T122" s="34"/>
      <c r="U122" s="34"/>
      <c r="V122" s="34"/>
      <c r="W122" s="34"/>
      <c r="X122" s="34"/>
      <c r="Y122" s="34"/>
      <c r="Z122" s="34"/>
      <c r="AA122" s="34"/>
      <c r="AB122" s="34"/>
      <c r="AC122" s="34"/>
      <c r="AD122" s="34"/>
    </row>
    <row r="123" spans="1:30" ht="12.75" x14ac:dyDescent="0.2">
      <c r="A123" s="49" t="s">
        <v>92</v>
      </c>
      <c r="B123" s="49" t="s">
        <v>92</v>
      </c>
      <c r="C123" s="49" t="s">
        <v>92</v>
      </c>
      <c r="D123" s="49" t="s">
        <v>92</v>
      </c>
      <c r="E123" s="49" t="s">
        <v>125</v>
      </c>
      <c r="F123" s="49">
        <v>215898919</v>
      </c>
      <c r="G123" s="56" t="e">
        <f>#REF!-F123</f>
        <v>#REF!</v>
      </c>
      <c r="H123" s="49">
        <v>24170395</v>
      </c>
      <c r="I123" s="56" t="e">
        <f>#REF!-H123</f>
        <v>#REF!</v>
      </c>
      <c r="J123" s="49">
        <v>7289563</v>
      </c>
      <c r="K123" s="56" t="e">
        <f>#REF!-J123</f>
        <v>#REF!</v>
      </c>
      <c r="L123" s="49">
        <v>2406093</v>
      </c>
      <c r="M123" s="57" t="e">
        <f>#REF!-L123</f>
        <v>#REF!</v>
      </c>
      <c r="N123" s="34"/>
      <c r="O123" s="34"/>
      <c r="P123" s="34"/>
      <c r="Q123" s="34"/>
      <c r="R123" s="34"/>
      <c r="S123" s="34"/>
      <c r="T123" s="34"/>
      <c r="U123" s="34"/>
      <c r="V123" s="34"/>
      <c r="W123" s="34"/>
      <c r="X123" s="34"/>
      <c r="Y123" s="34"/>
      <c r="Z123" s="34"/>
      <c r="AA123" s="34"/>
      <c r="AB123" s="34"/>
      <c r="AC123" s="34"/>
      <c r="AD123" s="34"/>
    </row>
    <row r="124" spans="1:30" ht="12.75" x14ac:dyDescent="0.2">
      <c r="A124" s="49"/>
      <c r="B124" s="49"/>
      <c r="C124" s="49"/>
      <c r="D124" s="49"/>
      <c r="E124" s="49"/>
      <c r="F124" s="49"/>
      <c r="G124" s="50"/>
      <c r="H124" s="49"/>
      <c r="I124" s="50"/>
      <c r="J124" s="49"/>
      <c r="K124" s="50"/>
      <c r="L124" s="49"/>
      <c r="M124" s="34"/>
      <c r="N124" s="34"/>
      <c r="O124" s="34"/>
      <c r="P124" s="34"/>
      <c r="Q124" s="34"/>
      <c r="R124" s="34"/>
      <c r="S124" s="34"/>
      <c r="T124" s="34"/>
      <c r="U124" s="34"/>
      <c r="V124" s="34"/>
      <c r="W124" s="34"/>
      <c r="X124" s="34"/>
      <c r="Y124" s="34"/>
      <c r="Z124" s="34"/>
      <c r="AA124" s="34"/>
      <c r="AB124" s="34"/>
      <c r="AC124" s="34"/>
      <c r="AD124" s="34"/>
    </row>
    <row r="125" spans="1:30" ht="12.75" x14ac:dyDescent="0.2">
      <c r="A125" s="49" t="s">
        <v>139</v>
      </c>
      <c r="B125" s="49"/>
      <c r="C125" s="49"/>
      <c r="D125" s="49"/>
      <c r="E125" s="49"/>
      <c r="F125" s="49"/>
      <c r="G125" s="50"/>
      <c r="H125" s="49"/>
      <c r="I125" s="50"/>
      <c r="J125" s="49"/>
      <c r="K125" s="50"/>
      <c r="L125" s="49"/>
      <c r="M125" s="34"/>
      <c r="N125" s="34"/>
      <c r="O125" s="34"/>
      <c r="P125" s="34"/>
      <c r="Q125" s="34"/>
      <c r="R125" s="34"/>
      <c r="S125" s="34"/>
      <c r="T125" s="34"/>
      <c r="U125" s="34"/>
      <c r="V125" s="34"/>
      <c r="W125" s="34"/>
      <c r="X125" s="34"/>
      <c r="Y125" s="34"/>
      <c r="Z125" s="34"/>
      <c r="AA125" s="34"/>
      <c r="AB125" s="34"/>
      <c r="AC125" s="34"/>
      <c r="AD125" s="34"/>
    </row>
    <row r="126" spans="1:30" ht="12.75" x14ac:dyDescent="0.2">
      <c r="A126" s="785"/>
      <c r="B126" s="785" t="s">
        <v>4</v>
      </c>
      <c r="C126" s="785" t="s">
        <v>5</v>
      </c>
      <c r="D126" s="785" t="s">
        <v>6</v>
      </c>
      <c r="E126" s="785" t="s">
        <v>140</v>
      </c>
      <c r="F126" s="49"/>
      <c r="G126" s="50"/>
      <c r="H126" s="785" t="s">
        <v>9</v>
      </c>
      <c r="I126" s="50"/>
      <c r="J126" s="49"/>
      <c r="K126" s="50"/>
      <c r="L126" s="49"/>
      <c r="M126" s="34"/>
      <c r="N126" s="34"/>
      <c r="O126" s="34"/>
      <c r="P126" s="34"/>
      <c r="Q126" s="34"/>
      <c r="R126" s="34"/>
      <c r="S126" s="34"/>
      <c r="T126" s="34"/>
      <c r="U126" s="34"/>
      <c r="V126" s="34"/>
      <c r="W126" s="34"/>
      <c r="X126" s="34"/>
      <c r="Y126" s="34"/>
      <c r="Z126" s="34"/>
      <c r="AA126" s="34"/>
      <c r="AB126" s="34"/>
      <c r="AC126" s="34"/>
      <c r="AD126" s="34"/>
    </row>
    <row r="127" spans="1:30" ht="12.75" x14ac:dyDescent="0.2">
      <c r="A127" s="773"/>
      <c r="B127" s="773"/>
      <c r="C127" s="773"/>
      <c r="D127" s="773"/>
      <c r="E127" s="773"/>
      <c r="F127" s="49" t="s">
        <v>13</v>
      </c>
      <c r="G127" s="50"/>
      <c r="H127" s="773"/>
      <c r="I127" s="50"/>
      <c r="J127" s="49" t="s">
        <v>14</v>
      </c>
      <c r="K127" s="50"/>
      <c r="L127" s="49"/>
      <c r="M127" s="34"/>
      <c r="N127" s="34"/>
      <c r="O127" s="34"/>
      <c r="P127" s="34"/>
      <c r="Q127" s="34"/>
      <c r="R127" s="34"/>
      <c r="S127" s="34"/>
      <c r="T127" s="34"/>
      <c r="U127" s="34"/>
      <c r="V127" s="34"/>
      <c r="W127" s="34"/>
      <c r="X127" s="34"/>
      <c r="Y127" s="34"/>
      <c r="Z127" s="34"/>
      <c r="AA127" s="34"/>
      <c r="AB127" s="34"/>
      <c r="AC127" s="34"/>
      <c r="AD127" s="34"/>
    </row>
    <row r="128" spans="1:30" ht="12.75" x14ac:dyDescent="0.2">
      <c r="A128" s="49">
        <v>1</v>
      </c>
      <c r="B128" s="49">
        <v>2</v>
      </c>
      <c r="C128" s="49">
        <v>3</v>
      </c>
      <c r="D128" s="49">
        <v>4</v>
      </c>
      <c r="E128" s="49">
        <v>5</v>
      </c>
      <c r="F128" s="49">
        <v>8</v>
      </c>
      <c r="G128" s="50"/>
      <c r="H128" s="49">
        <v>9</v>
      </c>
      <c r="I128" s="50"/>
      <c r="J128" s="49">
        <v>14</v>
      </c>
      <c r="K128" s="50"/>
      <c r="L128" s="49">
        <v>15</v>
      </c>
      <c r="M128" s="34"/>
      <c r="N128" s="34"/>
      <c r="O128" s="34"/>
      <c r="P128" s="34"/>
      <c r="Q128" s="34"/>
      <c r="R128" s="34"/>
      <c r="S128" s="34"/>
      <c r="T128" s="34"/>
      <c r="U128" s="34"/>
      <c r="V128" s="34"/>
      <c r="W128" s="34"/>
      <c r="X128" s="34"/>
      <c r="Y128" s="34"/>
      <c r="Z128" s="34"/>
      <c r="AA128" s="34"/>
      <c r="AB128" s="34"/>
      <c r="AC128" s="34"/>
      <c r="AD128" s="34"/>
    </row>
    <row r="129" spans="1:30" ht="12.75" x14ac:dyDescent="0.2">
      <c r="A129" s="49">
        <v>1</v>
      </c>
      <c r="B129" s="49" t="s">
        <v>15</v>
      </c>
      <c r="C129" s="49" t="s">
        <v>16</v>
      </c>
      <c r="D129" s="49" t="s">
        <v>17</v>
      </c>
      <c r="E129" s="49" t="s">
        <v>18</v>
      </c>
      <c r="F129" s="49">
        <v>102246</v>
      </c>
      <c r="G129" s="56" t="e">
        <f>#REF!-F129</f>
        <v>#REF!</v>
      </c>
      <c r="H129" s="49">
        <v>0</v>
      </c>
      <c r="I129" s="56" t="e">
        <f>#REF!-H129</f>
        <v>#REF!</v>
      </c>
      <c r="J129" s="49">
        <v>0</v>
      </c>
      <c r="K129" s="56" t="e">
        <f>#REF!-J129</f>
        <v>#REF!</v>
      </c>
      <c r="L129" s="49"/>
      <c r="M129" s="34"/>
      <c r="N129" s="34"/>
      <c r="O129" s="34"/>
      <c r="P129" s="34"/>
      <c r="Q129" s="34"/>
      <c r="R129" s="34"/>
      <c r="S129" s="34"/>
      <c r="T129" s="34"/>
      <c r="U129" s="34"/>
      <c r="V129" s="34"/>
      <c r="W129" s="34"/>
      <c r="X129" s="34"/>
      <c r="Y129" s="34"/>
      <c r="Z129" s="34"/>
      <c r="AA129" s="34"/>
      <c r="AB129" s="34"/>
      <c r="AC129" s="34"/>
      <c r="AD129" s="34"/>
    </row>
    <row r="130" spans="1:30" ht="12.75" x14ac:dyDescent="0.2">
      <c r="A130" s="49">
        <v>2</v>
      </c>
      <c r="B130" s="49" t="s">
        <v>15</v>
      </c>
      <c r="C130" s="49" t="s">
        <v>16</v>
      </c>
      <c r="D130" s="49" t="s">
        <v>19</v>
      </c>
      <c r="E130" s="49" t="s">
        <v>18</v>
      </c>
      <c r="F130" s="49">
        <v>113650</v>
      </c>
      <c r="G130" s="56" t="e">
        <f>#REF!-F130</f>
        <v>#REF!</v>
      </c>
      <c r="H130" s="49">
        <v>0</v>
      </c>
      <c r="I130" s="56" t="e">
        <f>#REF!-H130</f>
        <v>#REF!</v>
      </c>
      <c r="J130" s="49">
        <v>0</v>
      </c>
      <c r="K130" s="56" t="e">
        <f>#REF!-J130</f>
        <v>#REF!</v>
      </c>
      <c r="L130" s="49"/>
      <c r="M130" s="34"/>
      <c r="N130" s="34"/>
      <c r="O130" s="34"/>
      <c r="P130" s="34"/>
      <c r="Q130" s="34"/>
      <c r="R130" s="34"/>
      <c r="S130" s="34"/>
      <c r="T130" s="34"/>
      <c r="U130" s="34"/>
      <c r="V130" s="34"/>
      <c r="W130" s="34"/>
      <c r="X130" s="34"/>
      <c r="Y130" s="34"/>
      <c r="Z130" s="34"/>
      <c r="AA130" s="34"/>
      <c r="AB130" s="34"/>
      <c r="AC130" s="34"/>
      <c r="AD130" s="34"/>
    </row>
    <row r="131" spans="1:30" ht="12.75" x14ac:dyDescent="0.2">
      <c r="A131" s="49">
        <v>3</v>
      </c>
      <c r="B131" s="49" t="s">
        <v>15</v>
      </c>
      <c r="C131" s="49" t="s">
        <v>16</v>
      </c>
      <c r="D131" s="49" t="s">
        <v>20</v>
      </c>
      <c r="E131" s="49" t="s">
        <v>18</v>
      </c>
      <c r="F131" s="49">
        <v>77244</v>
      </c>
      <c r="G131" s="56" t="e">
        <f>#REF!-F131</f>
        <v>#REF!</v>
      </c>
      <c r="H131" s="49">
        <v>0</v>
      </c>
      <c r="I131" s="56" t="e">
        <f>#REF!-H131</f>
        <v>#REF!</v>
      </c>
      <c r="J131" s="49">
        <v>0</v>
      </c>
      <c r="K131" s="56" t="e">
        <f>#REF!-J131</f>
        <v>#REF!</v>
      </c>
      <c r="L131" s="49"/>
      <c r="M131" s="34"/>
      <c r="N131" s="34"/>
      <c r="O131" s="34"/>
      <c r="P131" s="34"/>
      <c r="Q131" s="34"/>
      <c r="R131" s="34"/>
      <c r="S131" s="34"/>
      <c r="T131" s="34"/>
      <c r="U131" s="34"/>
      <c r="V131" s="34"/>
      <c r="W131" s="34"/>
      <c r="X131" s="34"/>
      <c r="Y131" s="34"/>
      <c r="Z131" s="34"/>
      <c r="AA131" s="34"/>
      <c r="AB131" s="34"/>
      <c r="AC131" s="34"/>
      <c r="AD131" s="34"/>
    </row>
    <row r="132" spans="1:30" ht="12.75" x14ac:dyDescent="0.2">
      <c r="A132" s="49">
        <v>4</v>
      </c>
      <c r="B132" s="49" t="s">
        <v>15</v>
      </c>
      <c r="C132" s="49" t="s">
        <v>21</v>
      </c>
      <c r="D132" s="49" t="s">
        <v>22</v>
      </c>
      <c r="E132" s="49" t="s">
        <v>18</v>
      </c>
      <c r="F132" s="49">
        <v>38016</v>
      </c>
      <c r="G132" s="56" t="e">
        <f>#REF!-F132</f>
        <v>#REF!</v>
      </c>
      <c r="H132" s="49">
        <v>0</v>
      </c>
      <c r="I132" s="56" t="e">
        <f>#REF!-H132</f>
        <v>#REF!</v>
      </c>
      <c r="J132" s="49">
        <v>0</v>
      </c>
      <c r="K132" s="56" t="e">
        <f>#REF!-J132</f>
        <v>#REF!</v>
      </c>
      <c r="L132" s="49"/>
      <c r="M132" s="34"/>
      <c r="N132" s="34"/>
      <c r="O132" s="34"/>
      <c r="P132" s="34"/>
      <c r="Q132" s="34"/>
      <c r="R132" s="34"/>
      <c r="S132" s="34"/>
      <c r="T132" s="34"/>
      <c r="U132" s="34"/>
      <c r="V132" s="34"/>
      <c r="W132" s="34"/>
      <c r="X132" s="34"/>
      <c r="Y132" s="34"/>
      <c r="Z132" s="34"/>
      <c r="AA132" s="34"/>
      <c r="AB132" s="34"/>
      <c r="AC132" s="34"/>
      <c r="AD132" s="34"/>
    </row>
    <row r="133" spans="1:30" ht="12.75" x14ac:dyDescent="0.2">
      <c r="A133" s="49">
        <v>5</v>
      </c>
      <c r="B133" s="49" t="s">
        <v>15</v>
      </c>
      <c r="C133" s="49" t="s">
        <v>23</v>
      </c>
      <c r="D133" s="49" t="s">
        <v>24</v>
      </c>
      <c r="E133" s="49" t="s">
        <v>18</v>
      </c>
      <c r="F133" s="49">
        <v>82336</v>
      </c>
      <c r="G133" s="56" t="e">
        <f>#REF!-F133</f>
        <v>#REF!</v>
      </c>
      <c r="H133" s="49">
        <v>0</v>
      </c>
      <c r="I133" s="56" t="e">
        <f>#REF!-H133</f>
        <v>#REF!</v>
      </c>
      <c r="J133" s="49">
        <v>0</v>
      </c>
      <c r="K133" s="56" t="e">
        <f>#REF!-J133</f>
        <v>#REF!</v>
      </c>
      <c r="L133" s="49"/>
      <c r="M133" s="34"/>
      <c r="N133" s="34"/>
      <c r="O133" s="34"/>
      <c r="P133" s="34"/>
      <c r="Q133" s="34"/>
      <c r="R133" s="34"/>
      <c r="S133" s="34"/>
      <c r="T133" s="34"/>
      <c r="U133" s="34"/>
      <c r="V133" s="34"/>
      <c r="W133" s="34"/>
      <c r="X133" s="34"/>
      <c r="Y133" s="34"/>
      <c r="Z133" s="34"/>
      <c r="AA133" s="34"/>
      <c r="AB133" s="34"/>
      <c r="AC133" s="34"/>
      <c r="AD133" s="34"/>
    </row>
    <row r="134" spans="1:30" ht="12.75" x14ac:dyDescent="0.2">
      <c r="A134" s="49">
        <v>6</v>
      </c>
      <c r="B134" s="49" t="s">
        <v>15</v>
      </c>
      <c r="C134" s="49" t="s">
        <v>23</v>
      </c>
      <c r="D134" s="49" t="s">
        <v>25</v>
      </c>
      <c r="E134" s="49" t="s">
        <v>18</v>
      </c>
      <c r="F134" s="49">
        <v>56129</v>
      </c>
      <c r="G134" s="56" t="e">
        <f>#REF!-F134</f>
        <v>#REF!</v>
      </c>
      <c r="H134" s="49">
        <v>0</v>
      </c>
      <c r="I134" s="56" t="e">
        <f>#REF!-H134</f>
        <v>#REF!</v>
      </c>
      <c r="J134" s="49">
        <v>0</v>
      </c>
      <c r="K134" s="56" t="e">
        <f>#REF!-J134</f>
        <v>#REF!</v>
      </c>
      <c r="L134" s="49"/>
      <c r="M134" s="34"/>
      <c r="N134" s="34"/>
      <c r="O134" s="34"/>
      <c r="P134" s="34"/>
      <c r="Q134" s="34"/>
      <c r="R134" s="34"/>
      <c r="S134" s="34"/>
      <c r="T134" s="34"/>
      <c r="U134" s="34"/>
      <c r="V134" s="34"/>
      <c r="W134" s="34"/>
      <c r="X134" s="34"/>
      <c r="Y134" s="34"/>
      <c r="Z134" s="34"/>
      <c r="AA134" s="34"/>
      <c r="AB134" s="34"/>
      <c r="AC134" s="34"/>
      <c r="AD134" s="34"/>
    </row>
    <row r="135" spans="1:30" ht="12.75" x14ac:dyDescent="0.2">
      <c r="A135" s="49">
        <v>7</v>
      </c>
      <c r="B135" s="49" t="s">
        <v>15</v>
      </c>
      <c r="C135" s="49" t="s">
        <v>23</v>
      </c>
      <c r="D135" s="49" t="s">
        <v>26</v>
      </c>
      <c r="E135" s="49" t="s">
        <v>18</v>
      </c>
      <c r="F135" s="49">
        <v>109130</v>
      </c>
      <c r="G135" s="56" t="e">
        <f>#REF!-F135</f>
        <v>#REF!</v>
      </c>
      <c r="H135" s="49">
        <v>109130</v>
      </c>
      <c r="I135" s="56" t="e">
        <f>#REF!-H135</f>
        <v>#REF!</v>
      </c>
      <c r="J135" s="49">
        <v>0</v>
      </c>
      <c r="K135" s="56" t="e">
        <f>#REF!-J135</f>
        <v>#REF!</v>
      </c>
      <c r="L135" s="49"/>
      <c r="M135" s="34"/>
      <c r="N135" s="34"/>
      <c r="O135" s="34"/>
      <c r="P135" s="34"/>
      <c r="Q135" s="34"/>
      <c r="R135" s="34"/>
      <c r="S135" s="34"/>
      <c r="T135" s="34"/>
      <c r="U135" s="34"/>
      <c r="V135" s="34"/>
      <c r="W135" s="34"/>
      <c r="X135" s="34"/>
      <c r="Y135" s="34"/>
      <c r="Z135" s="34"/>
      <c r="AA135" s="34"/>
      <c r="AB135" s="34"/>
      <c r="AC135" s="34"/>
      <c r="AD135" s="34"/>
    </row>
    <row r="136" spans="1:30" ht="12.75" x14ac:dyDescent="0.2">
      <c r="A136" s="49">
        <v>8</v>
      </c>
      <c r="B136" s="49" t="s">
        <v>15</v>
      </c>
      <c r="C136" s="49" t="s">
        <v>23</v>
      </c>
      <c r="D136" s="49" t="s">
        <v>27</v>
      </c>
      <c r="E136" s="49" t="s">
        <v>18</v>
      </c>
      <c r="F136" s="49">
        <v>52892</v>
      </c>
      <c r="G136" s="56" t="e">
        <f>#REF!-F136</f>
        <v>#REF!</v>
      </c>
      <c r="H136" s="49">
        <v>0</v>
      </c>
      <c r="I136" s="56" t="e">
        <f>#REF!-H136</f>
        <v>#REF!</v>
      </c>
      <c r="J136" s="49">
        <v>0</v>
      </c>
      <c r="K136" s="56" t="e">
        <f>#REF!-J136</f>
        <v>#REF!</v>
      </c>
      <c r="L136" s="49"/>
      <c r="M136" s="34"/>
      <c r="N136" s="34"/>
      <c r="O136" s="34"/>
      <c r="P136" s="34"/>
      <c r="Q136" s="34"/>
      <c r="R136" s="34"/>
      <c r="S136" s="34"/>
      <c r="T136" s="34"/>
      <c r="U136" s="34"/>
      <c r="V136" s="34"/>
      <c r="W136" s="34"/>
      <c r="X136" s="34"/>
      <c r="Y136" s="34"/>
      <c r="Z136" s="34"/>
      <c r="AA136" s="34"/>
      <c r="AB136" s="34"/>
      <c r="AC136" s="34"/>
      <c r="AD136" s="34"/>
    </row>
    <row r="137" spans="1:30" ht="12.75" x14ac:dyDescent="0.2">
      <c r="A137" s="49">
        <v>9</v>
      </c>
      <c r="B137" s="49" t="s">
        <v>15</v>
      </c>
      <c r="C137" s="49" t="s">
        <v>28</v>
      </c>
      <c r="D137" s="49" t="s">
        <v>29</v>
      </c>
      <c r="E137" s="49" t="s">
        <v>18</v>
      </c>
      <c r="F137" s="49">
        <v>128340</v>
      </c>
      <c r="G137" s="56" t="e">
        <f>#REF!-F137</f>
        <v>#REF!</v>
      </c>
      <c r="H137" s="49">
        <v>0</v>
      </c>
      <c r="I137" s="56" t="e">
        <f>#REF!-H137</f>
        <v>#REF!</v>
      </c>
      <c r="J137" s="49">
        <v>0</v>
      </c>
      <c r="K137" s="56" t="e">
        <f>#REF!-J137</f>
        <v>#REF!</v>
      </c>
      <c r="L137" s="49"/>
      <c r="M137" s="34"/>
      <c r="N137" s="34"/>
      <c r="O137" s="34"/>
      <c r="P137" s="34"/>
      <c r="Q137" s="34"/>
      <c r="R137" s="34"/>
      <c r="S137" s="34"/>
      <c r="T137" s="34"/>
      <c r="U137" s="34"/>
      <c r="V137" s="34"/>
      <c r="W137" s="34"/>
      <c r="X137" s="34"/>
      <c r="Y137" s="34"/>
      <c r="Z137" s="34"/>
      <c r="AA137" s="34"/>
      <c r="AB137" s="34"/>
      <c r="AC137" s="34"/>
      <c r="AD137" s="34"/>
    </row>
    <row r="138" spans="1:30" ht="12.75" x14ac:dyDescent="0.2">
      <c r="A138" s="49">
        <v>10</v>
      </c>
      <c r="B138" s="49" t="s">
        <v>15</v>
      </c>
      <c r="C138" s="49" t="s">
        <v>28</v>
      </c>
      <c r="D138" s="49" t="s">
        <v>30</v>
      </c>
      <c r="E138" s="49" t="s">
        <v>18</v>
      </c>
      <c r="F138" s="49">
        <v>66979</v>
      </c>
      <c r="G138" s="56" t="e">
        <f>#REF!-F138</f>
        <v>#REF!</v>
      </c>
      <c r="H138" s="49">
        <v>0</v>
      </c>
      <c r="I138" s="56" t="e">
        <f>#REF!-H138</f>
        <v>#REF!</v>
      </c>
      <c r="J138" s="49">
        <v>0</v>
      </c>
      <c r="K138" s="56" t="e">
        <f>#REF!-J138</f>
        <v>#REF!</v>
      </c>
      <c r="L138" s="49"/>
      <c r="M138" s="34"/>
      <c r="N138" s="34"/>
      <c r="O138" s="34"/>
      <c r="P138" s="34"/>
      <c r="Q138" s="34"/>
      <c r="R138" s="34"/>
      <c r="S138" s="34"/>
      <c r="T138" s="34"/>
      <c r="U138" s="34"/>
      <c r="V138" s="34"/>
      <c r="W138" s="34"/>
      <c r="X138" s="34"/>
      <c r="Y138" s="34"/>
      <c r="Z138" s="34"/>
      <c r="AA138" s="34"/>
      <c r="AB138" s="34"/>
      <c r="AC138" s="34"/>
      <c r="AD138" s="34"/>
    </row>
    <row r="139" spans="1:30" ht="12.75" x14ac:dyDescent="0.2">
      <c r="A139" s="49">
        <v>11</v>
      </c>
      <c r="B139" s="49" t="s">
        <v>15</v>
      </c>
      <c r="C139" s="49" t="s">
        <v>31</v>
      </c>
      <c r="D139" s="49" t="s">
        <v>32</v>
      </c>
      <c r="E139" s="49" t="s">
        <v>18</v>
      </c>
      <c r="F139" s="49">
        <v>39012</v>
      </c>
      <c r="G139" s="56" t="e">
        <f>#REF!-F139</f>
        <v>#REF!</v>
      </c>
      <c r="H139" s="49">
        <v>0</v>
      </c>
      <c r="I139" s="56" t="e">
        <f>#REF!-H139</f>
        <v>#REF!</v>
      </c>
      <c r="J139" s="49">
        <v>0</v>
      </c>
      <c r="K139" s="56" t="e">
        <f>#REF!-J139</f>
        <v>#REF!</v>
      </c>
      <c r="L139" s="49"/>
      <c r="M139" s="34"/>
      <c r="N139" s="34"/>
      <c r="O139" s="34"/>
      <c r="P139" s="34"/>
      <c r="Q139" s="34"/>
      <c r="R139" s="34"/>
      <c r="S139" s="34"/>
      <c r="T139" s="34"/>
      <c r="U139" s="34"/>
      <c r="V139" s="34"/>
      <c r="W139" s="34"/>
      <c r="X139" s="34"/>
      <c r="Y139" s="34"/>
      <c r="Z139" s="34"/>
      <c r="AA139" s="34"/>
      <c r="AB139" s="34"/>
      <c r="AC139" s="34"/>
      <c r="AD139" s="34"/>
    </row>
    <row r="140" spans="1:30" ht="12.75" x14ac:dyDescent="0.2">
      <c r="A140" s="49">
        <v>12</v>
      </c>
      <c r="B140" s="49" t="s">
        <v>15</v>
      </c>
      <c r="C140" s="49" t="s">
        <v>33</v>
      </c>
      <c r="D140" s="49" t="s">
        <v>34</v>
      </c>
      <c r="E140" s="49" t="s">
        <v>18</v>
      </c>
      <c r="F140" s="49">
        <v>19512</v>
      </c>
      <c r="G140" s="56" t="e">
        <f>#REF!-F140</f>
        <v>#REF!</v>
      </c>
      <c r="H140" s="49">
        <v>0</v>
      </c>
      <c r="I140" s="56" t="e">
        <f>#REF!-H140</f>
        <v>#REF!</v>
      </c>
      <c r="J140" s="49">
        <v>0</v>
      </c>
      <c r="K140" s="56" t="e">
        <f>#REF!-J140</f>
        <v>#REF!</v>
      </c>
      <c r="L140" s="49"/>
      <c r="M140" s="34"/>
      <c r="N140" s="34"/>
      <c r="O140" s="34"/>
      <c r="P140" s="34"/>
      <c r="Q140" s="34"/>
      <c r="R140" s="34"/>
      <c r="S140" s="34"/>
      <c r="T140" s="34"/>
      <c r="U140" s="34"/>
      <c r="V140" s="34"/>
      <c r="W140" s="34"/>
      <c r="X140" s="34"/>
      <c r="Y140" s="34"/>
      <c r="Z140" s="34"/>
      <c r="AA140" s="34"/>
      <c r="AB140" s="34"/>
      <c r="AC140" s="34"/>
      <c r="AD140" s="34"/>
    </row>
    <row r="141" spans="1:30" ht="12.75" x14ac:dyDescent="0.2">
      <c r="A141" s="49">
        <v>13</v>
      </c>
      <c r="B141" s="49" t="s">
        <v>15</v>
      </c>
      <c r="C141" s="49" t="s">
        <v>35</v>
      </c>
      <c r="D141" s="49" t="s">
        <v>36</v>
      </c>
      <c r="E141" s="49" t="s">
        <v>18</v>
      </c>
      <c r="F141" s="49">
        <v>87168</v>
      </c>
      <c r="G141" s="56" t="e">
        <f>#REF!-F141</f>
        <v>#REF!</v>
      </c>
      <c r="H141" s="49">
        <v>0</v>
      </c>
      <c r="I141" s="56" t="e">
        <f>#REF!-H141</f>
        <v>#REF!</v>
      </c>
      <c r="J141" s="49">
        <v>0</v>
      </c>
      <c r="K141" s="56" t="e">
        <f>#REF!-J141</f>
        <v>#REF!</v>
      </c>
      <c r="L141" s="49"/>
      <c r="M141" s="34"/>
      <c r="N141" s="34"/>
      <c r="O141" s="34"/>
      <c r="P141" s="34"/>
      <c r="Q141" s="34"/>
      <c r="R141" s="34"/>
      <c r="S141" s="34"/>
      <c r="T141" s="34"/>
      <c r="U141" s="34"/>
      <c r="V141" s="34"/>
      <c r="W141" s="34"/>
      <c r="X141" s="34"/>
      <c r="Y141" s="34"/>
      <c r="Z141" s="34"/>
      <c r="AA141" s="34"/>
      <c r="AB141" s="34"/>
      <c r="AC141" s="34"/>
      <c r="AD141" s="34"/>
    </row>
    <row r="142" spans="1:30" ht="12.75" x14ac:dyDescent="0.2">
      <c r="A142" s="49">
        <v>14</v>
      </c>
      <c r="B142" s="49" t="s">
        <v>15</v>
      </c>
      <c r="C142" s="49" t="s">
        <v>35</v>
      </c>
      <c r="D142" s="49" t="s">
        <v>37</v>
      </c>
      <c r="E142" s="49" t="s">
        <v>18</v>
      </c>
      <c r="F142" s="49">
        <v>447</v>
      </c>
      <c r="G142" s="56" t="e">
        <f>#REF!-F142</f>
        <v>#REF!</v>
      </c>
      <c r="H142" s="49">
        <v>0</v>
      </c>
      <c r="I142" s="56" t="e">
        <f>#REF!-H142</f>
        <v>#REF!</v>
      </c>
      <c r="J142" s="49">
        <v>0</v>
      </c>
      <c r="K142" s="56" t="e">
        <f>#REF!-J142</f>
        <v>#REF!</v>
      </c>
      <c r="L142" s="49"/>
      <c r="M142" s="34"/>
      <c r="N142" s="34"/>
      <c r="O142" s="34"/>
      <c r="P142" s="34"/>
      <c r="Q142" s="34"/>
      <c r="R142" s="34"/>
      <c r="S142" s="34"/>
      <c r="T142" s="34"/>
      <c r="U142" s="34"/>
      <c r="V142" s="34"/>
      <c r="W142" s="34"/>
      <c r="X142" s="34"/>
      <c r="Y142" s="34"/>
      <c r="Z142" s="34"/>
      <c r="AA142" s="34"/>
      <c r="AB142" s="34"/>
      <c r="AC142" s="34"/>
      <c r="AD142" s="34"/>
    </row>
    <row r="143" spans="1:30" ht="12.75" x14ac:dyDescent="0.2">
      <c r="A143" s="49">
        <v>15</v>
      </c>
      <c r="B143" s="49" t="s">
        <v>15</v>
      </c>
      <c r="C143" s="49" t="s">
        <v>38</v>
      </c>
      <c r="D143" s="49" t="s">
        <v>146</v>
      </c>
      <c r="E143" s="49" t="s">
        <v>18</v>
      </c>
      <c r="F143" s="49">
        <v>130721</v>
      </c>
      <c r="G143" s="56" t="e">
        <f>#REF!-F143</f>
        <v>#REF!</v>
      </c>
      <c r="H143" s="49">
        <v>12229</v>
      </c>
      <c r="I143" s="56" t="e">
        <f>#REF!-H143</f>
        <v>#REF!</v>
      </c>
      <c r="J143" s="49">
        <v>0</v>
      </c>
      <c r="K143" s="56" t="e">
        <f>#REF!-J143</f>
        <v>#REF!</v>
      </c>
      <c r="L143" s="49"/>
      <c r="M143" s="34"/>
      <c r="N143" s="34"/>
      <c r="O143" s="34"/>
      <c r="P143" s="34"/>
      <c r="Q143" s="34"/>
      <c r="R143" s="34"/>
      <c r="S143" s="34"/>
      <c r="T143" s="34"/>
      <c r="U143" s="34"/>
      <c r="V143" s="34"/>
      <c r="W143" s="34"/>
      <c r="X143" s="34"/>
      <c r="Y143" s="34"/>
      <c r="Z143" s="34"/>
      <c r="AA143" s="34"/>
      <c r="AB143" s="34"/>
      <c r="AC143" s="34"/>
      <c r="AD143" s="34"/>
    </row>
    <row r="144" spans="1:30" ht="12.75" x14ac:dyDescent="0.2">
      <c r="A144" s="49">
        <v>16</v>
      </c>
      <c r="B144" s="49" t="s">
        <v>15</v>
      </c>
      <c r="C144" s="49" t="s">
        <v>38</v>
      </c>
      <c r="D144" s="49" t="s">
        <v>147</v>
      </c>
      <c r="E144" s="49" t="s">
        <v>18</v>
      </c>
      <c r="F144" s="49">
        <v>173746</v>
      </c>
      <c r="G144" s="56" t="e">
        <f>#REF!-F144</f>
        <v>#REF!</v>
      </c>
      <c r="H144" s="49">
        <v>18231</v>
      </c>
      <c r="I144" s="56" t="e">
        <f>#REF!-H144</f>
        <v>#REF!</v>
      </c>
      <c r="J144" s="49">
        <v>0</v>
      </c>
      <c r="K144" s="56" t="e">
        <f>#REF!-J144</f>
        <v>#REF!</v>
      </c>
      <c r="L144" s="49"/>
      <c r="M144" s="34"/>
      <c r="N144" s="34"/>
      <c r="O144" s="34"/>
      <c r="P144" s="34"/>
      <c r="Q144" s="34"/>
      <c r="R144" s="34"/>
      <c r="S144" s="34"/>
      <c r="T144" s="34"/>
      <c r="U144" s="34"/>
      <c r="V144" s="34"/>
      <c r="W144" s="34"/>
      <c r="X144" s="34"/>
      <c r="Y144" s="34"/>
      <c r="Z144" s="34"/>
      <c r="AA144" s="34"/>
      <c r="AB144" s="34"/>
      <c r="AC144" s="34"/>
      <c r="AD144" s="34"/>
    </row>
    <row r="145" spans="1:30" ht="12.75" x14ac:dyDescent="0.2">
      <c r="A145" s="49">
        <v>17</v>
      </c>
      <c r="B145" s="49" t="s">
        <v>15</v>
      </c>
      <c r="C145" s="49" t="s">
        <v>38</v>
      </c>
      <c r="D145" s="49" t="s">
        <v>148</v>
      </c>
      <c r="E145" s="49" t="s">
        <v>18</v>
      </c>
      <c r="F145" s="49">
        <v>102036</v>
      </c>
      <c r="G145" s="56" t="e">
        <f>#REF!-F145</f>
        <v>#REF!</v>
      </c>
      <c r="H145" s="49">
        <v>5468</v>
      </c>
      <c r="I145" s="56" t="e">
        <f>#REF!-H145</f>
        <v>#REF!</v>
      </c>
      <c r="J145" s="49">
        <v>0</v>
      </c>
      <c r="K145" s="56" t="e">
        <f>#REF!-J145</f>
        <v>#REF!</v>
      </c>
      <c r="L145" s="49"/>
      <c r="M145" s="34"/>
      <c r="N145" s="34"/>
      <c r="O145" s="34"/>
      <c r="P145" s="34"/>
      <c r="Q145" s="34"/>
      <c r="R145" s="34"/>
      <c r="S145" s="34"/>
      <c r="T145" s="34"/>
      <c r="U145" s="34"/>
      <c r="V145" s="34"/>
      <c r="W145" s="34"/>
      <c r="X145" s="34"/>
      <c r="Y145" s="34"/>
      <c r="Z145" s="34"/>
      <c r="AA145" s="34"/>
      <c r="AB145" s="34"/>
      <c r="AC145" s="34"/>
      <c r="AD145" s="34"/>
    </row>
    <row r="146" spans="1:30" ht="12.75" x14ac:dyDescent="0.2">
      <c r="A146" s="49">
        <v>18</v>
      </c>
      <c r="B146" s="49" t="s">
        <v>15</v>
      </c>
      <c r="C146" s="49" t="s">
        <v>42</v>
      </c>
      <c r="D146" s="49" t="s">
        <v>43</v>
      </c>
      <c r="E146" s="49" t="s">
        <v>18</v>
      </c>
      <c r="F146" s="49">
        <v>407507</v>
      </c>
      <c r="G146" s="56" t="e">
        <f>#REF!-F146</f>
        <v>#REF!</v>
      </c>
      <c r="H146" s="49">
        <v>0</v>
      </c>
      <c r="I146" s="56" t="e">
        <f>#REF!-H146</f>
        <v>#REF!</v>
      </c>
      <c r="J146" s="49">
        <v>0</v>
      </c>
      <c r="K146" s="56" t="e">
        <f>#REF!-J146</f>
        <v>#REF!</v>
      </c>
      <c r="L146" s="49"/>
      <c r="M146" s="34"/>
      <c r="N146" s="34"/>
      <c r="O146" s="34"/>
      <c r="P146" s="34"/>
      <c r="Q146" s="34"/>
      <c r="R146" s="34"/>
      <c r="S146" s="34"/>
      <c r="T146" s="34"/>
      <c r="U146" s="34"/>
      <c r="V146" s="34"/>
      <c r="W146" s="34"/>
      <c r="X146" s="34"/>
      <c r="Y146" s="34"/>
      <c r="Z146" s="34"/>
      <c r="AA146" s="34"/>
      <c r="AB146" s="34"/>
      <c r="AC146" s="34"/>
      <c r="AD146" s="34"/>
    </row>
    <row r="147" spans="1:30" ht="12.75" x14ac:dyDescent="0.2">
      <c r="A147" s="49">
        <v>19</v>
      </c>
      <c r="B147" s="49" t="s">
        <v>15</v>
      </c>
      <c r="C147" s="49" t="s">
        <v>42</v>
      </c>
      <c r="D147" s="49" t="s">
        <v>44</v>
      </c>
      <c r="E147" s="49" t="s">
        <v>18</v>
      </c>
      <c r="F147" s="49">
        <v>3398</v>
      </c>
      <c r="G147" s="56" t="e">
        <f>#REF!-F147</f>
        <v>#REF!</v>
      </c>
      <c r="H147" s="49">
        <v>3398</v>
      </c>
      <c r="I147" s="56" t="e">
        <f>#REF!-H147</f>
        <v>#REF!</v>
      </c>
      <c r="J147" s="49">
        <v>0</v>
      </c>
      <c r="K147" s="56" t="e">
        <f>#REF!-J147</f>
        <v>#REF!</v>
      </c>
      <c r="L147" s="49"/>
      <c r="M147" s="34"/>
      <c r="N147" s="34"/>
      <c r="O147" s="34"/>
      <c r="P147" s="34"/>
      <c r="Q147" s="34"/>
      <c r="R147" s="34"/>
      <c r="S147" s="34"/>
      <c r="T147" s="34"/>
      <c r="U147" s="34"/>
      <c r="V147" s="34"/>
      <c r="W147" s="34"/>
      <c r="X147" s="34"/>
      <c r="Y147" s="34"/>
      <c r="Z147" s="34"/>
      <c r="AA147" s="34"/>
      <c r="AB147" s="34"/>
      <c r="AC147" s="34"/>
      <c r="AD147" s="34"/>
    </row>
    <row r="148" spans="1:30" ht="12.75" x14ac:dyDescent="0.2">
      <c r="A148" s="49">
        <v>20</v>
      </c>
      <c r="B148" s="49" t="s">
        <v>15</v>
      </c>
      <c r="C148" s="49" t="s">
        <v>45</v>
      </c>
      <c r="D148" s="49" t="s">
        <v>46</v>
      </c>
      <c r="E148" s="49" t="s">
        <v>18</v>
      </c>
      <c r="F148" s="49">
        <v>3105</v>
      </c>
      <c r="G148" s="56" t="e">
        <f>#REF!-F148</f>
        <v>#REF!</v>
      </c>
      <c r="H148" s="49">
        <v>0</v>
      </c>
      <c r="I148" s="56" t="e">
        <f>#REF!-H148</f>
        <v>#REF!</v>
      </c>
      <c r="J148" s="49">
        <v>0</v>
      </c>
      <c r="K148" s="56" t="e">
        <f>#REF!-J148</f>
        <v>#REF!</v>
      </c>
      <c r="L148" s="49"/>
      <c r="M148" s="34"/>
      <c r="N148" s="34"/>
      <c r="O148" s="34"/>
      <c r="P148" s="34"/>
      <c r="Q148" s="34"/>
      <c r="R148" s="34"/>
      <c r="S148" s="34"/>
      <c r="T148" s="34"/>
      <c r="U148" s="34"/>
      <c r="V148" s="34"/>
      <c r="W148" s="34"/>
      <c r="X148" s="34"/>
      <c r="Y148" s="34"/>
      <c r="Z148" s="34"/>
      <c r="AA148" s="34"/>
      <c r="AB148" s="34"/>
      <c r="AC148" s="34"/>
      <c r="AD148" s="34"/>
    </row>
    <row r="149" spans="1:30" ht="12.75" x14ac:dyDescent="0.2">
      <c r="A149" s="49">
        <v>21</v>
      </c>
      <c r="B149" s="49" t="s">
        <v>15</v>
      </c>
      <c r="C149" s="49" t="s">
        <v>47</v>
      </c>
      <c r="D149" s="49" t="s">
        <v>48</v>
      </c>
      <c r="E149" s="49" t="s">
        <v>18</v>
      </c>
      <c r="F149" s="49">
        <v>184044</v>
      </c>
      <c r="G149" s="56" t="e">
        <f>#REF!-F149</f>
        <v>#REF!</v>
      </c>
      <c r="H149" s="49">
        <v>0</v>
      </c>
      <c r="I149" s="56" t="e">
        <f>#REF!-H149</f>
        <v>#REF!</v>
      </c>
      <c r="J149" s="49">
        <v>0</v>
      </c>
      <c r="K149" s="56" t="e">
        <f>#REF!-J149</f>
        <v>#REF!</v>
      </c>
      <c r="L149" s="49"/>
      <c r="M149" s="34"/>
      <c r="N149" s="34"/>
      <c r="O149" s="34"/>
      <c r="P149" s="34"/>
      <c r="Q149" s="34"/>
      <c r="R149" s="34"/>
      <c r="S149" s="34"/>
      <c r="T149" s="34"/>
      <c r="U149" s="34"/>
      <c r="V149" s="34"/>
      <c r="W149" s="34"/>
      <c r="X149" s="34"/>
      <c r="Y149" s="34"/>
      <c r="Z149" s="34"/>
      <c r="AA149" s="34"/>
      <c r="AB149" s="34"/>
      <c r="AC149" s="34"/>
      <c r="AD149" s="34"/>
    </row>
    <row r="150" spans="1:30" ht="12.75" x14ac:dyDescent="0.2">
      <c r="A150" s="49">
        <v>22</v>
      </c>
      <c r="B150" s="49" t="s">
        <v>49</v>
      </c>
      <c r="C150" s="49" t="s">
        <v>54</v>
      </c>
      <c r="D150" s="49" t="s">
        <v>55</v>
      </c>
      <c r="E150" s="49" t="s">
        <v>18</v>
      </c>
      <c r="F150" s="49">
        <v>77547</v>
      </c>
      <c r="G150" s="56" t="e">
        <f>#REF!-F150</f>
        <v>#REF!</v>
      </c>
      <c r="H150" s="49">
        <v>60187</v>
      </c>
      <c r="I150" s="56" t="e">
        <f>#REF!-H150</f>
        <v>#REF!</v>
      </c>
      <c r="J150" s="49">
        <v>0</v>
      </c>
      <c r="K150" s="56" t="e">
        <f>#REF!-J150</f>
        <v>#REF!</v>
      </c>
      <c r="L150" s="49"/>
      <c r="M150" s="34"/>
      <c r="N150" s="34"/>
      <c r="O150" s="34"/>
      <c r="P150" s="34"/>
      <c r="Q150" s="34"/>
      <c r="R150" s="34"/>
      <c r="S150" s="34"/>
      <c r="T150" s="34"/>
      <c r="U150" s="34"/>
      <c r="V150" s="34"/>
      <c r="W150" s="34"/>
      <c r="X150" s="34"/>
      <c r="Y150" s="34"/>
      <c r="Z150" s="34"/>
      <c r="AA150" s="34"/>
      <c r="AB150" s="34"/>
      <c r="AC150" s="34"/>
      <c r="AD150" s="34"/>
    </row>
    <row r="151" spans="1:30" ht="12.75" x14ac:dyDescent="0.2">
      <c r="A151" s="49">
        <v>23</v>
      </c>
      <c r="B151" s="49" t="s">
        <v>49</v>
      </c>
      <c r="C151" s="49" t="s">
        <v>68</v>
      </c>
      <c r="D151" s="49" t="s">
        <v>69</v>
      </c>
      <c r="E151" s="49" t="s">
        <v>18</v>
      </c>
      <c r="F151" s="49">
        <v>11419</v>
      </c>
      <c r="G151" s="56" t="e">
        <f>#REF!-F151</f>
        <v>#REF!</v>
      </c>
      <c r="H151" s="49">
        <v>0</v>
      </c>
      <c r="I151" s="56" t="e">
        <f>#REF!-H151</f>
        <v>#REF!</v>
      </c>
      <c r="J151" s="49">
        <v>0</v>
      </c>
      <c r="K151" s="56" t="e">
        <f>#REF!-J151</f>
        <v>#REF!</v>
      </c>
      <c r="L151" s="49"/>
      <c r="M151" s="34"/>
      <c r="N151" s="34"/>
      <c r="O151" s="34"/>
      <c r="P151" s="34"/>
      <c r="Q151" s="34"/>
      <c r="R151" s="34"/>
      <c r="S151" s="34"/>
      <c r="T151" s="34"/>
      <c r="U151" s="34"/>
      <c r="V151" s="34"/>
      <c r="W151" s="34"/>
      <c r="X151" s="34"/>
      <c r="Y151" s="34"/>
      <c r="Z151" s="34"/>
      <c r="AA151" s="34"/>
      <c r="AB151" s="34"/>
      <c r="AC151" s="34"/>
      <c r="AD151" s="34"/>
    </row>
    <row r="152" spans="1:30" ht="12.75" x14ac:dyDescent="0.2">
      <c r="A152" s="49">
        <v>24</v>
      </c>
      <c r="B152" s="49" t="s">
        <v>49</v>
      </c>
      <c r="C152" s="49" t="s">
        <v>63</v>
      </c>
      <c r="D152" s="49" t="s">
        <v>64</v>
      </c>
      <c r="E152" s="49" t="s">
        <v>18</v>
      </c>
      <c r="F152" s="49">
        <v>47367</v>
      </c>
      <c r="G152" s="56" t="e">
        <f>#REF!-F152</f>
        <v>#REF!</v>
      </c>
      <c r="H152" s="49">
        <v>0</v>
      </c>
      <c r="I152" s="56" t="e">
        <f>#REF!-H152</f>
        <v>#REF!</v>
      </c>
      <c r="J152" s="49">
        <v>0</v>
      </c>
      <c r="K152" s="56" t="e">
        <f>#REF!-J152</f>
        <v>#REF!</v>
      </c>
      <c r="L152" s="49"/>
      <c r="M152" s="34"/>
      <c r="N152" s="34"/>
      <c r="O152" s="34"/>
      <c r="P152" s="34"/>
      <c r="Q152" s="34"/>
      <c r="R152" s="34"/>
      <c r="S152" s="34"/>
      <c r="T152" s="34"/>
      <c r="U152" s="34"/>
      <c r="V152" s="34"/>
      <c r="W152" s="34"/>
      <c r="X152" s="34"/>
      <c r="Y152" s="34"/>
      <c r="Z152" s="34"/>
      <c r="AA152" s="34"/>
      <c r="AB152" s="34"/>
      <c r="AC152" s="34"/>
      <c r="AD152" s="34"/>
    </row>
    <row r="153" spans="1:30" ht="12.75" x14ac:dyDescent="0.2">
      <c r="A153" s="49">
        <v>25</v>
      </c>
      <c r="B153" s="49" t="s">
        <v>49</v>
      </c>
      <c r="C153" s="49" t="s">
        <v>63</v>
      </c>
      <c r="D153" s="49" t="s">
        <v>65</v>
      </c>
      <c r="E153" s="49" t="s">
        <v>18</v>
      </c>
      <c r="F153" s="49">
        <v>40670</v>
      </c>
      <c r="G153" s="56" t="e">
        <f>#REF!-F153</f>
        <v>#REF!</v>
      </c>
      <c r="H153" s="49">
        <v>0</v>
      </c>
      <c r="I153" s="56" t="e">
        <f>#REF!-H153</f>
        <v>#REF!</v>
      </c>
      <c r="J153" s="49">
        <v>0</v>
      </c>
      <c r="K153" s="56" t="e">
        <f>#REF!-J153</f>
        <v>#REF!</v>
      </c>
      <c r="L153" s="49"/>
      <c r="M153" s="34"/>
      <c r="N153" s="34"/>
      <c r="O153" s="34"/>
      <c r="P153" s="34"/>
      <c r="Q153" s="34"/>
      <c r="R153" s="34"/>
      <c r="S153" s="34"/>
      <c r="T153" s="34"/>
      <c r="U153" s="34"/>
      <c r="V153" s="34"/>
      <c r="W153" s="34"/>
      <c r="X153" s="34"/>
      <c r="Y153" s="34"/>
      <c r="Z153" s="34"/>
      <c r="AA153" s="34"/>
      <c r="AB153" s="34"/>
      <c r="AC153" s="34"/>
      <c r="AD153" s="34"/>
    </row>
    <row r="154" spans="1:30" ht="12.75" x14ac:dyDescent="0.2">
      <c r="A154" s="49">
        <v>26</v>
      </c>
      <c r="B154" s="49" t="s">
        <v>49</v>
      </c>
      <c r="C154" s="49" t="s">
        <v>70</v>
      </c>
      <c r="D154" s="49" t="s">
        <v>71</v>
      </c>
      <c r="E154" s="49" t="s">
        <v>18</v>
      </c>
      <c r="F154" s="49">
        <v>2300</v>
      </c>
      <c r="G154" s="56" t="e">
        <f>#REF!-F154</f>
        <v>#REF!</v>
      </c>
      <c r="H154" s="49">
        <v>0</v>
      </c>
      <c r="I154" s="56" t="e">
        <f>#REF!-H154</f>
        <v>#REF!</v>
      </c>
      <c r="J154" s="49">
        <v>0</v>
      </c>
      <c r="K154" s="56" t="e">
        <f>#REF!-J154</f>
        <v>#REF!</v>
      </c>
      <c r="L154" s="49"/>
      <c r="M154" s="34"/>
      <c r="N154" s="34"/>
      <c r="O154" s="34"/>
      <c r="P154" s="34"/>
      <c r="Q154" s="34"/>
      <c r="R154" s="34"/>
      <c r="S154" s="34"/>
      <c r="T154" s="34"/>
      <c r="U154" s="34"/>
      <c r="V154" s="34"/>
      <c r="W154" s="34"/>
      <c r="X154" s="34"/>
      <c r="Y154" s="34"/>
      <c r="Z154" s="34"/>
      <c r="AA154" s="34"/>
      <c r="AB154" s="34"/>
      <c r="AC154" s="34"/>
      <c r="AD154" s="34"/>
    </row>
    <row r="155" spans="1:30" ht="12.75" x14ac:dyDescent="0.2">
      <c r="A155" s="49">
        <v>27</v>
      </c>
      <c r="B155" s="49" t="s">
        <v>49</v>
      </c>
      <c r="C155" s="49" t="s">
        <v>84</v>
      </c>
      <c r="D155" s="49" t="s">
        <v>85</v>
      </c>
      <c r="E155" s="49" t="s">
        <v>18</v>
      </c>
      <c r="F155" s="49">
        <v>187910</v>
      </c>
      <c r="G155" s="56" t="e">
        <f>#REF!-F155</f>
        <v>#REF!</v>
      </c>
      <c r="H155" s="49">
        <v>0</v>
      </c>
      <c r="I155" s="56" t="e">
        <f>#REF!-H155</f>
        <v>#REF!</v>
      </c>
      <c r="J155" s="49">
        <v>0</v>
      </c>
      <c r="K155" s="56" t="e">
        <f>#REF!-J155</f>
        <v>#REF!</v>
      </c>
      <c r="L155" s="49"/>
      <c r="M155" s="34"/>
      <c r="N155" s="34"/>
      <c r="O155" s="34"/>
      <c r="P155" s="34"/>
      <c r="Q155" s="34"/>
      <c r="R155" s="34"/>
      <c r="S155" s="34"/>
      <c r="T155" s="34"/>
      <c r="U155" s="34"/>
      <c r="V155" s="34"/>
      <c r="W155" s="34"/>
      <c r="X155" s="34"/>
      <c r="Y155" s="34"/>
      <c r="Z155" s="34"/>
      <c r="AA155" s="34"/>
      <c r="AB155" s="34"/>
      <c r="AC155" s="34"/>
      <c r="AD155" s="34"/>
    </row>
    <row r="156" spans="1:30" ht="12.75" x14ac:dyDescent="0.2">
      <c r="A156" s="49">
        <v>28</v>
      </c>
      <c r="B156" s="49" t="s">
        <v>49</v>
      </c>
      <c r="C156" s="49" t="s">
        <v>84</v>
      </c>
      <c r="D156" s="49" t="s">
        <v>86</v>
      </c>
      <c r="E156" s="49" t="s">
        <v>18</v>
      </c>
      <c r="F156" s="49">
        <v>6715</v>
      </c>
      <c r="G156" s="56" t="e">
        <f>#REF!-F156</f>
        <v>#REF!</v>
      </c>
      <c r="H156" s="49">
        <v>0</v>
      </c>
      <c r="I156" s="56" t="e">
        <f>#REF!-H156</f>
        <v>#REF!</v>
      </c>
      <c r="J156" s="49">
        <v>0</v>
      </c>
      <c r="K156" s="56" t="e">
        <f>#REF!-J156</f>
        <v>#REF!</v>
      </c>
      <c r="L156" s="49"/>
      <c r="M156" s="34"/>
      <c r="N156" s="34"/>
      <c r="O156" s="34"/>
      <c r="P156" s="34"/>
      <c r="Q156" s="34"/>
      <c r="R156" s="34"/>
      <c r="S156" s="34"/>
      <c r="T156" s="34"/>
      <c r="U156" s="34"/>
      <c r="V156" s="34"/>
      <c r="W156" s="34"/>
      <c r="X156" s="34"/>
      <c r="Y156" s="34"/>
      <c r="Z156" s="34"/>
      <c r="AA156" s="34"/>
      <c r="AB156" s="34"/>
      <c r="AC156" s="34"/>
      <c r="AD156" s="34"/>
    </row>
    <row r="157" spans="1:30" ht="12.75" x14ac:dyDescent="0.2">
      <c r="A157" s="49">
        <v>29</v>
      </c>
      <c r="B157" s="49" t="s">
        <v>49</v>
      </c>
      <c r="C157" s="49" t="s">
        <v>84</v>
      </c>
      <c r="D157" s="49" t="s">
        <v>87</v>
      </c>
      <c r="E157" s="49" t="s">
        <v>18</v>
      </c>
      <c r="F157" s="49">
        <v>383158</v>
      </c>
      <c r="G157" s="56" t="e">
        <f>#REF!-F157</f>
        <v>#REF!</v>
      </c>
      <c r="H157" s="49">
        <v>0</v>
      </c>
      <c r="I157" s="56" t="e">
        <f>#REF!-H157</f>
        <v>#REF!</v>
      </c>
      <c r="J157" s="49">
        <v>0</v>
      </c>
      <c r="K157" s="56" t="e">
        <f>#REF!-J157</f>
        <v>#REF!</v>
      </c>
      <c r="L157" s="49"/>
      <c r="M157" s="34"/>
      <c r="N157" s="34"/>
      <c r="O157" s="34"/>
      <c r="P157" s="34"/>
      <c r="Q157" s="34"/>
      <c r="R157" s="34"/>
      <c r="S157" s="34"/>
      <c r="T157" s="34"/>
      <c r="U157" s="34"/>
      <c r="V157" s="34"/>
      <c r="W157" s="34"/>
      <c r="X157" s="34"/>
      <c r="Y157" s="34"/>
      <c r="Z157" s="34"/>
      <c r="AA157" s="34"/>
      <c r="AB157" s="34"/>
      <c r="AC157" s="34"/>
      <c r="AD157" s="34"/>
    </row>
    <row r="158" spans="1:30" ht="12.75" x14ac:dyDescent="0.2">
      <c r="A158" s="49">
        <v>30</v>
      </c>
      <c r="B158" s="49" t="s">
        <v>49</v>
      </c>
      <c r="C158" s="49" t="s">
        <v>84</v>
      </c>
      <c r="D158" s="49" t="s">
        <v>88</v>
      </c>
      <c r="E158" s="49" t="s">
        <v>18</v>
      </c>
      <c r="F158" s="49">
        <v>531164</v>
      </c>
      <c r="G158" s="56" t="e">
        <f>#REF!-F158</f>
        <v>#REF!</v>
      </c>
      <c r="H158" s="49">
        <v>0</v>
      </c>
      <c r="I158" s="56" t="e">
        <f>#REF!-H158</f>
        <v>#REF!</v>
      </c>
      <c r="J158" s="49">
        <v>0</v>
      </c>
      <c r="K158" s="56" t="e">
        <f>#REF!-J158</f>
        <v>#REF!</v>
      </c>
      <c r="L158" s="49"/>
      <c r="M158" s="34"/>
      <c r="N158" s="34"/>
      <c r="O158" s="34"/>
      <c r="P158" s="34"/>
      <c r="Q158" s="34"/>
      <c r="R158" s="34"/>
      <c r="S158" s="34"/>
      <c r="T158" s="34"/>
      <c r="U158" s="34"/>
      <c r="V158" s="34"/>
      <c r="W158" s="34"/>
      <c r="X158" s="34"/>
      <c r="Y158" s="34"/>
      <c r="Z158" s="34"/>
      <c r="AA158" s="34"/>
      <c r="AB158" s="34"/>
      <c r="AC158" s="34"/>
      <c r="AD158" s="34"/>
    </row>
    <row r="159" spans="1:30" ht="12.75" x14ac:dyDescent="0.2">
      <c r="A159" s="49">
        <v>31</v>
      </c>
      <c r="B159" s="49" t="s">
        <v>49</v>
      </c>
      <c r="C159" s="49" t="s">
        <v>84</v>
      </c>
      <c r="D159" s="49" t="s">
        <v>89</v>
      </c>
      <c r="E159" s="49" t="s">
        <v>18</v>
      </c>
      <c r="F159" s="49">
        <v>417854</v>
      </c>
      <c r="G159" s="50" t="e">
        <f t="shared" ref="G159:G160" si="10">#REF!-F159</f>
        <v>#REF!</v>
      </c>
      <c r="H159" s="49">
        <v>0</v>
      </c>
      <c r="I159" s="50" t="e">
        <f t="shared" ref="I159:I160" si="11">#REF!-H159</f>
        <v>#REF!</v>
      </c>
      <c r="J159" s="49">
        <v>0</v>
      </c>
      <c r="K159" s="50" t="e">
        <f t="shared" ref="K159:K160" si="12">#REF!-J159</f>
        <v>#REF!</v>
      </c>
      <c r="L159" s="49"/>
      <c r="M159" s="34"/>
      <c r="N159" s="34"/>
      <c r="O159" s="34"/>
      <c r="P159" s="34"/>
      <c r="Q159" s="34"/>
      <c r="R159" s="34"/>
      <c r="S159" s="34"/>
      <c r="T159" s="34"/>
      <c r="U159" s="34"/>
      <c r="V159" s="34"/>
      <c r="W159" s="34"/>
      <c r="X159" s="34"/>
      <c r="Y159" s="34"/>
      <c r="Z159" s="34"/>
      <c r="AA159" s="34"/>
      <c r="AB159" s="34"/>
      <c r="AC159" s="34"/>
      <c r="AD159" s="34"/>
    </row>
    <row r="160" spans="1:30" ht="12.75" x14ac:dyDescent="0.2">
      <c r="A160" s="49">
        <v>32</v>
      </c>
      <c r="B160" s="49" t="s">
        <v>49</v>
      </c>
      <c r="C160" s="49" t="s">
        <v>80</v>
      </c>
      <c r="D160" s="49" t="s">
        <v>81</v>
      </c>
      <c r="E160" s="49" t="s">
        <v>18</v>
      </c>
      <c r="F160" s="49">
        <v>472500</v>
      </c>
      <c r="G160" s="50" t="e">
        <f t="shared" si="10"/>
        <v>#REF!</v>
      </c>
      <c r="H160" s="49">
        <v>0</v>
      </c>
      <c r="I160" s="50" t="e">
        <f t="shared" si="11"/>
        <v>#REF!</v>
      </c>
      <c r="J160" s="49">
        <v>0</v>
      </c>
      <c r="K160" s="50" t="e">
        <f t="shared" si="12"/>
        <v>#REF!</v>
      </c>
      <c r="L160" s="49"/>
      <c r="M160" s="34"/>
      <c r="N160" s="34"/>
      <c r="O160" s="34"/>
      <c r="P160" s="34"/>
      <c r="Q160" s="34"/>
      <c r="R160" s="34"/>
      <c r="S160" s="34"/>
      <c r="T160" s="34"/>
      <c r="U160" s="34"/>
      <c r="V160" s="34"/>
      <c r="W160" s="34"/>
      <c r="X160" s="34"/>
      <c r="Y160" s="34"/>
      <c r="Z160" s="34"/>
      <c r="AA160" s="34"/>
      <c r="AB160" s="34"/>
      <c r="AC160" s="34"/>
      <c r="AD160" s="34"/>
    </row>
    <row r="161" spans="1:30" ht="12.75" x14ac:dyDescent="0.2">
      <c r="A161" s="49">
        <v>33</v>
      </c>
      <c r="B161" s="49" t="s">
        <v>49</v>
      </c>
      <c r="C161" s="49" t="s">
        <v>56</v>
      </c>
      <c r="D161" s="49" t="s">
        <v>57</v>
      </c>
      <c r="E161" s="49" t="s">
        <v>18</v>
      </c>
      <c r="F161" s="49">
        <v>143683</v>
      </c>
      <c r="G161" s="56" t="e">
        <f>#REF!-F161</f>
        <v>#REF!</v>
      </c>
      <c r="H161" s="49">
        <v>31000</v>
      </c>
      <c r="I161" s="56" t="e">
        <f>#REF!-H161</f>
        <v>#REF!</v>
      </c>
      <c r="J161" s="49">
        <v>3161</v>
      </c>
      <c r="K161" s="56" t="e">
        <f>#REF!-J161</f>
        <v>#REF!</v>
      </c>
      <c r="L161" s="49"/>
      <c r="M161" s="34"/>
      <c r="N161" s="34"/>
      <c r="O161" s="34"/>
      <c r="P161" s="34"/>
      <c r="Q161" s="34"/>
      <c r="R161" s="34"/>
      <c r="S161" s="34"/>
      <c r="T161" s="34"/>
      <c r="U161" s="34"/>
      <c r="V161" s="34"/>
      <c r="W161" s="34"/>
      <c r="X161" s="34"/>
      <c r="Y161" s="34"/>
      <c r="Z161" s="34"/>
      <c r="AA161" s="34"/>
      <c r="AB161" s="34"/>
      <c r="AC161" s="34"/>
      <c r="AD161" s="34"/>
    </row>
    <row r="162" spans="1:30" ht="12.75" x14ac:dyDescent="0.2">
      <c r="A162" s="49">
        <v>34</v>
      </c>
      <c r="B162" s="49" t="s">
        <v>49</v>
      </c>
      <c r="C162" s="49" t="s">
        <v>56</v>
      </c>
      <c r="D162" s="49" t="s">
        <v>58</v>
      </c>
      <c r="E162" s="49" t="s">
        <v>18</v>
      </c>
      <c r="F162" s="49">
        <v>107043</v>
      </c>
      <c r="G162" s="56" t="e">
        <f>#REF!-F162</f>
        <v>#REF!</v>
      </c>
      <c r="H162" s="49">
        <v>21000</v>
      </c>
      <c r="I162" s="56" t="e">
        <f>#REF!-H162</f>
        <v>#REF!</v>
      </c>
      <c r="J162" s="49">
        <v>8654</v>
      </c>
      <c r="K162" s="56" t="e">
        <f>#REF!-J162</f>
        <v>#REF!</v>
      </c>
      <c r="L162" s="49"/>
      <c r="M162" s="34"/>
      <c r="N162" s="34"/>
      <c r="O162" s="34"/>
      <c r="P162" s="34"/>
      <c r="Q162" s="34"/>
      <c r="R162" s="34"/>
      <c r="S162" s="34"/>
      <c r="T162" s="34"/>
      <c r="U162" s="34"/>
      <c r="V162" s="34"/>
      <c r="W162" s="34"/>
      <c r="X162" s="34"/>
      <c r="Y162" s="34"/>
      <c r="Z162" s="34"/>
      <c r="AA162" s="34"/>
      <c r="AB162" s="34"/>
      <c r="AC162" s="34"/>
      <c r="AD162" s="34"/>
    </row>
    <row r="163" spans="1:30" ht="12.75" x14ac:dyDescent="0.2">
      <c r="A163" s="49">
        <v>35</v>
      </c>
      <c r="B163" s="49" t="s">
        <v>49</v>
      </c>
      <c r="C163" s="49" t="s">
        <v>74</v>
      </c>
      <c r="D163" s="49" t="s">
        <v>75</v>
      </c>
      <c r="E163" s="49" t="s">
        <v>18</v>
      </c>
      <c r="F163" s="49">
        <v>155453</v>
      </c>
      <c r="G163" s="56" t="e">
        <f>#REF!-F163</f>
        <v>#REF!</v>
      </c>
      <c r="H163" s="49">
        <v>0</v>
      </c>
      <c r="I163" s="56" t="e">
        <f>#REF!-H163</f>
        <v>#REF!</v>
      </c>
      <c r="J163" s="49">
        <v>0</v>
      </c>
      <c r="K163" s="56" t="e">
        <f>#REF!-J163</f>
        <v>#REF!</v>
      </c>
      <c r="L163" s="49"/>
      <c r="M163" s="34"/>
      <c r="N163" s="34"/>
      <c r="O163" s="34"/>
      <c r="P163" s="34"/>
      <c r="Q163" s="34"/>
      <c r="R163" s="34"/>
      <c r="S163" s="34"/>
      <c r="T163" s="34"/>
      <c r="U163" s="34"/>
      <c r="V163" s="34"/>
      <c r="W163" s="34"/>
      <c r="X163" s="34"/>
      <c r="Y163" s="34"/>
      <c r="Z163" s="34"/>
      <c r="AA163" s="34"/>
      <c r="AB163" s="34"/>
      <c r="AC163" s="34"/>
      <c r="AD163" s="34"/>
    </row>
    <row r="164" spans="1:30" ht="12.75" x14ac:dyDescent="0.2">
      <c r="A164" s="49">
        <v>36</v>
      </c>
      <c r="B164" s="49" t="s">
        <v>49</v>
      </c>
      <c r="C164" s="49" t="s">
        <v>74</v>
      </c>
      <c r="D164" s="49" t="s">
        <v>76</v>
      </c>
      <c r="E164" s="49" t="s">
        <v>18</v>
      </c>
      <c r="F164" s="49">
        <v>167809</v>
      </c>
      <c r="G164" s="56" t="e">
        <f>#REF!-F164</f>
        <v>#REF!</v>
      </c>
      <c r="H164" s="49">
        <v>0</v>
      </c>
      <c r="I164" s="56" t="e">
        <f>#REF!-H164</f>
        <v>#REF!</v>
      </c>
      <c r="J164" s="49">
        <v>0</v>
      </c>
      <c r="K164" s="56" t="e">
        <f>#REF!-J164</f>
        <v>#REF!</v>
      </c>
      <c r="L164" s="49"/>
      <c r="M164" s="34"/>
      <c r="N164" s="34"/>
      <c r="O164" s="34"/>
      <c r="P164" s="34"/>
      <c r="Q164" s="34"/>
      <c r="R164" s="34"/>
      <c r="S164" s="34"/>
      <c r="T164" s="34"/>
      <c r="U164" s="34"/>
      <c r="V164" s="34"/>
      <c r="W164" s="34"/>
      <c r="X164" s="34"/>
      <c r="Y164" s="34"/>
      <c r="Z164" s="34"/>
      <c r="AA164" s="34"/>
      <c r="AB164" s="34"/>
      <c r="AC164" s="34"/>
      <c r="AD164" s="34"/>
    </row>
    <row r="165" spans="1:30" ht="12.75" x14ac:dyDescent="0.2">
      <c r="A165" s="49">
        <v>37</v>
      </c>
      <c r="B165" s="49" t="s">
        <v>49</v>
      </c>
      <c r="C165" s="49" t="s">
        <v>74</v>
      </c>
      <c r="D165" s="49" t="s">
        <v>77</v>
      </c>
      <c r="E165" s="49" t="s">
        <v>18</v>
      </c>
      <c r="F165" s="49">
        <v>111346</v>
      </c>
      <c r="G165" s="56" t="e">
        <f>#REF!-F165</f>
        <v>#REF!</v>
      </c>
      <c r="H165" s="49">
        <v>0</v>
      </c>
      <c r="I165" s="56" t="e">
        <f>#REF!-H165</f>
        <v>#REF!</v>
      </c>
      <c r="J165" s="49">
        <v>0</v>
      </c>
      <c r="K165" s="56" t="e">
        <f>#REF!-J165</f>
        <v>#REF!</v>
      </c>
      <c r="L165" s="49"/>
      <c r="M165" s="34"/>
      <c r="N165" s="34"/>
      <c r="O165" s="34"/>
      <c r="P165" s="34"/>
      <c r="Q165" s="34"/>
      <c r="R165" s="34"/>
      <c r="S165" s="34"/>
      <c r="T165" s="34"/>
      <c r="U165" s="34"/>
      <c r="V165" s="34"/>
      <c r="W165" s="34"/>
      <c r="X165" s="34"/>
      <c r="Y165" s="34"/>
      <c r="Z165" s="34"/>
      <c r="AA165" s="34"/>
      <c r="AB165" s="34"/>
      <c r="AC165" s="34"/>
      <c r="AD165" s="34"/>
    </row>
    <row r="166" spans="1:30" ht="12.75" x14ac:dyDescent="0.2">
      <c r="A166" s="49">
        <v>38</v>
      </c>
      <c r="B166" s="49" t="s">
        <v>49</v>
      </c>
      <c r="C166" s="49" t="s">
        <v>59</v>
      </c>
      <c r="D166" s="49" t="s">
        <v>60</v>
      </c>
      <c r="E166" s="49" t="s">
        <v>18</v>
      </c>
      <c r="F166" s="49">
        <v>210644</v>
      </c>
      <c r="G166" s="56" t="e">
        <f>#REF!-F166</f>
        <v>#REF!</v>
      </c>
      <c r="H166" s="49">
        <v>0</v>
      </c>
      <c r="I166" s="56" t="e">
        <f>#REF!-H166</f>
        <v>#REF!</v>
      </c>
      <c r="J166" s="49">
        <v>0</v>
      </c>
      <c r="K166" s="56" t="e">
        <f>#REF!-J166</f>
        <v>#REF!</v>
      </c>
      <c r="L166" s="49"/>
      <c r="M166" s="34"/>
      <c r="N166" s="34"/>
      <c r="O166" s="34"/>
      <c r="P166" s="34"/>
      <c r="Q166" s="34"/>
      <c r="R166" s="34"/>
      <c r="S166" s="34"/>
      <c r="T166" s="34"/>
      <c r="U166" s="34"/>
      <c r="V166" s="34"/>
      <c r="W166" s="34"/>
      <c r="X166" s="34"/>
      <c r="Y166" s="34"/>
      <c r="Z166" s="34"/>
      <c r="AA166" s="34"/>
      <c r="AB166" s="34"/>
      <c r="AC166" s="34"/>
      <c r="AD166" s="34"/>
    </row>
    <row r="167" spans="1:30" ht="12.75" x14ac:dyDescent="0.2">
      <c r="A167" s="49">
        <v>39</v>
      </c>
      <c r="B167" s="49" t="s">
        <v>49</v>
      </c>
      <c r="C167" s="49" t="s">
        <v>66</v>
      </c>
      <c r="D167" s="49" t="s">
        <v>67</v>
      </c>
      <c r="E167" s="49" t="s">
        <v>18</v>
      </c>
      <c r="F167" s="49">
        <v>11451</v>
      </c>
      <c r="G167" s="56" t="e">
        <f>#REF!-F167</f>
        <v>#REF!</v>
      </c>
      <c r="H167" s="49">
        <v>0</v>
      </c>
      <c r="I167" s="56" t="e">
        <f>#REF!-H167</f>
        <v>#REF!</v>
      </c>
      <c r="J167" s="49">
        <v>0</v>
      </c>
      <c r="K167" s="56" t="e">
        <f>#REF!-J167</f>
        <v>#REF!</v>
      </c>
      <c r="L167" s="49"/>
      <c r="M167" s="34"/>
      <c r="N167" s="34"/>
      <c r="O167" s="34"/>
      <c r="P167" s="34"/>
      <c r="Q167" s="34"/>
      <c r="R167" s="34"/>
      <c r="S167" s="34"/>
      <c r="T167" s="34"/>
      <c r="U167" s="34"/>
      <c r="V167" s="34"/>
      <c r="W167" s="34"/>
      <c r="X167" s="34"/>
      <c r="Y167" s="34"/>
      <c r="Z167" s="34"/>
      <c r="AA167" s="34"/>
      <c r="AB167" s="34"/>
      <c r="AC167" s="34"/>
      <c r="AD167" s="34"/>
    </row>
    <row r="168" spans="1:30" ht="12.75" x14ac:dyDescent="0.2">
      <c r="A168" s="49">
        <v>40</v>
      </c>
      <c r="B168" s="49" t="s">
        <v>49</v>
      </c>
      <c r="C168" s="49" t="s">
        <v>82</v>
      </c>
      <c r="D168" s="49" t="s">
        <v>83</v>
      </c>
      <c r="E168" s="49" t="s">
        <v>18</v>
      </c>
      <c r="F168" s="49">
        <v>14908</v>
      </c>
      <c r="G168" s="56" t="e">
        <f>#REF!-F168</f>
        <v>#REF!</v>
      </c>
      <c r="H168" s="49">
        <v>0</v>
      </c>
      <c r="I168" s="56" t="e">
        <f>#REF!-H168</f>
        <v>#REF!</v>
      </c>
      <c r="J168" s="49">
        <v>0</v>
      </c>
      <c r="K168" s="56" t="e">
        <f>#REF!-J168</f>
        <v>#REF!</v>
      </c>
      <c r="L168" s="49"/>
      <c r="M168" s="34"/>
      <c r="N168" s="34"/>
      <c r="O168" s="34"/>
      <c r="P168" s="34"/>
      <c r="Q168" s="34"/>
      <c r="R168" s="34"/>
      <c r="S168" s="34"/>
      <c r="T168" s="34"/>
      <c r="U168" s="34"/>
      <c r="V168" s="34"/>
      <c r="W168" s="34"/>
      <c r="X168" s="34"/>
      <c r="Y168" s="34"/>
      <c r="Z168" s="34"/>
      <c r="AA168" s="34"/>
      <c r="AB168" s="34"/>
      <c r="AC168" s="34"/>
      <c r="AD168" s="34"/>
    </row>
    <row r="169" spans="1:30" ht="12.75" x14ac:dyDescent="0.2">
      <c r="A169" s="49">
        <v>41</v>
      </c>
      <c r="B169" s="49" t="s">
        <v>49</v>
      </c>
      <c r="C169" s="49" t="s">
        <v>61</v>
      </c>
      <c r="D169" s="49" t="s">
        <v>62</v>
      </c>
      <c r="E169" s="49" t="s">
        <v>18</v>
      </c>
      <c r="F169" s="49">
        <v>8369</v>
      </c>
      <c r="G169" s="56" t="e">
        <f>#REF!-F169</f>
        <v>#REF!</v>
      </c>
      <c r="H169" s="49">
        <v>0</v>
      </c>
      <c r="I169" s="56" t="e">
        <f>#REF!-H169</f>
        <v>#REF!</v>
      </c>
      <c r="J169" s="49">
        <v>0</v>
      </c>
      <c r="K169" s="56" t="e">
        <f>#REF!-J169</f>
        <v>#REF!</v>
      </c>
      <c r="L169" s="49"/>
      <c r="M169" s="34"/>
      <c r="N169" s="34"/>
      <c r="O169" s="34"/>
      <c r="P169" s="34"/>
      <c r="Q169" s="34"/>
      <c r="R169" s="34"/>
      <c r="S169" s="34"/>
      <c r="T169" s="34"/>
      <c r="U169" s="34"/>
      <c r="V169" s="34"/>
      <c r="W169" s="34"/>
      <c r="X169" s="34"/>
      <c r="Y169" s="34"/>
      <c r="Z169" s="34"/>
      <c r="AA169" s="34"/>
      <c r="AB169" s="34"/>
      <c r="AC169" s="34"/>
      <c r="AD169" s="34"/>
    </row>
    <row r="170" spans="1:30" ht="12.75" x14ac:dyDescent="0.2">
      <c r="A170" s="49">
        <v>42</v>
      </c>
      <c r="B170" s="49" t="s">
        <v>49</v>
      </c>
      <c r="C170" s="49" t="s">
        <v>78</v>
      </c>
      <c r="D170" s="49" t="s">
        <v>79</v>
      </c>
      <c r="E170" s="49" t="s">
        <v>18</v>
      </c>
      <c r="F170" s="49">
        <v>3229</v>
      </c>
      <c r="G170" s="56" t="e">
        <f>#REF!-F170</f>
        <v>#REF!</v>
      </c>
      <c r="H170" s="49">
        <v>0</v>
      </c>
      <c r="I170" s="56" t="e">
        <f>#REF!-H170</f>
        <v>#REF!</v>
      </c>
      <c r="J170" s="49">
        <v>0</v>
      </c>
      <c r="K170" s="56" t="e">
        <f>#REF!-J170</f>
        <v>#REF!</v>
      </c>
      <c r="L170" s="49"/>
      <c r="M170" s="34"/>
      <c r="N170" s="34"/>
      <c r="O170" s="34"/>
      <c r="P170" s="34"/>
      <c r="Q170" s="34"/>
      <c r="R170" s="34"/>
      <c r="S170" s="34"/>
      <c r="T170" s="34"/>
      <c r="U170" s="34"/>
      <c r="V170" s="34"/>
      <c r="W170" s="34"/>
      <c r="X170" s="34"/>
      <c r="Y170" s="34"/>
      <c r="Z170" s="34"/>
      <c r="AA170" s="34"/>
      <c r="AB170" s="34"/>
      <c r="AC170" s="34"/>
      <c r="AD170" s="34"/>
    </row>
    <row r="171" spans="1:30" ht="12.75" x14ac:dyDescent="0.2">
      <c r="A171" s="49">
        <v>43</v>
      </c>
      <c r="B171" s="49" t="s">
        <v>49</v>
      </c>
      <c r="C171" s="49" t="s">
        <v>52</v>
      </c>
      <c r="D171" s="49" t="s">
        <v>53</v>
      </c>
      <c r="E171" s="49" t="s">
        <v>18</v>
      </c>
      <c r="F171" s="49">
        <v>10116</v>
      </c>
      <c r="G171" s="56" t="e">
        <f>#REF!-F171</f>
        <v>#REF!</v>
      </c>
      <c r="H171" s="49">
        <v>0</v>
      </c>
      <c r="I171" s="56" t="e">
        <f>#REF!-H171</f>
        <v>#REF!</v>
      </c>
      <c r="J171" s="49">
        <v>0</v>
      </c>
      <c r="K171" s="56" t="e">
        <f>#REF!-J171</f>
        <v>#REF!</v>
      </c>
      <c r="L171" s="49"/>
      <c r="M171" s="34"/>
      <c r="N171" s="34"/>
      <c r="O171" s="34"/>
      <c r="P171" s="34"/>
      <c r="Q171" s="34"/>
      <c r="R171" s="34"/>
      <c r="S171" s="34"/>
      <c r="T171" s="34"/>
      <c r="U171" s="34"/>
      <c r="V171" s="34"/>
      <c r="W171" s="34"/>
      <c r="X171" s="34"/>
      <c r="Y171" s="34"/>
      <c r="Z171" s="34"/>
      <c r="AA171" s="34"/>
      <c r="AB171" s="34"/>
      <c r="AC171" s="34"/>
      <c r="AD171" s="34"/>
    </row>
    <row r="172" spans="1:30" ht="12.75" x14ac:dyDescent="0.2">
      <c r="A172" s="49">
        <v>44</v>
      </c>
      <c r="B172" s="49" t="s">
        <v>49</v>
      </c>
      <c r="C172" s="49" t="s">
        <v>114</v>
      </c>
      <c r="D172" s="49" t="s">
        <v>115</v>
      </c>
      <c r="E172" s="49" t="s">
        <v>18</v>
      </c>
      <c r="F172" s="49">
        <v>0</v>
      </c>
      <c r="G172" s="56" t="e">
        <f>#REF!-F172</f>
        <v>#REF!</v>
      </c>
      <c r="H172" s="49">
        <v>0</v>
      </c>
      <c r="I172" s="56" t="e">
        <f>#REF!-H172</f>
        <v>#REF!</v>
      </c>
      <c r="J172" s="49">
        <v>0</v>
      </c>
      <c r="K172" s="56" t="e">
        <f>#REF!-J172</f>
        <v>#REF!</v>
      </c>
      <c r="L172" s="49"/>
      <c r="M172" s="34"/>
      <c r="N172" s="34"/>
      <c r="O172" s="34"/>
      <c r="P172" s="34"/>
      <c r="Q172" s="34"/>
      <c r="R172" s="34"/>
      <c r="S172" s="34"/>
      <c r="T172" s="34"/>
      <c r="U172" s="34"/>
      <c r="V172" s="34"/>
      <c r="W172" s="34"/>
      <c r="X172" s="34"/>
      <c r="Y172" s="34"/>
      <c r="Z172" s="34"/>
      <c r="AA172" s="34"/>
      <c r="AB172" s="34"/>
      <c r="AC172" s="34"/>
      <c r="AD172" s="34"/>
    </row>
    <row r="173" spans="1:30" ht="12.75" x14ac:dyDescent="0.2">
      <c r="A173" s="49">
        <v>45</v>
      </c>
      <c r="B173" s="49" t="s">
        <v>49</v>
      </c>
      <c r="C173" s="49" t="s">
        <v>90</v>
      </c>
      <c r="D173" s="49" t="s">
        <v>91</v>
      </c>
      <c r="E173" s="49" t="s">
        <v>18</v>
      </c>
      <c r="F173" s="49">
        <v>305419</v>
      </c>
      <c r="G173" s="56" t="e">
        <f>#REF!-F173</f>
        <v>#REF!</v>
      </c>
      <c r="H173" s="49">
        <v>0</v>
      </c>
      <c r="I173" s="56" t="e">
        <f>#REF!-H173</f>
        <v>#REF!</v>
      </c>
      <c r="J173" s="49">
        <v>0</v>
      </c>
      <c r="K173" s="56" t="e">
        <f>#REF!-J173</f>
        <v>#REF!</v>
      </c>
      <c r="L173" s="49"/>
      <c r="M173" s="34"/>
      <c r="N173" s="34"/>
      <c r="O173" s="34"/>
      <c r="P173" s="34"/>
      <c r="Q173" s="34"/>
      <c r="R173" s="34"/>
      <c r="S173" s="34"/>
      <c r="T173" s="34"/>
      <c r="U173" s="34"/>
      <c r="V173" s="34"/>
      <c r="W173" s="34"/>
      <c r="X173" s="34"/>
      <c r="Y173" s="34"/>
      <c r="Z173" s="34"/>
      <c r="AA173" s="34"/>
      <c r="AB173" s="34"/>
      <c r="AC173" s="34"/>
      <c r="AD173" s="34"/>
    </row>
    <row r="174" spans="1:30" ht="12.75" x14ac:dyDescent="0.2">
      <c r="A174" s="49">
        <v>46</v>
      </c>
      <c r="B174" s="49" t="s">
        <v>49</v>
      </c>
      <c r="C174" s="49" t="s">
        <v>130</v>
      </c>
      <c r="D174" s="49" t="s">
        <v>149</v>
      </c>
      <c r="E174" s="49" t="s">
        <v>18</v>
      </c>
      <c r="F174" s="49">
        <v>0</v>
      </c>
      <c r="G174" s="56" t="e">
        <f>#REF!-F174</f>
        <v>#REF!</v>
      </c>
      <c r="H174" s="49">
        <v>0</v>
      </c>
      <c r="I174" s="56" t="e">
        <f>#REF!-H174</f>
        <v>#REF!</v>
      </c>
      <c r="J174" s="49">
        <v>0</v>
      </c>
      <c r="K174" s="56" t="e">
        <f>#REF!-J174</f>
        <v>#REF!</v>
      </c>
      <c r="L174" s="49"/>
      <c r="M174" s="34"/>
      <c r="N174" s="34"/>
      <c r="O174" s="34"/>
      <c r="P174" s="34"/>
      <c r="Q174" s="34"/>
      <c r="R174" s="34"/>
      <c r="S174" s="34"/>
      <c r="T174" s="34"/>
      <c r="U174" s="34"/>
      <c r="V174" s="34"/>
      <c r="W174" s="34"/>
      <c r="X174" s="34"/>
      <c r="Y174" s="34"/>
      <c r="Z174" s="34"/>
      <c r="AA174" s="34"/>
      <c r="AB174" s="34"/>
      <c r="AC174" s="34"/>
      <c r="AD174" s="34"/>
    </row>
    <row r="175" spans="1:30" ht="12.75" x14ac:dyDescent="0.2">
      <c r="A175" s="49">
        <v>47</v>
      </c>
      <c r="B175" s="49" t="s">
        <v>49</v>
      </c>
      <c r="C175" s="49" t="s">
        <v>50</v>
      </c>
      <c r="D175" s="49" t="s">
        <v>51</v>
      </c>
      <c r="E175" s="49" t="s">
        <v>18</v>
      </c>
      <c r="F175" s="49">
        <v>0</v>
      </c>
      <c r="G175" s="56" t="e">
        <f>#REF!-F175</f>
        <v>#REF!</v>
      </c>
      <c r="H175" s="49">
        <v>0</v>
      </c>
      <c r="I175" s="56" t="e">
        <f>#REF!-H175</f>
        <v>#REF!</v>
      </c>
      <c r="J175" s="49">
        <v>0</v>
      </c>
      <c r="K175" s="56" t="e">
        <f>#REF!-J175</f>
        <v>#REF!</v>
      </c>
      <c r="L175" s="49"/>
      <c r="M175" s="34"/>
      <c r="N175" s="34"/>
      <c r="O175" s="34"/>
      <c r="P175" s="34"/>
      <c r="Q175" s="34"/>
      <c r="R175" s="34"/>
      <c r="S175" s="34"/>
      <c r="T175" s="34"/>
      <c r="U175" s="34"/>
      <c r="V175" s="34"/>
      <c r="W175" s="34"/>
      <c r="X175" s="34"/>
      <c r="Y175" s="34"/>
      <c r="Z175" s="34"/>
      <c r="AA175" s="34"/>
      <c r="AB175" s="34"/>
      <c r="AC175" s="34"/>
      <c r="AD175" s="34"/>
    </row>
    <row r="176" spans="1:30" ht="12.75" x14ac:dyDescent="0.2">
      <c r="A176" s="49">
        <v>48</v>
      </c>
      <c r="B176" s="49" t="s">
        <v>49</v>
      </c>
      <c r="C176" s="49" t="s">
        <v>72</v>
      </c>
      <c r="D176" s="49" t="s">
        <v>73</v>
      </c>
      <c r="E176" s="49" t="s">
        <v>18</v>
      </c>
      <c r="F176" s="49">
        <v>6276</v>
      </c>
      <c r="G176" s="56" t="e">
        <f>#REF!-F176</f>
        <v>#REF!</v>
      </c>
      <c r="H176" s="49">
        <v>0</v>
      </c>
      <c r="I176" s="56" t="e">
        <f>#REF!-H176</f>
        <v>#REF!</v>
      </c>
      <c r="J176" s="49">
        <v>0</v>
      </c>
      <c r="K176" s="56" t="e">
        <f>#REF!-J176</f>
        <v>#REF!</v>
      </c>
      <c r="L176" s="49"/>
      <c r="M176" s="34"/>
      <c r="N176" s="34"/>
      <c r="O176" s="34"/>
      <c r="P176" s="34"/>
      <c r="Q176" s="34"/>
      <c r="R176" s="34"/>
      <c r="S176" s="34"/>
      <c r="T176" s="34"/>
      <c r="U176" s="34"/>
      <c r="V176" s="34"/>
      <c r="W176" s="34"/>
      <c r="X176" s="34"/>
      <c r="Y176" s="34"/>
      <c r="Z176" s="34"/>
      <c r="AA176" s="34"/>
      <c r="AB176" s="34"/>
      <c r="AC176" s="34"/>
      <c r="AD176" s="34"/>
    </row>
    <row r="177" spans="1:30" ht="12.75" x14ac:dyDescent="0.2">
      <c r="A177" s="49" t="s">
        <v>92</v>
      </c>
      <c r="B177" s="49" t="s">
        <v>92</v>
      </c>
      <c r="C177" s="49" t="s">
        <v>92</v>
      </c>
      <c r="D177" s="49" t="s">
        <v>92</v>
      </c>
      <c r="E177" s="49" t="s">
        <v>93</v>
      </c>
      <c r="F177" s="49">
        <v>5412008</v>
      </c>
      <c r="G177" s="56" t="e">
        <f>#REF!-F177</f>
        <v>#REF!</v>
      </c>
      <c r="H177" s="49">
        <v>260643</v>
      </c>
      <c r="I177" s="56" t="e">
        <f>#REF!-H177</f>
        <v>#REF!</v>
      </c>
      <c r="J177" s="49">
        <v>11815</v>
      </c>
      <c r="K177" s="56" t="e">
        <f>#REF!-J177</f>
        <v>#REF!</v>
      </c>
      <c r="L177" s="49"/>
      <c r="M177" s="34"/>
      <c r="N177" s="34"/>
      <c r="O177" s="34"/>
      <c r="P177" s="34"/>
      <c r="Q177" s="34"/>
      <c r="R177" s="34"/>
      <c r="S177" s="34"/>
      <c r="T177" s="34"/>
      <c r="U177" s="34"/>
      <c r="V177" s="34"/>
      <c r="W177" s="34"/>
      <c r="X177" s="34"/>
      <c r="Y177" s="34"/>
      <c r="Z177" s="34"/>
      <c r="AA177" s="34"/>
      <c r="AB177" s="34"/>
      <c r="AC177" s="34"/>
      <c r="AD177" s="34"/>
    </row>
    <row r="178" spans="1:30" ht="12.75" x14ac:dyDescent="0.2">
      <c r="A178" s="49">
        <v>1</v>
      </c>
      <c r="B178" s="49" t="s">
        <v>49</v>
      </c>
      <c r="C178" s="49" t="s">
        <v>54</v>
      </c>
      <c r="D178" s="49" t="s">
        <v>55</v>
      </c>
      <c r="E178" s="49" t="s">
        <v>97</v>
      </c>
      <c r="F178" s="49">
        <v>17000</v>
      </c>
      <c r="G178" s="56" t="e">
        <f>#REF!-F178</f>
        <v>#REF!</v>
      </c>
      <c r="H178" s="49">
        <v>0</v>
      </c>
      <c r="I178" s="56" t="e">
        <f>#REF!-H178</f>
        <v>#REF!</v>
      </c>
      <c r="J178" s="49">
        <v>1173</v>
      </c>
      <c r="K178" s="56" t="e">
        <f>#REF!-J178</f>
        <v>#REF!</v>
      </c>
      <c r="L178" s="49"/>
      <c r="M178" s="34"/>
      <c r="N178" s="34"/>
      <c r="O178" s="34"/>
      <c r="P178" s="34"/>
      <c r="Q178" s="34"/>
      <c r="R178" s="34"/>
      <c r="S178" s="34"/>
      <c r="T178" s="34"/>
      <c r="U178" s="34"/>
      <c r="V178" s="34"/>
      <c r="W178" s="34"/>
      <c r="X178" s="34"/>
      <c r="Y178" s="34"/>
      <c r="Z178" s="34"/>
      <c r="AA178" s="34"/>
      <c r="AB178" s="34"/>
      <c r="AC178" s="34"/>
      <c r="AD178" s="34"/>
    </row>
    <row r="179" spans="1:30" ht="12.75" x14ac:dyDescent="0.2">
      <c r="A179" s="49">
        <v>2</v>
      </c>
      <c r="B179" s="49" t="s">
        <v>49</v>
      </c>
      <c r="C179" s="49" t="s">
        <v>114</v>
      </c>
      <c r="D179" s="49" t="s">
        <v>115</v>
      </c>
      <c r="E179" s="49" t="s">
        <v>116</v>
      </c>
      <c r="F179" s="49">
        <v>1931</v>
      </c>
      <c r="G179" s="56" t="e">
        <f>#REF!-F179</f>
        <v>#REF!</v>
      </c>
      <c r="H179" s="49">
        <v>0</v>
      </c>
      <c r="I179" s="56" t="e">
        <f>#REF!-H179</f>
        <v>#REF!</v>
      </c>
      <c r="J179" s="49">
        <v>0</v>
      </c>
      <c r="K179" s="56" t="e">
        <f>#REF!-J179</f>
        <v>#REF!</v>
      </c>
      <c r="L179" s="49"/>
      <c r="M179" s="34"/>
      <c r="N179" s="34"/>
      <c r="O179" s="34"/>
      <c r="P179" s="34"/>
      <c r="Q179" s="34"/>
      <c r="R179" s="34"/>
      <c r="S179" s="34"/>
      <c r="T179" s="34"/>
      <c r="U179" s="34"/>
      <c r="V179" s="34"/>
      <c r="W179" s="34"/>
      <c r="X179" s="34"/>
      <c r="Y179" s="34"/>
      <c r="Z179" s="34"/>
      <c r="AA179" s="34"/>
      <c r="AB179" s="34"/>
      <c r="AC179" s="34"/>
      <c r="AD179" s="34"/>
    </row>
    <row r="180" spans="1:30" ht="12.75" x14ac:dyDescent="0.2">
      <c r="A180" s="49">
        <v>3</v>
      </c>
      <c r="B180" s="49" t="s">
        <v>49</v>
      </c>
      <c r="C180" s="49" t="s">
        <v>80</v>
      </c>
      <c r="D180" s="49" t="s">
        <v>81</v>
      </c>
      <c r="E180" s="49" t="s">
        <v>97</v>
      </c>
      <c r="F180" s="49">
        <v>1220</v>
      </c>
      <c r="G180" s="56" t="e">
        <f>#REF!-F180</f>
        <v>#REF!</v>
      </c>
      <c r="H180" s="49">
        <v>0</v>
      </c>
      <c r="I180" s="56" t="e">
        <f>#REF!-H180</f>
        <v>#REF!</v>
      </c>
      <c r="J180" s="49">
        <v>1210</v>
      </c>
      <c r="K180" s="56" t="e">
        <f>#REF!-J180</f>
        <v>#REF!</v>
      </c>
      <c r="L180" s="49"/>
      <c r="M180" s="34"/>
      <c r="N180" s="34"/>
      <c r="O180" s="34"/>
      <c r="P180" s="34"/>
      <c r="Q180" s="34"/>
      <c r="R180" s="34"/>
      <c r="S180" s="34"/>
      <c r="T180" s="34"/>
      <c r="U180" s="34"/>
      <c r="V180" s="34"/>
      <c r="W180" s="34"/>
      <c r="X180" s="34"/>
      <c r="Y180" s="34"/>
      <c r="Z180" s="34"/>
      <c r="AA180" s="34"/>
      <c r="AB180" s="34"/>
      <c r="AC180" s="34"/>
      <c r="AD180" s="34"/>
    </row>
    <row r="181" spans="1:30" ht="12.75" x14ac:dyDescent="0.2">
      <c r="A181" s="49" t="s">
        <v>92</v>
      </c>
      <c r="B181" s="49" t="s">
        <v>92</v>
      </c>
      <c r="C181" s="49" t="s">
        <v>92</v>
      </c>
      <c r="D181" s="49" t="s">
        <v>92</v>
      </c>
      <c r="E181" s="49" t="s">
        <v>124</v>
      </c>
      <c r="F181" s="49">
        <v>20151</v>
      </c>
      <c r="G181" s="56" t="e">
        <f>#REF!-F181</f>
        <v>#REF!</v>
      </c>
      <c r="H181" s="49">
        <v>0</v>
      </c>
      <c r="I181" s="56" t="e">
        <f>#REF!-H181</f>
        <v>#REF!</v>
      </c>
      <c r="J181" s="49">
        <v>2383</v>
      </c>
      <c r="K181" s="56" t="e">
        <f>#REF!-J181</f>
        <v>#REF!</v>
      </c>
      <c r="L181" s="49"/>
      <c r="M181" s="34"/>
      <c r="N181" s="34"/>
      <c r="O181" s="34"/>
      <c r="P181" s="34"/>
      <c r="Q181" s="34"/>
      <c r="R181" s="34"/>
      <c r="S181" s="34"/>
      <c r="T181" s="34"/>
      <c r="U181" s="34"/>
      <c r="V181" s="34"/>
      <c r="W181" s="34"/>
      <c r="X181" s="34"/>
      <c r="Y181" s="34"/>
      <c r="Z181" s="34"/>
      <c r="AA181" s="34"/>
      <c r="AB181" s="34"/>
      <c r="AC181" s="34"/>
      <c r="AD181" s="34"/>
    </row>
    <row r="182" spans="1:30" ht="12.75" x14ac:dyDescent="0.2">
      <c r="A182" s="49" t="s">
        <v>92</v>
      </c>
      <c r="B182" s="49" t="s">
        <v>92</v>
      </c>
      <c r="C182" s="49" t="s">
        <v>92</v>
      </c>
      <c r="D182" s="49" t="s">
        <v>92</v>
      </c>
      <c r="E182" s="49" t="s">
        <v>125</v>
      </c>
      <c r="F182" s="49">
        <v>5432159</v>
      </c>
      <c r="G182" s="56" t="e">
        <f>#REF!-F182</f>
        <v>#REF!</v>
      </c>
      <c r="H182" s="49">
        <v>260643</v>
      </c>
      <c r="I182" s="56" t="e">
        <f>#REF!-H182</f>
        <v>#REF!</v>
      </c>
      <c r="J182" s="49">
        <v>14198</v>
      </c>
      <c r="K182" s="56" t="e">
        <f>#REF!-J182</f>
        <v>#REF!</v>
      </c>
      <c r="L182" s="49"/>
      <c r="M182" s="34"/>
      <c r="N182" s="34"/>
      <c r="O182" s="34"/>
      <c r="P182" s="34"/>
      <c r="Q182" s="34"/>
      <c r="R182" s="34"/>
      <c r="S182" s="34"/>
      <c r="T182" s="34"/>
      <c r="U182" s="34"/>
      <c r="V182" s="34"/>
      <c r="W182" s="34"/>
      <c r="X182" s="34"/>
      <c r="Y182" s="34"/>
      <c r="Z182" s="34"/>
      <c r="AA182" s="34"/>
      <c r="AB182" s="34"/>
      <c r="AC182" s="34"/>
      <c r="AD182" s="34"/>
    </row>
    <row r="183" spans="1:30" ht="12.75" x14ac:dyDescent="0.2">
      <c r="A183" s="49"/>
      <c r="B183" s="49"/>
      <c r="C183" s="49"/>
      <c r="D183" s="49"/>
      <c r="E183" s="49"/>
      <c r="F183" s="49"/>
      <c r="G183" s="50"/>
      <c r="H183" s="49"/>
      <c r="I183" s="50"/>
      <c r="J183" s="49"/>
      <c r="K183" s="50"/>
      <c r="L183" s="49"/>
      <c r="M183" s="34"/>
      <c r="N183" s="34"/>
      <c r="O183" s="34"/>
      <c r="P183" s="34"/>
      <c r="Q183" s="34"/>
      <c r="R183" s="34"/>
      <c r="S183" s="34"/>
      <c r="T183" s="34"/>
      <c r="U183" s="34"/>
      <c r="V183" s="34"/>
      <c r="W183" s="34"/>
      <c r="X183" s="34"/>
      <c r="Y183" s="34"/>
      <c r="Z183" s="34"/>
      <c r="AA183" s="34"/>
      <c r="AB183" s="34"/>
      <c r="AC183" s="34"/>
      <c r="AD183" s="34"/>
    </row>
    <row r="184" spans="1:30" ht="1.5" customHeight="1" x14ac:dyDescent="0.2">
      <c r="A184" s="49" t="s">
        <v>142</v>
      </c>
      <c r="B184" s="49"/>
      <c r="C184" s="49"/>
      <c r="D184" s="49"/>
      <c r="E184" s="49"/>
      <c r="F184" s="49"/>
      <c r="G184" s="50"/>
      <c r="H184" s="49"/>
      <c r="I184" s="50"/>
      <c r="J184" s="49"/>
      <c r="K184" s="50"/>
      <c r="L184" s="49"/>
      <c r="M184" s="34"/>
      <c r="N184" s="34"/>
      <c r="O184" s="34"/>
      <c r="P184" s="34"/>
      <c r="Q184" s="34"/>
      <c r="R184" s="34"/>
      <c r="S184" s="34"/>
      <c r="T184" s="34"/>
      <c r="U184" s="34"/>
      <c r="V184" s="34"/>
      <c r="W184" s="34"/>
      <c r="X184" s="34"/>
      <c r="Y184" s="34"/>
      <c r="Z184" s="34"/>
      <c r="AA184" s="34"/>
      <c r="AB184" s="34"/>
      <c r="AC184" s="34"/>
      <c r="AD184" s="34"/>
    </row>
    <row r="185" spans="1:30" ht="30" customHeight="1" x14ac:dyDescent="0.2">
      <c r="A185" s="785"/>
      <c r="B185" s="785" t="s">
        <v>4</v>
      </c>
      <c r="C185" s="785" t="s">
        <v>5</v>
      </c>
      <c r="D185" s="785" t="s">
        <v>6</v>
      </c>
      <c r="E185" s="785" t="s">
        <v>140</v>
      </c>
      <c r="F185" s="49"/>
      <c r="G185" s="50"/>
      <c r="H185" s="787" t="s">
        <v>9</v>
      </c>
      <c r="I185" s="50"/>
      <c r="J185" s="49"/>
      <c r="K185" s="50"/>
      <c r="L185" s="49"/>
      <c r="M185" s="34"/>
      <c r="N185" s="34"/>
      <c r="O185" s="34"/>
      <c r="P185" s="34"/>
      <c r="Q185" s="34"/>
      <c r="R185" s="34"/>
      <c r="S185" s="34"/>
      <c r="T185" s="34"/>
      <c r="U185" s="34"/>
      <c r="V185" s="34"/>
      <c r="W185" s="34"/>
      <c r="X185" s="34"/>
      <c r="Y185" s="34"/>
      <c r="Z185" s="34"/>
      <c r="AA185" s="34"/>
      <c r="AB185" s="34"/>
      <c r="AC185" s="34"/>
      <c r="AD185" s="34"/>
    </row>
    <row r="186" spans="1:30" ht="12.75" x14ac:dyDescent="0.2">
      <c r="A186" s="773"/>
      <c r="B186" s="773"/>
      <c r="C186" s="773"/>
      <c r="D186" s="773"/>
      <c r="E186" s="773"/>
      <c r="F186" s="49" t="s">
        <v>13</v>
      </c>
      <c r="G186" s="50"/>
      <c r="H186" s="773"/>
      <c r="I186" s="50"/>
      <c r="J186" s="49" t="s">
        <v>14</v>
      </c>
      <c r="K186" s="50"/>
      <c r="L186" s="49"/>
      <c r="M186" s="34"/>
      <c r="N186" s="34"/>
      <c r="O186" s="34"/>
      <c r="P186" s="34"/>
      <c r="Q186" s="34"/>
      <c r="R186" s="34"/>
      <c r="S186" s="34"/>
      <c r="T186" s="34"/>
      <c r="U186" s="34"/>
      <c r="V186" s="34"/>
      <c r="W186" s="34"/>
      <c r="X186" s="34"/>
      <c r="Y186" s="34"/>
      <c r="Z186" s="34"/>
      <c r="AA186" s="34"/>
      <c r="AB186" s="34"/>
      <c r="AC186" s="34"/>
      <c r="AD186" s="34"/>
    </row>
    <row r="187" spans="1:30" ht="12.75" x14ac:dyDescent="0.2">
      <c r="A187" s="49">
        <v>1</v>
      </c>
      <c r="B187" s="49">
        <v>2</v>
      </c>
      <c r="C187" s="49">
        <v>3</v>
      </c>
      <c r="D187" s="49">
        <v>4</v>
      </c>
      <c r="E187" s="49">
        <v>5</v>
      </c>
      <c r="F187" s="49">
        <v>8</v>
      </c>
      <c r="G187" s="50" t="e">
        <f>#REF!-F187</f>
        <v>#REF!</v>
      </c>
      <c r="H187" s="49">
        <v>9</v>
      </c>
      <c r="I187" s="50"/>
      <c r="J187" s="49">
        <v>14</v>
      </c>
      <c r="K187" s="50"/>
      <c r="L187" s="49"/>
      <c r="M187" s="34"/>
      <c r="N187" s="34"/>
      <c r="O187" s="34"/>
      <c r="P187" s="34"/>
      <c r="Q187" s="34"/>
      <c r="R187" s="34"/>
      <c r="S187" s="34"/>
      <c r="T187" s="34"/>
      <c r="U187" s="34"/>
      <c r="V187" s="34"/>
      <c r="W187" s="34"/>
      <c r="X187" s="34"/>
      <c r="Y187" s="34"/>
      <c r="Z187" s="34"/>
      <c r="AA187" s="34"/>
      <c r="AB187" s="34"/>
      <c r="AC187" s="34"/>
      <c r="AD187" s="34"/>
    </row>
    <row r="188" spans="1:30" ht="12.75" x14ac:dyDescent="0.2">
      <c r="A188" s="49">
        <v>1</v>
      </c>
      <c r="B188" s="49" t="s">
        <v>15</v>
      </c>
      <c r="C188" s="49" t="s">
        <v>16</v>
      </c>
      <c r="D188" s="49" t="s">
        <v>17</v>
      </c>
      <c r="E188" s="49" t="s">
        <v>18</v>
      </c>
      <c r="F188" s="49">
        <v>9741</v>
      </c>
      <c r="G188" s="56" t="e">
        <f>#REF!-F188</f>
        <v>#REF!</v>
      </c>
      <c r="H188" s="49">
        <v>0</v>
      </c>
      <c r="I188" s="56" t="e">
        <f>#REF!-H188</f>
        <v>#REF!</v>
      </c>
      <c r="J188" s="49">
        <v>0</v>
      </c>
      <c r="K188" s="56" t="e">
        <f>#REF!-J188</f>
        <v>#REF!</v>
      </c>
      <c r="L188" s="49"/>
      <c r="M188" s="34"/>
      <c r="N188" s="34"/>
      <c r="O188" s="34"/>
      <c r="P188" s="34"/>
      <c r="Q188" s="34"/>
      <c r="R188" s="34"/>
      <c r="S188" s="34"/>
      <c r="T188" s="34"/>
      <c r="U188" s="34"/>
      <c r="V188" s="34"/>
      <c r="W188" s="34"/>
      <c r="X188" s="34"/>
      <c r="Y188" s="34"/>
      <c r="Z188" s="34"/>
      <c r="AA188" s="34"/>
      <c r="AB188" s="34"/>
      <c r="AC188" s="34"/>
      <c r="AD188" s="34"/>
    </row>
    <row r="189" spans="1:30" ht="12.75" x14ac:dyDescent="0.2">
      <c r="A189" s="49">
        <v>2</v>
      </c>
      <c r="B189" s="49" t="s">
        <v>15</v>
      </c>
      <c r="C189" s="49" t="s">
        <v>16</v>
      </c>
      <c r="D189" s="49" t="s">
        <v>19</v>
      </c>
      <c r="E189" s="49" t="s">
        <v>18</v>
      </c>
      <c r="F189" s="49">
        <v>3726</v>
      </c>
      <c r="G189" s="56" t="e">
        <f>#REF!-F189</f>
        <v>#REF!</v>
      </c>
      <c r="H189" s="49">
        <v>0</v>
      </c>
      <c r="I189" s="56" t="e">
        <f>#REF!-H189</f>
        <v>#REF!</v>
      </c>
      <c r="J189" s="49">
        <v>0</v>
      </c>
      <c r="K189" s="56" t="e">
        <f>#REF!-J189</f>
        <v>#REF!</v>
      </c>
      <c r="L189" s="49"/>
      <c r="M189" s="34"/>
      <c r="N189" s="34"/>
      <c r="O189" s="34"/>
      <c r="P189" s="34"/>
      <c r="Q189" s="34"/>
      <c r="R189" s="34"/>
      <c r="S189" s="34"/>
      <c r="T189" s="34"/>
      <c r="U189" s="34"/>
      <c r="V189" s="34"/>
      <c r="W189" s="34"/>
      <c r="X189" s="34"/>
      <c r="Y189" s="34"/>
      <c r="Z189" s="34"/>
      <c r="AA189" s="34"/>
      <c r="AB189" s="34"/>
      <c r="AC189" s="34"/>
      <c r="AD189" s="34"/>
    </row>
    <row r="190" spans="1:30" ht="12.75" x14ac:dyDescent="0.2">
      <c r="A190" s="49">
        <v>3</v>
      </c>
      <c r="B190" s="49" t="s">
        <v>15</v>
      </c>
      <c r="C190" s="49" t="s">
        <v>16</v>
      </c>
      <c r="D190" s="49" t="s">
        <v>20</v>
      </c>
      <c r="E190" s="49" t="s">
        <v>18</v>
      </c>
      <c r="F190" s="49">
        <v>3891</v>
      </c>
      <c r="G190" s="56" t="e">
        <f>#REF!-F190</f>
        <v>#REF!</v>
      </c>
      <c r="H190" s="49">
        <v>0</v>
      </c>
      <c r="I190" s="56" t="e">
        <f>#REF!-H190</f>
        <v>#REF!</v>
      </c>
      <c r="J190" s="49">
        <v>0</v>
      </c>
      <c r="K190" s="56" t="e">
        <f>#REF!-J190</f>
        <v>#REF!</v>
      </c>
      <c r="L190" s="49"/>
      <c r="M190" s="34"/>
      <c r="N190" s="34"/>
      <c r="O190" s="34"/>
      <c r="P190" s="34"/>
      <c r="Q190" s="34"/>
      <c r="R190" s="34"/>
      <c r="S190" s="34"/>
      <c r="T190" s="34"/>
      <c r="U190" s="34"/>
      <c r="V190" s="34"/>
      <c r="W190" s="34"/>
      <c r="X190" s="34"/>
      <c r="Y190" s="34"/>
      <c r="Z190" s="34"/>
      <c r="AA190" s="34"/>
      <c r="AB190" s="34"/>
      <c r="AC190" s="34"/>
      <c r="AD190" s="34"/>
    </row>
    <row r="191" spans="1:30" ht="12.75" x14ac:dyDescent="0.2">
      <c r="A191" s="49">
        <v>4</v>
      </c>
      <c r="B191" s="49" t="s">
        <v>15</v>
      </c>
      <c r="C191" s="49" t="s">
        <v>21</v>
      </c>
      <c r="D191" s="49" t="s">
        <v>22</v>
      </c>
      <c r="E191" s="49" t="s">
        <v>18</v>
      </c>
      <c r="F191" s="49">
        <v>1686</v>
      </c>
      <c r="G191" s="56" t="e">
        <f>#REF!-F191</f>
        <v>#REF!</v>
      </c>
      <c r="H191" s="49">
        <v>0</v>
      </c>
      <c r="I191" s="56" t="e">
        <f>#REF!-H191</f>
        <v>#REF!</v>
      </c>
      <c r="J191" s="49">
        <v>0</v>
      </c>
      <c r="K191" s="56" t="e">
        <f>#REF!-J191</f>
        <v>#REF!</v>
      </c>
      <c r="L191" s="49"/>
      <c r="M191" s="34"/>
      <c r="N191" s="34"/>
      <c r="O191" s="34"/>
      <c r="P191" s="34"/>
      <c r="Q191" s="34"/>
      <c r="R191" s="34"/>
      <c r="S191" s="34"/>
      <c r="T191" s="34"/>
      <c r="U191" s="34"/>
      <c r="V191" s="34"/>
      <c r="W191" s="34"/>
      <c r="X191" s="34"/>
      <c r="Y191" s="34"/>
      <c r="Z191" s="34"/>
      <c r="AA191" s="34"/>
      <c r="AB191" s="34"/>
      <c r="AC191" s="34"/>
      <c r="AD191" s="34"/>
    </row>
    <row r="192" spans="1:30" ht="12.75" x14ac:dyDescent="0.2">
      <c r="A192" s="49">
        <v>5</v>
      </c>
      <c r="B192" s="49" t="s">
        <v>15</v>
      </c>
      <c r="C192" s="49" t="s">
        <v>28</v>
      </c>
      <c r="D192" s="49" t="s">
        <v>29</v>
      </c>
      <c r="E192" s="49" t="s">
        <v>18</v>
      </c>
      <c r="F192" s="49">
        <v>6604</v>
      </c>
      <c r="G192" s="56" t="e">
        <f>#REF!-F192</f>
        <v>#REF!</v>
      </c>
      <c r="H192" s="49">
        <v>0</v>
      </c>
      <c r="I192" s="56" t="e">
        <f>#REF!-H192</f>
        <v>#REF!</v>
      </c>
      <c r="J192" s="49">
        <v>0</v>
      </c>
      <c r="K192" s="56" t="e">
        <f>#REF!-J192</f>
        <v>#REF!</v>
      </c>
      <c r="L192" s="49"/>
      <c r="M192" s="34"/>
      <c r="N192" s="34"/>
      <c r="O192" s="34"/>
      <c r="P192" s="34"/>
      <c r="Q192" s="34"/>
      <c r="R192" s="34"/>
      <c r="S192" s="34"/>
      <c r="T192" s="34"/>
      <c r="U192" s="34"/>
      <c r="V192" s="34"/>
      <c r="W192" s="34"/>
      <c r="X192" s="34"/>
      <c r="Y192" s="34"/>
      <c r="Z192" s="34"/>
      <c r="AA192" s="34"/>
      <c r="AB192" s="34"/>
      <c r="AC192" s="34"/>
      <c r="AD192" s="34"/>
    </row>
    <row r="193" spans="1:30" ht="12.75" x14ac:dyDescent="0.2">
      <c r="A193" s="49">
        <v>6</v>
      </c>
      <c r="B193" s="49" t="s">
        <v>15</v>
      </c>
      <c r="C193" s="49" t="s">
        <v>28</v>
      </c>
      <c r="D193" s="49" t="s">
        <v>30</v>
      </c>
      <c r="E193" s="49" t="s">
        <v>18</v>
      </c>
      <c r="F193" s="49">
        <v>6600</v>
      </c>
      <c r="G193" s="56" t="e">
        <f>#REF!-F193</f>
        <v>#REF!</v>
      </c>
      <c r="H193" s="49">
        <v>0</v>
      </c>
      <c r="I193" s="56" t="e">
        <f>#REF!-H193</f>
        <v>#REF!</v>
      </c>
      <c r="J193" s="49">
        <v>0</v>
      </c>
      <c r="K193" s="56" t="e">
        <f>#REF!-J193</f>
        <v>#REF!</v>
      </c>
      <c r="L193" s="49"/>
      <c r="M193" s="34"/>
      <c r="N193" s="34"/>
      <c r="O193" s="34"/>
      <c r="P193" s="34"/>
      <c r="Q193" s="34"/>
      <c r="R193" s="34"/>
      <c r="S193" s="34"/>
      <c r="T193" s="34"/>
      <c r="U193" s="34"/>
      <c r="V193" s="34"/>
      <c r="W193" s="34"/>
      <c r="X193" s="34"/>
      <c r="Y193" s="34"/>
      <c r="Z193" s="34"/>
      <c r="AA193" s="34"/>
      <c r="AB193" s="34"/>
      <c r="AC193" s="34"/>
      <c r="AD193" s="34"/>
    </row>
    <row r="194" spans="1:30" ht="12.75" x14ac:dyDescent="0.2">
      <c r="A194" s="49">
        <v>7</v>
      </c>
      <c r="B194" s="49" t="s">
        <v>15</v>
      </c>
      <c r="C194" s="49" t="s">
        <v>31</v>
      </c>
      <c r="D194" s="49" t="s">
        <v>32</v>
      </c>
      <c r="E194" s="49" t="s">
        <v>18</v>
      </c>
      <c r="F194" s="49">
        <v>1951</v>
      </c>
      <c r="G194" s="56" t="e">
        <f>#REF!-F194</f>
        <v>#REF!</v>
      </c>
      <c r="H194" s="49">
        <v>0</v>
      </c>
      <c r="I194" s="56" t="e">
        <f>#REF!-H194</f>
        <v>#REF!</v>
      </c>
      <c r="J194" s="49">
        <v>0</v>
      </c>
      <c r="K194" s="56" t="e">
        <f>#REF!-J194</f>
        <v>#REF!</v>
      </c>
      <c r="L194" s="49"/>
      <c r="M194" s="34"/>
      <c r="N194" s="34"/>
      <c r="O194" s="34"/>
      <c r="P194" s="34"/>
      <c r="Q194" s="34"/>
      <c r="R194" s="34"/>
      <c r="S194" s="34"/>
      <c r="T194" s="34"/>
      <c r="U194" s="34"/>
      <c r="V194" s="34"/>
      <c r="W194" s="34"/>
      <c r="X194" s="34"/>
      <c r="Y194" s="34"/>
      <c r="Z194" s="34"/>
      <c r="AA194" s="34"/>
      <c r="AB194" s="34"/>
      <c r="AC194" s="34"/>
      <c r="AD194" s="34"/>
    </row>
    <row r="195" spans="1:30" ht="12.75" x14ac:dyDescent="0.2">
      <c r="A195" s="49">
        <v>8</v>
      </c>
      <c r="B195" s="49" t="s">
        <v>15</v>
      </c>
      <c r="C195" s="49" t="s">
        <v>33</v>
      </c>
      <c r="D195" s="49" t="s">
        <v>34</v>
      </c>
      <c r="E195" s="49" t="s">
        <v>18</v>
      </c>
      <c r="F195" s="49">
        <v>1226</v>
      </c>
      <c r="G195" s="56" t="e">
        <f>#REF!-F195</f>
        <v>#REF!</v>
      </c>
      <c r="H195" s="49">
        <v>0</v>
      </c>
      <c r="I195" s="56" t="e">
        <f>#REF!-H195</f>
        <v>#REF!</v>
      </c>
      <c r="J195" s="49">
        <v>0</v>
      </c>
      <c r="K195" s="56" t="e">
        <f>#REF!-J195</f>
        <v>#REF!</v>
      </c>
      <c r="L195" s="49"/>
      <c r="M195" s="34"/>
      <c r="N195" s="34"/>
      <c r="O195" s="34"/>
      <c r="P195" s="34"/>
      <c r="Q195" s="34"/>
      <c r="R195" s="34"/>
      <c r="S195" s="34"/>
      <c r="T195" s="34"/>
      <c r="U195" s="34"/>
      <c r="V195" s="34"/>
      <c r="W195" s="34"/>
      <c r="X195" s="34"/>
      <c r="Y195" s="34"/>
      <c r="Z195" s="34"/>
      <c r="AA195" s="34"/>
      <c r="AB195" s="34"/>
      <c r="AC195" s="34"/>
      <c r="AD195" s="34"/>
    </row>
    <row r="196" spans="1:30" ht="12.75" x14ac:dyDescent="0.2">
      <c r="A196" s="49">
        <v>9</v>
      </c>
      <c r="B196" s="49" t="s">
        <v>15</v>
      </c>
      <c r="C196" s="49" t="s">
        <v>35</v>
      </c>
      <c r="D196" s="49" t="s">
        <v>36</v>
      </c>
      <c r="E196" s="49" t="s">
        <v>18</v>
      </c>
      <c r="F196" s="49">
        <v>6003</v>
      </c>
      <c r="G196" s="56" t="e">
        <f>#REF!-F196</f>
        <v>#REF!</v>
      </c>
      <c r="H196" s="49">
        <v>0</v>
      </c>
      <c r="I196" s="56" t="e">
        <f>#REF!-H196</f>
        <v>#REF!</v>
      </c>
      <c r="J196" s="49">
        <v>0</v>
      </c>
      <c r="K196" s="56" t="e">
        <f>#REF!-J196</f>
        <v>#REF!</v>
      </c>
      <c r="L196" s="49"/>
      <c r="M196" s="34"/>
      <c r="N196" s="34"/>
      <c r="O196" s="34"/>
      <c r="P196" s="34"/>
      <c r="Q196" s="34"/>
      <c r="R196" s="34"/>
      <c r="S196" s="34"/>
      <c r="T196" s="34"/>
      <c r="U196" s="34"/>
      <c r="V196" s="34"/>
      <c r="W196" s="34"/>
      <c r="X196" s="34"/>
      <c r="Y196" s="34"/>
      <c r="Z196" s="34"/>
      <c r="AA196" s="34"/>
      <c r="AB196" s="34"/>
      <c r="AC196" s="34"/>
      <c r="AD196" s="34"/>
    </row>
    <row r="197" spans="1:30" ht="12.75" x14ac:dyDescent="0.2">
      <c r="A197" s="49">
        <v>10</v>
      </c>
      <c r="B197" s="49" t="s">
        <v>15</v>
      </c>
      <c r="C197" s="49" t="s">
        <v>35</v>
      </c>
      <c r="D197" s="49" t="s">
        <v>37</v>
      </c>
      <c r="E197" s="49" t="s">
        <v>18</v>
      </c>
      <c r="F197" s="49">
        <v>22</v>
      </c>
      <c r="G197" s="56" t="e">
        <f>#REF!-F197</f>
        <v>#REF!</v>
      </c>
      <c r="H197" s="49">
        <v>0</v>
      </c>
      <c r="I197" s="56" t="e">
        <f>#REF!-H197</f>
        <v>#REF!</v>
      </c>
      <c r="J197" s="49">
        <v>0</v>
      </c>
      <c r="K197" s="56" t="e">
        <f>#REF!-J197</f>
        <v>#REF!</v>
      </c>
      <c r="L197" s="49"/>
      <c r="M197" s="34"/>
      <c r="N197" s="34"/>
      <c r="O197" s="34"/>
      <c r="P197" s="34"/>
      <c r="Q197" s="34"/>
      <c r="R197" s="34"/>
      <c r="S197" s="34"/>
      <c r="T197" s="34"/>
      <c r="U197" s="34"/>
      <c r="V197" s="34"/>
      <c r="W197" s="34"/>
      <c r="X197" s="34"/>
      <c r="Y197" s="34"/>
      <c r="Z197" s="34"/>
      <c r="AA197" s="34"/>
      <c r="AB197" s="34"/>
      <c r="AC197" s="34"/>
      <c r="AD197" s="34"/>
    </row>
    <row r="198" spans="1:30" ht="12.75" x14ac:dyDescent="0.2">
      <c r="A198" s="49">
        <v>11</v>
      </c>
      <c r="B198" s="49" t="s">
        <v>15</v>
      </c>
      <c r="C198" s="49" t="s">
        <v>38</v>
      </c>
      <c r="D198" s="49" t="s">
        <v>147</v>
      </c>
      <c r="E198" s="49" t="s">
        <v>18</v>
      </c>
      <c r="F198" s="49">
        <v>6127</v>
      </c>
      <c r="G198" s="56" t="e">
        <f>#REF!-F198</f>
        <v>#REF!</v>
      </c>
      <c r="H198" s="49">
        <v>0</v>
      </c>
      <c r="I198" s="56" t="e">
        <f>#REF!-H198</f>
        <v>#REF!</v>
      </c>
      <c r="J198" s="49">
        <v>0</v>
      </c>
      <c r="K198" s="56" t="e">
        <f>#REF!-J198</f>
        <v>#REF!</v>
      </c>
      <c r="L198" s="49"/>
      <c r="M198" s="34"/>
      <c r="N198" s="34"/>
      <c r="O198" s="34"/>
      <c r="P198" s="34"/>
      <c r="Q198" s="34"/>
      <c r="R198" s="34"/>
      <c r="S198" s="34"/>
      <c r="T198" s="34"/>
      <c r="U198" s="34"/>
      <c r="V198" s="34"/>
      <c r="W198" s="34"/>
      <c r="X198" s="34"/>
      <c r="Y198" s="34"/>
      <c r="Z198" s="34"/>
      <c r="AA198" s="34"/>
      <c r="AB198" s="34"/>
      <c r="AC198" s="34"/>
      <c r="AD198" s="34"/>
    </row>
    <row r="199" spans="1:30" ht="12.75" x14ac:dyDescent="0.2">
      <c r="A199" s="49">
        <v>12</v>
      </c>
      <c r="B199" s="49" t="s">
        <v>15</v>
      </c>
      <c r="C199" s="49" t="s">
        <v>38</v>
      </c>
      <c r="D199" s="49" t="s">
        <v>148</v>
      </c>
      <c r="E199" s="49" t="s">
        <v>18</v>
      </c>
      <c r="F199" s="49">
        <v>2284</v>
      </c>
      <c r="G199" s="56" t="e">
        <f>#REF!-F199</f>
        <v>#REF!</v>
      </c>
      <c r="H199" s="49">
        <v>0</v>
      </c>
      <c r="I199" s="56" t="e">
        <f>#REF!-H199</f>
        <v>#REF!</v>
      </c>
      <c r="J199" s="49">
        <v>0</v>
      </c>
      <c r="K199" s="56" t="e">
        <f>#REF!-J199</f>
        <v>#REF!</v>
      </c>
      <c r="L199" s="49"/>
      <c r="M199" s="34"/>
      <c r="N199" s="34"/>
      <c r="O199" s="34"/>
      <c r="P199" s="34"/>
      <c r="Q199" s="34"/>
      <c r="R199" s="34"/>
      <c r="S199" s="34"/>
      <c r="T199" s="34"/>
      <c r="U199" s="34"/>
      <c r="V199" s="34"/>
      <c r="W199" s="34"/>
      <c r="X199" s="34"/>
      <c r="Y199" s="34"/>
      <c r="Z199" s="34"/>
      <c r="AA199" s="34"/>
      <c r="AB199" s="34"/>
      <c r="AC199" s="34"/>
      <c r="AD199" s="34"/>
    </row>
    <row r="200" spans="1:30" ht="12.75" x14ac:dyDescent="0.2">
      <c r="A200" s="49">
        <v>13</v>
      </c>
      <c r="B200" s="49" t="s">
        <v>15</v>
      </c>
      <c r="C200" s="49" t="s">
        <v>42</v>
      </c>
      <c r="D200" s="49" t="s">
        <v>43</v>
      </c>
      <c r="E200" s="49" t="s">
        <v>18</v>
      </c>
      <c r="F200" s="49">
        <v>27826</v>
      </c>
      <c r="G200" s="56" t="e">
        <f>#REF!-F200</f>
        <v>#REF!</v>
      </c>
      <c r="H200" s="49">
        <v>0</v>
      </c>
      <c r="I200" s="56" t="e">
        <f>#REF!-H200</f>
        <v>#REF!</v>
      </c>
      <c r="J200" s="49">
        <v>0</v>
      </c>
      <c r="K200" s="56" t="e">
        <f>#REF!-J200</f>
        <v>#REF!</v>
      </c>
      <c r="L200" s="49"/>
      <c r="M200" s="34"/>
      <c r="N200" s="34"/>
      <c r="O200" s="34"/>
      <c r="P200" s="34"/>
      <c r="Q200" s="34"/>
      <c r="R200" s="34"/>
      <c r="S200" s="34"/>
      <c r="T200" s="34"/>
      <c r="U200" s="34"/>
      <c r="V200" s="34"/>
      <c r="W200" s="34"/>
      <c r="X200" s="34"/>
      <c r="Y200" s="34"/>
      <c r="Z200" s="34"/>
      <c r="AA200" s="34"/>
      <c r="AB200" s="34"/>
      <c r="AC200" s="34"/>
      <c r="AD200" s="34"/>
    </row>
    <row r="201" spans="1:30" ht="12.75" x14ac:dyDescent="0.2">
      <c r="A201" s="49">
        <v>14</v>
      </c>
      <c r="B201" s="49" t="s">
        <v>15</v>
      </c>
      <c r="C201" s="49" t="s">
        <v>42</v>
      </c>
      <c r="D201" s="49" t="s">
        <v>44</v>
      </c>
      <c r="E201" s="49" t="s">
        <v>18</v>
      </c>
      <c r="F201" s="49">
        <v>1388</v>
      </c>
      <c r="G201" s="56" t="e">
        <f>#REF!-F201</f>
        <v>#REF!</v>
      </c>
      <c r="H201" s="49">
        <v>1388</v>
      </c>
      <c r="I201" s="56" t="e">
        <f>#REF!-H201</f>
        <v>#REF!</v>
      </c>
      <c r="J201" s="49">
        <v>0</v>
      </c>
      <c r="K201" s="56" t="e">
        <f>#REF!-J201</f>
        <v>#REF!</v>
      </c>
      <c r="L201" s="49"/>
      <c r="M201" s="34"/>
      <c r="N201" s="34"/>
      <c r="O201" s="34"/>
      <c r="P201" s="34"/>
      <c r="Q201" s="34"/>
      <c r="R201" s="34"/>
      <c r="S201" s="34"/>
      <c r="T201" s="34"/>
      <c r="U201" s="34"/>
      <c r="V201" s="34"/>
      <c r="W201" s="34"/>
      <c r="X201" s="34"/>
      <c r="Y201" s="34"/>
      <c r="Z201" s="34"/>
      <c r="AA201" s="34"/>
      <c r="AB201" s="34"/>
      <c r="AC201" s="34"/>
      <c r="AD201" s="34"/>
    </row>
    <row r="202" spans="1:30" ht="12.75" x14ac:dyDescent="0.2">
      <c r="A202" s="49">
        <v>15</v>
      </c>
      <c r="B202" s="49" t="s">
        <v>15</v>
      </c>
      <c r="C202" s="49" t="s">
        <v>45</v>
      </c>
      <c r="D202" s="49" t="s">
        <v>46</v>
      </c>
      <c r="E202" s="49" t="s">
        <v>18</v>
      </c>
      <c r="F202" s="49">
        <v>180</v>
      </c>
      <c r="G202" s="56" t="e">
        <f>#REF!-F202</f>
        <v>#REF!</v>
      </c>
      <c r="H202" s="49">
        <v>0</v>
      </c>
      <c r="I202" s="56" t="e">
        <f>#REF!-H202</f>
        <v>#REF!</v>
      </c>
      <c r="J202" s="49">
        <v>0</v>
      </c>
      <c r="K202" s="56" t="e">
        <f>#REF!-J202</f>
        <v>#REF!</v>
      </c>
      <c r="L202" s="49"/>
      <c r="M202" s="34"/>
      <c r="N202" s="34"/>
      <c r="O202" s="34"/>
      <c r="P202" s="34"/>
      <c r="Q202" s="34"/>
      <c r="R202" s="34"/>
      <c r="S202" s="34"/>
      <c r="T202" s="34"/>
      <c r="U202" s="34"/>
      <c r="V202" s="34"/>
      <c r="W202" s="34"/>
      <c r="X202" s="34"/>
      <c r="Y202" s="34"/>
      <c r="Z202" s="34"/>
      <c r="AA202" s="34"/>
      <c r="AB202" s="34"/>
      <c r="AC202" s="34"/>
      <c r="AD202" s="34"/>
    </row>
    <row r="203" spans="1:30" ht="12.75" x14ac:dyDescent="0.2">
      <c r="A203" s="49">
        <v>16</v>
      </c>
      <c r="B203" s="49" t="s">
        <v>15</v>
      </c>
      <c r="C203" s="49" t="s">
        <v>47</v>
      </c>
      <c r="D203" s="49" t="s">
        <v>48</v>
      </c>
      <c r="E203" s="49" t="s">
        <v>18</v>
      </c>
      <c r="F203" s="49">
        <v>12563</v>
      </c>
      <c r="G203" s="56" t="e">
        <f>#REF!-F203</f>
        <v>#REF!</v>
      </c>
      <c r="H203" s="49">
        <v>0</v>
      </c>
      <c r="I203" s="56" t="e">
        <f>#REF!-H203</f>
        <v>#REF!</v>
      </c>
      <c r="J203" s="49">
        <v>0</v>
      </c>
      <c r="K203" s="56" t="e">
        <f>#REF!-J203</f>
        <v>#REF!</v>
      </c>
      <c r="L203" s="49"/>
      <c r="M203" s="34"/>
      <c r="N203" s="34"/>
      <c r="O203" s="34"/>
      <c r="P203" s="34"/>
      <c r="Q203" s="34"/>
      <c r="R203" s="34"/>
      <c r="S203" s="34"/>
      <c r="T203" s="34"/>
      <c r="U203" s="34"/>
      <c r="V203" s="34"/>
      <c r="W203" s="34"/>
      <c r="X203" s="34"/>
      <c r="Y203" s="34"/>
      <c r="Z203" s="34"/>
      <c r="AA203" s="34"/>
      <c r="AB203" s="34"/>
      <c r="AC203" s="34"/>
      <c r="AD203" s="34"/>
    </row>
    <row r="204" spans="1:30" ht="12.75" x14ac:dyDescent="0.2">
      <c r="A204" s="49">
        <v>17</v>
      </c>
      <c r="B204" s="49" t="s">
        <v>49</v>
      </c>
      <c r="C204" s="49" t="s">
        <v>54</v>
      </c>
      <c r="D204" s="49" t="s">
        <v>55</v>
      </c>
      <c r="E204" s="49" t="s">
        <v>18</v>
      </c>
      <c r="F204" s="49">
        <v>2782</v>
      </c>
      <c r="G204" s="56" t="e">
        <f>#REF!-F204</f>
        <v>#REF!</v>
      </c>
      <c r="H204" s="49">
        <v>2123</v>
      </c>
      <c r="I204" s="56" t="e">
        <f>#REF!-H204</f>
        <v>#REF!</v>
      </c>
      <c r="J204" s="49">
        <v>0</v>
      </c>
      <c r="K204" s="56" t="e">
        <f>#REF!-J204</f>
        <v>#REF!</v>
      </c>
      <c r="L204" s="49"/>
      <c r="M204" s="34"/>
      <c r="N204" s="34"/>
      <c r="O204" s="34"/>
      <c r="P204" s="34"/>
      <c r="Q204" s="34"/>
      <c r="R204" s="34"/>
      <c r="S204" s="34"/>
      <c r="T204" s="34"/>
      <c r="U204" s="34"/>
      <c r="V204" s="34"/>
      <c r="W204" s="34"/>
      <c r="X204" s="34"/>
      <c r="Y204" s="34"/>
      <c r="Z204" s="34"/>
      <c r="AA204" s="34"/>
      <c r="AB204" s="34"/>
      <c r="AC204" s="34"/>
      <c r="AD204" s="34"/>
    </row>
    <row r="205" spans="1:30" ht="12.75" x14ac:dyDescent="0.2">
      <c r="A205" s="49">
        <v>18</v>
      </c>
      <c r="B205" s="49" t="s">
        <v>49</v>
      </c>
      <c r="C205" s="49" t="s">
        <v>68</v>
      </c>
      <c r="D205" s="49" t="s">
        <v>69</v>
      </c>
      <c r="E205" s="49" t="s">
        <v>18</v>
      </c>
      <c r="F205" s="49">
        <v>1324</v>
      </c>
      <c r="G205" s="56" t="e">
        <f>#REF!-F205</f>
        <v>#REF!</v>
      </c>
      <c r="H205" s="49">
        <v>0</v>
      </c>
      <c r="I205" s="56" t="e">
        <f>#REF!-H205</f>
        <v>#REF!</v>
      </c>
      <c r="J205" s="49">
        <v>0</v>
      </c>
      <c r="K205" s="56" t="e">
        <f>#REF!-J205</f>
        <v>#REF!</v>
      </c>
      <c r="L205" s="49"/>
      <c r="M205" s="34"/>
      <c r="N205" s="34"/>
      <c r="O205" s="34"/>
      <c r="P205" s="34"/>
      <c r="Q205" s="34"/>
      <c r="R205" s="34"/>
      <c r="S205" s="34"/>
      <c r="T205" s="34"/>
      <c r="U205" s="34"/>
      <c r="V205" s="34"/>
      <c r="W205" s="34"/>
      <c r="X205" s="34"/>
      <c r="Y205" s="34"/>
      <c r="Z205" s="34"/>
      <c r="AA205" s="34"/>
      <c r="AB205" s="34"/>
      <c r="AC205" s="34"/>
      <c r="AD205" s="34"/>
    </row>
    <row r="206" spans="1:30" ht="12.75" x14ac:dyDescent="0.2">
      <c r="A206" s="49">
        <v>19</v>
      </c>
      <c r="B206" s="49" t="s">
        <v>49</v>
      </c>
      <c r="C206" s="49" t="s">
        <v>63</v>
      </c>
      <c r="D206" s="49" t="s">
        <v>64</v>
      </c>
      <c r="E206" s="49" t="s">
        <v>18</v>
      </c>
      <c r="F206" s="49">
        <v>1123</v>
      </c>
      <c r="G206" s="56" t="e">
        <f>#REF!-F206</f>
        <v>#REF!</v>
      </c>
      <c r="H206" s="49">
        <v>0</v>
      </c>
      <c r="I206" s="56" t="e">
        <f>#REF!-H206</f>
        <v>#REF!</v>
      </c>
      <c r="J206" s="49">
        <v>0</v>
      </c>
      <c r="K206" s="56" t="e">
        <f>#REF!-J206</f>
        <v>#REF!</v>
      </c>
      <c r="L206" s="49"/>
      <c r="M206" s="34"/>
      <c r="N206" s="34"/>
      <c r="O206" s="34"/>
      <c r="P206" s="34"/>
      <c r="Q206" s="34"/>
      <c r="R206" s="34"/>
      <c r="S206" s="34"/>
      <c r="T206" s="34"/>
      <c r="U206" s="34"/>
      <c r="V206" s="34"/>
      <c r="W206" s="34"/>
      <c r="X206" s="34"/>
      <c r="Y206" s="34"/>
      <c r="Z206" s="34"/>
      <c r="AA206" s="34"/>
      <c r="AB206" s="34"/>
      <c r="AC206" s="34"/>
      <c r="AD206" s="34"/>
    </row>
    <row r="207" spans="1:30" ht="12.75" x14ac:dyDescent="0.2">
      <c r="A207" s="49">
        <v>20</v>
      </c>
      <c r="B207" s="49" t="s">
        <v>49</v>
      </c>
      <c r="C207" s="49" t="s">
        <v>63</v>
      </c>
      <c r="D207" s="49" t="s">
        <v>65</v>
      </c>
      <c r="E207" s="49" t="s">
        <v>18</v>
      </c>
      <c r="F207" s="49">
        <v>1485</v>
      </c>
      <c r="G207" s="56" t="e">
        <f>#REF!-F207</f>
        <v>#REF!</v>
      </c>
      <c r="H207" s="49">
        <v>0</v>
      </c>
      <c r="I207" s="56" t="e">
        <f>#REF!-H207</f>
        <v>#REF!</v>
      </c>
      <c r="J207" s="49">
        <v>0</v>
      </c>
      <c r="K207" s="56" t="e">
        <f>#REF!-J207</f>
        <v>#REF!</v>
      </c>
      <c r="L207" s="49"/>
      <c r="M207" s="34"/>
      <c r="N207" s="34"/>
      <c r="O207" s="34"/>
      <c r="P207" s="34"/>
      <c r="Q207" s="34"/>
      <c r="R207" s="34"/>
      <c r="S207" s="34"/>
      <c r="T207" s="34"/>
      <c r="U207" s="34"/>
      <c r="V207" s="34"/>
      <c r="W207" s="34"/>
      <c r="X207" s="34"/>
      <c r="Y207" s="34"/>
      <c r="Z207" s="34"/>
      <c r="AA207" s="34"/>
      <c r="AB207" s="34"/>
      <c r="AC207" s="34"/>
      <c r="AD207" s="34"/>
    </row>
    <row r="208" spans="1:30" ht="12.75" x14ac:dyDescent="0.2">
      <c r="A208" s="49">
        <v>21</v>
      </c>
      <c r="B208" s="49" t="s">
        <v>49</v>
      </c>
      <c r="C208" s="49" t="s">
        <v>70</v>
      </c>
      <c r="D208" s="49" t="s">
        <v>71</v>
      </c>
      <c r="E208" s="49" t="s">
        <v>18</v>
      </c>
      <c r="F208" s="49">
        <v>398</v>
      </c>
      <c r="G208" s="56" t="e">
        <f>#REF!-F208</f>
        <v>#REF!</v>
      </c>
      <c r="H208" s="49">
        <v>0</v>
      </c>
      <c r="I208" s="56" t="e">
        <f>#REF!-H208</f>
        <v>#REF!</v>
      </c>
      <c r="J208" s="49">
        <v>0</v>
      </c>
      <c r="K208" s="56" t="e">
        <f>#REF!-J208</f>
        <v>#REF!</v>
      </c>
      <c r="L208" s="49"/>
      <c r="M208" s="34"/>
      <c r="N208" s="34"/>
      <c r="O208" s="34"/>
      <c r="P208" s="34"/>
      <c r="Q208" s="34"/>
      <c r="R208" s="34"/>
      <c r="S208" s="34"/>
      <c r="T208" s="34"/>
      <c r="U208" s="34"/>
      <c r="V208" s="34"/>
      <c r="W208" s="34"/>
      <c r="X208" s="34"/>
      <c r="Y208" s="34"/>
      <c r="Z208" s="34"/>
      <c r="AA208" s="34"/>
      <c r="AB208" s="34"/>
      <c r="AC208" s="34"/>
      <c r="AD208" s="34"/>
    </row>
    <row r="209" spans="1:30" ht="12.75" x14ac:dyDescent="0.2">
      <c r="A209" s="49">
        <v>22</v>
      </c>
      <c r="B209" s="49" t="s">
        <v>49</v>
      </c>
      <c r="C209" s="49" t="s">
        <v>84</v>
      </c>
      <c r="D209" s="49" t="s">
        <v>85</v>
      </c>
      <c r="E209" s="49" t="s">
        <v>18</v>
      </c>
      <c r="F209" s="49">
        <v>4393</v>
      </c>
      <c r="G209" s="56" t="e">
        <f>#REF!-F209</f>
        <v>#REF!</v>
      </c>
      <c r="H209" s="49">
        <v>0</v>
      </c>
      <c r="I209" s="56" t="e">
        <f>#REF!-H209</f>
        <v>#REF!</v>
      </c>
      <c r="J209" s="49">
        <v>0</v>
      </c>
      <c r="K209" s="56" t="e">
        <f>#REF!-J209</f>
        <v>#REF!</v>
      </c>
      <c r="L209" s="49"/>
      <c r="M209" s="34"/>
      <c r="N209" s="34"/>
      <c r="O209" s="34"/>
      <c r="P209" s="34"/>
      <c r="Q209" s="34"/>
      <c r="R209" s="34"/>
      <c r="S209" s="34"/>
      <c r="T209" s="34"/>
      <c r="U209" s="34"/>
      <c r="V209" s="34"/>
      <c r="W209" s="34"/>
      <c r="X209" s="34"/>
      <c r="Y209" s="34"/>
      <c r="Z209" s="34"/>
      <c r="AA209" s="34"/>
      <c r="AB209" s="34"/>
      <c r="AC209" s="34"/>
      <c r="AD209" s="34"/>
    </row>
    <row r="210" spans="1:30" ht="12.75" x14ac:dyDescent="0.2">
      <c r="A210" s="49">
        <v>23</v>
      </c>
      <c r="B210" s="49" t="s">
        <v>49</v>
      </c>
      <c r="C210" s="49" t="s">
        <v>84</v>
      </c>
      <c r="D210" s="49" t="s">
        <v>86</v>
      </c>
      <c r="E210" s="49" t="s">
        <v>18</v>
      </c>
      <c r="F210" s="49">
        <v>693</v>
      </c>
      <c r="G210" s="56" t="e">
        <f>#REF!-F210</f>
        <v>#REF!</v>
      </c>
      <c r="H210" s="49">
        <v>0</v>
      </c>
      <c r="I210" s="56" t="e">
        <f>#REF!-H210</f>
        <v>#REF!</v>
      </c>
      <c r="J210" s="49">
        <v>0</v>
      </c>
      <c r="K210" s="56" t="e">
        <f>#REF!-J210</f>
        <v>#REF!</v>
      </c>
      <c r="L210" s="49"/>
      <c r="M210" s="34"/>
      <c r="N210" s="34"/>
      <c r="O210" s="34"/>
      <c r="P210" s="34"/>
      <c r="Q210" s="34"/>
      <c r="R210" s="34"/>
      <c r="S210" s="34"/>
      <c r="T210" s="34"/>
      <c r="U210" s="34"/>
      <c r="V210" s="34"/>
      <c r="W210" s="34"/>
      <c r="X210" s="34"/>
      <c r="Y210" s="34"/>
      <c r="Z210" s="34"/>
      <c r="AA210" s="34"/>
      <c r="AB210" s="34"/>
      <c r="AC210" s="34"/>
      <c r="AD210" s="34"/>
    </row>
    <row r="211" spans="1:30" ht="12.75" x14ac:dyDescent="0.2">
      <c r="A211" s="49">
        <v>24</v>
      </c>
      <c r="B211" s="49" t="s">
        <v>49</v>
      </c>
      <c r="C211" s="49" t="s">
        <v>84</v>
      </c>
      <c r="D211" s="49" t="s">
        <v>87</v>
      </c>
      <c r="E211" s="49" t="s">
        <v>18</v>
      </c>
      <c r="F211" s="49">
        <v>1745</v>
      </c>
      <c r="G211" s="56" t="e">
        <f>#REF!-F211</f>
        <v>#REF!</v>
      </c>
      <c r="H211" s="49">
        <v>0</v>
      </c>
      <c r="I211" s="56" t="e">
        <f>#REF!-H211</f>
        <v>#REF!</v>
      </c>
      <c r="J211" s="49">
        <v>0</v>
      </c>
      <c r="K211" s="56" t="e">
        <f>#REF!-J211</f>
        <v>#REF!</v>
      </c>
      <c r="L211" s="49"/>
      <c r="M211" s="34"/>
      <c r="N211" s="34"/>
      <c r="O211" s="34"/>
      <c r="P211" s="34"/>
      <c r="Q211" s="34"/>
      <c r="R211" s="34"/>
      <c r="S211" s="34"/>
      <c r="T211" s="34"/>
      <c r="U211" s="34"/>
      <c r="V211" s="34"/>
      <c r="W211" s="34"/>
      <c r="X211" s="34"/>
      <c r="Y211" s="34"/>
      <c r="Z211" s="34"/>
      <c r="AA211" s="34"/>
      <c r="AB211" s="34"/>
      <c r="AC211" s="34"/>
      <c r="AD211" s="34"/>
    </row>
    <row r="212" spans="1:30" ht="12.75" x14ac:dyDescent="0.2">
      <c r="A212" s="49">
        <v>25</v>
      </c>
      <c r="B212" s="49" t="s">
        <v>49</v>
      </c>
      <c r="C212" s="49" t="s">
        <v>84</v>
      </c>
      <c r="D212" s="49" t="s">
        <v>88</v>
      </c>
      <c r="E212" s="49" t="s">
        <v>18</v>
      </c>
      <c r="F212" s="49">
        <v>9349</v>
      </c>
      <c r="G212" s="56" t="e">
        <f>#REF!-F212</f>
        <v>#REF!</v>
      </c>
      <c r="H212" s="49">
        <v>0</v>
      </c>
      <c r="I212" s="50" t="e">
        <f>#REF!-H212</f>
        <v>#REF!</v>
      </c>
      <c r="J212" s="49">
        <v>0</v>
      </c>
      <c r="K212" s="56" t="e">
        <f>#REF!-J212</f>
        <v>#REF!</v>
      </c>
      <c r="L212" s="49"/>
      <c r="M212" s="34"/>
      <c r="N212" s="34"/>
      <c r="O212" s="34"/>
      <c r="P212" s="34"/>
      <c r="Q212" s="34"/>
      <c r="R212" s="34"/>
      <c r="S212" s="34"/>
      <c r="T212" s="34"/>
      <c r="U212" s="34"/>
      <c r="V212" s="34"/>
      <c r="W212" s="34"/>
      <c r="X212" s="34"/>
      <c r="Y212" s="34"/>
      <c r="Z212" s="34"/>
      <c r="AA212" s="34"/>
      <c r="AB212" s="34"/>
      <c r="AC212" s="34"/>
      <c r="AD212" s="34"/>
    </row>
    <row r="213" spans="1:30" ht="12.75" x14ac:dyDescent="0.2">
      <c r="A213" s="49">
        <v>26</v>
      </c>
      <c r="B213" s="49" t="s">
        <v>49</v>
      </c>
      <c r="C213" s="49" t="s">
        <v>84</v>
      </c>
      <c r="D213" s="49" t="s">
        <v>89</v>
      </c>
      <c r="E213" s="49" t="s">
        <v>18</v>
      </c>
      <c r="F213" s="49">
        <v>4694</v>
      </c>
      <c r="G213" s="50" t="e">
        <f t="shared" ref="G213:G214" si="13">#REF!-F213</f>
        <v>#REF!</v>
      </c>
      <c r="H213" s="49">
        <v>0</v>
      </c>
      <c r="I213" s="56" t="e">
        <f>#REF!-H213</f>
        <v>#REF!</v>
      </c>
      <c r="J213" s="49">
        <v>0</v>
      </c>
      <c r="K213" s="50" t="e">
        <f t="shared" ref="K213:K214" si="14">#REF!-J213</f>
        <v>#REF!</v>
      </c>
      <c r="L213" s="49"/>
      <c r="M213" s="34"/>
      <c r="N213" s="34"/>
      <c r="O213" s="34"/>
      <c r="P213" s="34"/>
      <c r="Q213" s="34"/>
      <c r="R213" s="34"/>
      <c r="S213" s="34"/>
      <c r="T213" s="34"/>
      <c r="U213" s="34"/>
      <c r="V213" s="34"/>
      <c r="W213" s="34"/>
      <c r="X213" s="34"/>
      <c r="Y213" s="34"/>
      <c r="Z213" s="34"/>
      <c r="AA213" s="34"/>
      <c r="AB213" s="34"/>
      <c r="AC213" s="34"/>
      <c r="AD213" s="34"/>
    </row>
    <row r="214" spans="1:30" ht="12.75" x14ac:dyDescent="0.2">
      <c r="A214" s="49">
        <v>27</v>
      </c>
      <c r="B214" s="49" t="s">
        <v>49</v>
      </c>
      <c r="C214" s="49" t="s">
        <v>80</v>
      </c>
      <c r="D214" s="49" t="s">
        <v>81</v>
      </c>
      <c r="E214" s="49" t="s">
        <v>18</v>
      </c>
      <c r="F214" s="49">
        <v>18274</v>
      </c>
      <c r="G214" s="50" t="e">
        <f t="shared" si="13"/>
        <v>#REF!</v>
      </c>
      <c r="H214" s="49">
        <v>0</v>
      </c>
      <c r="I214" s="50" t="e">
        <f>#REF!-H214</f>
        <v>#REF!</v>
      </c>
      <c r="J214" s="49">
        <v>0</v>
      </c>
      <c r="K214" s="50" t="e">
        <f t="shared" si="14"/>
        <v>#REF!</v>
      </c>
      <c r="L214" s="49"/>
      <c r="M214" s="34"/>
      <c r="N214" s="34"/>
      <c r="O214" s="34"/>
      <c r="P214" s="34"/>
      <c r="Q214" s="34"/>
      <c r="R214" s="34"/>
      <c r="S214" s="34"/>
      <c r="T214" s="34"/>
      <c r="U214" s="34"/>
      <c r="V214" s="34"/>
      <c r="W214" s="34"/>
      <c r="X214" s="34"/>
      <c r="Y214" s="34"/>
      <c r="Z214" s="34"/>
      <c r="AA214" s="34"/>
      <c r="AB214" s="34"/>
      <c r="AC214" s="34"/>
      <c r="AD214" s="34"/>
    </row>
    <row r="215" spans="1:30" ht="12.75" x14ac:dyDescent="0.2">
      <c r="A215" s="49">
        <v>28</v>
      </c>
      <c r="B215" s="49" t="s">
        <v>49</v>
      </c>
      <c r="C215" s="49" t="s">
        <v>56</v>
      </c>
      <c r="D215" s="49" t="s">
        <v>57</v>
      </c>
      <c r="E215" s="49" t="s">
        <v>18</v>
      </c>
      <c r="F215" s="49">
        <v>3806</v>
      </c>
      <c r="G215" s="56" t="e">
        <f>#REF!-F215</f>
        <v>#REF!</v>
      </c>
      <c r="H215" s="49">
        <v>205</v>
      </c>
      <c r="I215" s="56" t="e">
        <f>#REF!-H215</f>
        <v>#REF!</v>
      </c>
      <c r="J215" s="49">
        <v>0</v>
      </c>
      <c r="K215" s="56" t="e">
        <f>#REF!-J215</f>
        <v>#REF!</v>
      </c>
      <c r="L215" s="49"/>
      <c r="M215" s="34"/>
      <c r="N215" s="34"/>
      <c r="O215" s="34"/>
      <c r="P215" s="34"/>
      <c r="Q215" s="34"/>
      <c r="R215" s="34"/>
      <c r="S215" s="34"/>
      <c r="T215" s="34"/>
      <c r="U215" s="34"/>
      <c r="V215" s="34"/>
      <c r="W215" s="34"/>
      <c r="X215" s="34"/>
      <c r="Y215" s="34"/>
      <c r="Z215" s="34"/>
      <c r="AA215" s="34"/>
      <c r="AB215" s="34"/>
      <c r="AC215" s="34"/>
      <c r="AD215" s="34"/>
    </row>
    <row r="216" spans="1:30" ht="12.75" x14ac:dyDescent="0.2">
      <c r="A216" s="49">
        <v>29</v>
      </c>
      <c r="B216" s="49" t="s">
        <v>49</v>
      </c>
      <c r="C216" s="49" t="s">
        <v>56</v>
      </c>
      <c r="D216" s="49" t="s">
        <v>58</v>
      </c>
      <c r="E216" s="49" t="s">
        <v>18</v>
      </c>
      <c r="F216" s="49">
        <v>2621</v>
      </c>
      <c r="G216" s="56" t="e">
        <f>#REF!-F216</f>
        <v>#REF!</v>
      </c>
      <c r="H216" s="49">
        <v>250</v>
      </c>
      <c r="I216" s="56" t="e">
        <f>#REF!-H216</f>
        <v>#REF!</v>
      </c>
      <c r="J216" s="49">
        <v>0</v>
      </c>
      <c r="K216" s="56" t="e">
        <f>#REF!-J216</f>
        <v>#REF!</v>
      </c>
      <c r="L216" s="49"/>
      <c r="M216" s="34"/>
      <c r="N216" s="34"/>
      <c r="O216" s="34"/>
      <c r="P216" s="34"/>
      <c r="Q216" s="34"/>
      <c r="R216" s="34"/>
      <c r="S216" s="34"/>
      <c r="T216" s="34"/>
      <c r="U216" s="34"/>
      <c r="V216" s="34"/>
      <c r="W216" s="34"/>
      <c r="X216" s="34"/>
      <c r="Y216" s="34"/>
      <c r="Z216" s="34"/>
      <c r="AA216" s="34"/>
      <c r="AB216" s="34"/>
      <c r="AC216" s="34"/>
      <c r="AD216" s="34"/>
    </row>
    <row r="217" spans="1:30" ht="12.75" x14ac:dyDescent="0.2">
      <c r="A217" s="49">
        <v>30</v>
      </c>
      <c r="B217" s="49" t="s">
        <v>49</v>
      </c>
      <c r="C217" s="49" t="s">
        <v>74</v>
      </c>
      <c r="D217" s="49" t="s">
        <v>75</v>
      </c>
      <c r="E217" s="49" t="s">
        <v>18</v>
      </c>
      <c r="F217" s="49">
        <v>11007</v>
      </c>
      <c r="G217" s="56" t="e">
        <f>#REF!-F217</f>
        <v>#REF!</v>
      </c>
      <c r="H217" s="49">
        <v>0</v>
      </c>
      <c r="I217" s="56" t="e">
        <f>#REF!-H217</f>
        <v>#REF!</v>
      </c>
      <c r="J217" s="49">
        <v>0</v>
      </c>
      <c r="K217" s="56" t="e">
        <f>#REF!-J217</f>
        <v>#REF!</v>
      </c>
      <c r="L217" s="49"/>
      <c r="M217" s="34"/>
      <c r="N217" s="34"/>
      <c r="O217" s="34"/>
      <c r="P217" s="34"/>
      <c r="Q217" s="34"/>
      <c r="R217" s="34"/>
      <c r="S217" s="34"/>
      <c r="T217" s="34"/>
      <c r="U217" s="34"/>
      <c r="V217" s="34"/>
      <c r="W217" s="34"/>
      <c r="X217" s="34"/>
      <c r="Y217" s="34"/>
      <c r="Z217" s="34"/>
      <c r="AA217" s="34"/>
      <c r="AB217" s="34"/>
      <c r="AC217" s="34"/>
      <c r="AD217" s="34"/>
    </row>
    <row r="218" spans="1:30" ht="12.75" x14ac:dyDescent="0.2">
      <c r="A218" s="49">
        <v>31</v>
      </c>
      <c r="B218" s="49" t="s">
        <v>49</v>
      </c>
      <c r="C218" s="49" t="s">
        <v>74</v>
      </c>
      <c r="D218" s="49" t="s">
        <v>76</v>
      </c>
      <c r="E218" s="49" t="s">
        <v>18</v>
      </c>
      <c r="F218" s="49">
        <v>10322</v>
      </c>
      <c r="G218" s="56" t="e">
        <f>#REF!-F218</f>
        <v>#REF!</v>
      </c>
      <c r="H218" s="49">
        <v>0</v>
      </c>
      <c r="I218" s="56" t="e">
        <f>#REF!-H218</f>
        <v>#REF!</v>
      </c>
      <c r="J218" s="49">
        <v>0</v>
      </c>
      <c r="K218" s="56" t="e">
        <f>#REF!-J218</f>
        <v>#REF!</v>
      </c>
      <c r="L218" s="49"/>
      <c r="M218" s="34"/>
      <c r="N218" s="34"/>
      <c r="O218" s="34"/>
      <c r="P218" s="34"/>
      <c r="Q218" s="34"/>
      <c r="R218" s="34"/>
      <c r="S218" s="34"/>
      <c r="T218" s="34"/>
      <c r="U218" s="34"/>
      <c r="V218" s="34"/>
      <c r="W218" s="34"/>
      <c r="X218" s="34"/>
      <c r="Y218" s="34"/>
      <c r="Z218" s="34"/>
      <c r="AA218" s="34"/>
      <c r="AB218" s="34"/>
      <c r="AC218" s="34"/>
      <c r="AD218" s="34"/>
    </row>
    <row r="219" spans="1:30" ht="12.75" x14ac:dyDescent="0.2">
      <c r="A219" s="49">
        <v>32</v>
      </c>
      <c r="B219" s="49" t="s">
        <v>49</v>
      </c>
      <c r="C219" s="49" t="s">
        <v>74</v>
      </c>
      <c r="D219" s="49" t="s">
        <v>77</v>
      </c>
      <c r="E219" s="49" t="s">
        <v>18</v>
      </c>
      <c r="F219" s="49">
        <v>5799</v>
      </c>
      <c r="G219" s="56" t="e">
        <f>#REF!-F219</f>
        <v>#REF!</v>
      </c>
      <c r="H219" s="49">
        <v>0</v>
      </c>
      <c r="I219" s="56" t="e">
        <f>#REF!-H219</f>
        <v>#REF!</v>
      </c>
      <c r="J219" s="49">
        <v>0</v>
      </c>
      <c r="K219" s="56" t="e">
        <f>#REF!-J219</f>
        <v>#REF!</v>
      </c>
      <c r="L219" s="49"/>
      <c r="M219" s="34"/>
      <c r="N219" s="34"/>
      <c r="O219" s="34"/>
      <c r="P219" s="34"/>
      <c r="Q219" s="34"/>
      <c r="R219" s="34"/>
      <c r="S219" s="34"/>
      <c r="T219" s="34"/>
      <c r="U219" s="34"/>
      <c r="V219" s="34"/>
      <c r="W219" s="34"/>
      <c r="X219" s="34"/>
      <c r="Y219" s="34"/>
      <c r="Z219" s="34"/>
      <c r="AA219" s="34"/>
      <c r="AB219" s="34"/>
      <c r="AC219" s="34"/>
      <c r="AD219" s="34"/>
    </row>
    <row r="220" spans="1:30" ht="12.75" x14ac:dyDescent="0.2">
      <c r="A220" s="49">
        <v>33</v>
      </c>
      <c r="B220" s="49" t="s">
        <v>49</v>
      </c>
      <c r="C220" s="49" t="s">
        <v>59</v>
      </c>
      <c r="D220" s="49" t="s">
        <v>60</v>
      </c>
      <c r="E220" s="49" t="s">
        <v>18</v>
      </c>
      <c r="F220" s="49">
        <v>6720</v>
      </c>
      <c r="G220" s="56" t="e">
        <f>#REF!-F220</f>
        <v>#REF!</v>
      </c>
      <c r="H220" s="49">
        <v>0</v>
      </c>
      <c r="I220" s="56" t="e">
        <f>#REF!-H220</f>
        <v>#REF!</v>
      </c>
      <c r="J220" s="49">
        <v>0</v>
      </c>
      <c r="K220" s="56" t="e">
        <f>#REF!-J220</f>
        <v>#REF!</v>
      </c>
      <c r="L220" s="49"/>
      <c r="M220" s="34"/>
      <c r="N220" s="34"/>
      <c r="O220" s="34"/>
      <c r="P220" s="34"/>
      <c r="Q220" s="34"/>
      <c r="R220" s="34"/>
      <c r="S220" s="34"/>
      <c r="T220" s="34"/>
      <c r="U220" s="34"/>
      <c r="V220" s="34"/>
      <c r="W220" s="34"/>
      <c r="X220" s="34"/>
      <c r="Y220" s="34"/>
      <c r="Z220" s="34"/>
      <c r="AA220" s="34"/>
      <c r="AB220" s="34"/>
      <c r="AC220" s="34"/>
      <c r="AD220" s="34"/>
    </row>
    <row r="221" spans="1:30" ht="12.75" x14ac:dyDescent="0.2">
      <c r="A221" s="49">
        <v>34</v>
      </c>
      <c r="B221" s="49" t="s">
        <v>49</v>
      </c>
      <c r="C221" s="49" t="s">
        <v>66</v>
      </c>
      <c r="D221" s="49" t="s">
        <v>67</v>
      </c>
      <c r="E221" s="49" t="s">
        <v>18</v>
      </c>
      <c r="F221" s="49">
        <v>357</v>
      </c>
      <c r="G221" s="56" t="e">
        <f>#REF!-F221</f>
        <v>#REF!</v>
      </c>
      <c r="H221" s="49">
        <v>0</v>
      </c>
      <c r="I221" s="56" t="e">
        <f>#REF!-H221</f>
        <v>#REF!</v>
      </c>
      <c r="J221" s="49">
        <v>0</v>
      </c>
      <c r="K221" s="56" t="e">
        <f>#REF!-J221</f>
        <v>#REF!</v>
      </c>
      <c r="L221" s="49"/>
      <c r="M221" s="34"/>
      <c r="N221" s="34"/>
      <c r="O221" s="34"/>
      <c r="P221" s="34"/>
      <c r="Q221" s="34"/>
      <c r="R221" s="34"/>
      <c r="S221" s="34"/>
      <c r="T221" s="34"/>
      <c r="U221" s="34"/>
      <c r="V221" s="34"/>
      <c r="W221" s="34"/>
      <c r="X221" s="34"/>
      <c r="Y221" s="34"/>
      <c r="Z221" s="34"/>
      <c r="AA221" s="34"/>
      <c r="AB221" s="34"/>
      <c r="AC221" s="34"/>
      <c r="AD221" s="34"/>
    </row>
    <row r="222" spans="1:30" ht="12.75" x14ac:dyDescent="0.2">
      <c r="A222" s="49">
        <v>35</v>
      </c>
      <c r="B222" s="49" t="s">
        <v>49</v>
      </c>
      <c r="C222" s="49" t="s">
        <v>82</v>
      </c>
      <c r="D222" s="49" t="s">
        <v>83</v>
      </c>
      <c r="E222" s="49" t="s">
        <v>18</v>
      </c>
      <c r="F222" s="49">
        <v>473</v>
      </c>
      <c r="G222" s="56" t="e">
        <f>#REF!-F222</f>
        <v>#REF!</v>
      </c>
      <c r="H222" s="49">
        <v>0</v>
      </c>
      <c r="I222" s="56" t="e">
        <f>#REF!-H222</f>
        <v>#REF!</v>
      </c>
      <c r="J222" s="49">
        <v>0</v>
      </c>
      <c r="K222" s="56" t="e">
        <f>#REF!-J222</f>
        <v>#REF!</v>
      </c>
      <c r="L222" s="49"/>
      <c r="M222" s="34"/>
      <c r="N222" s="34"/>
      <c r="O222" s="34"/>
      <c r="P222" s="34"/>
      <c r="Q222" s="34"/>
      <c r="R222" s="34"/>
      <c r="S222" s="34"/>
      <c r="T222" s="34"/>
      <c r="U222" s="34"/>
      <c r="V222" s="34"/>
      <c r="W222" s="34"/>
      <c r="X222" s="34"/>
      <c r="Y222" s="34"/>
      <c r="Z222" s="34"/>
      <c r="AA222" s="34"/>
      <c r="AB222" s="34"/>
      <c r="AC222" s="34"/>
      <c r="AD222" s="34"/>
    </row>
    <row r="223" spans="1:30" ht="12.75" x14ac:dyDescent="0.2">
      <c r="A223" s="49">
        <v>36</v>
      </c>
      <c r="B223" s="49" t="s">
        <v>49</v>
      </c>
      <c r="C223" s="49" t="s">
        <v>61</v>
      </c>
      <c r="D223" s="49" t="s">
        <v>62</v>
      </c>
      <c r="E223" s="49" t="s">
        <v>18</v>
      </c>
      <c r="F223" s="49">
        <v>827</v>
      </c>
      <c r="G223" s="56" t="e">
        <f>#REF!-F223</f>
        <v>#REF!</v>
      </c>
      <c r="H223" s="49">
        <v>0</v>
      </c>
      <c r="I223" s="56" t="e">
        <f>#REF!-H223</f>
        <v>#REF!</v>
      </c>
      <c r="J223" s="49">
        <v>0</v>
      </c>
      <c r="K223" s="56" t="e">
        <f>#REF!-J223</f>
        <v>#REF!</v>
      </c>
      <c r="L223" s="49"/>
      <c r="M223" s="34"/>
      <c r="N223" s="34"/>
      <c r="O223" s="34"/>
      <c r="P223" s="34"/>
      <c r="Q223" s="34"/>
      <c r="R223" s="34"/>
      <c r="S223" s="34"/>
      <c r="T223" s="34"/>
      <c r="U223" s="34"/>
      <c r="V223" s="34"/>
      <c r="W223" s="34"/>
      <c r="X223" s="34"/>
      <c r="Y223" s="34"/>
      <c r="Z223" s="34"/>
      <c r="AA223" s="34"/>
      <c r="AB223" s="34"/>
      <c r="AC223" s="34"/>
      <c r="AD223" s="34"/>
    </row>
    <row r="224" spans="1:30" ht="12.75" x14ac:dyDescent="0.2">
      <c r="A224" s="49">
        <v>37</v>
      </c>
      <c r="B224" s="49" t="s">
        <v>49</v>
      </c>
      <c r="C224" s="49" t="s">
        <v>78</v>
      </c>
      <c r="D224" s="49" t="s">
        <v>79</v>
      </c>
      <c r="E224" s="49" t="s">
        <v>18</v>
      </c>
      <c r="F224" s="49">
        <v>633</v>
      </c>
      <c r="G224" s="56" t="e">
        <f>#REF!-F224</f>
        <v>#REF!</v>
      </c>
      <c r="H224" s="49">
        <v>0</v>
      </c>
      <c r="I224" s="56" t="e">
        <f>#REF!-H224</f>
        <v>#REF!</v>
      </c>
      <c r="J224" s="49">
        <v>0</v>
      </c>
      <c r="K224" s="56" t="e">
        <f>#REF!-J224</f>
        <v>#REF!</v>
      </c>
      <c r="L224" s="49"/>
      <c r="M224" s="34"/>
      <c r="N224" s="34"/>
      <c r="O224" s="34"/>
      <c r="P224" s="34"/>
      <c r="Q224" s="34"/>
      <c r="R224" s="34"/>
      <c r="S224" s="34"/>
      <c r="T224" s="34"/>
      <c r="U224" s="34"/>
      <c r="V224" s="34"/>
      <c r="W224" s="34"/>
      <c r="X224" s="34"/>
      <c r="Y224" s="34"/>
      <c r="Z224" s="34"/>
      <c r="AA224" s="34"/>
      <c r="AB224" s="34"/>
      <c r="AC224" s="34"/>
      <c r="AD224" s="34"/>
    </row>
    <row r="225" spans="1:30" ht="12.75" x14ac:dyDescent="0.2">
      <c r="A225" s="49">
        <v>38</v>
      </c>
      <c r="B225" s="49" t="s">
        <v>49</v>
      </c>
      <c r="C225" s="49" t="s">
        <v>52</v>
      </c>
      <c r="D225" s="49" t="s">
        <v>53</v>
      </c>
      <c r="E225" s="49" t="s">
        <v>18</v>
      </c>
      <c r="F225" s="49">
        <v>688</v>
      </c>
      <c r="G225" s="56" t="e">
        <f>#REF!-F225</f>
        <v>#REF!</v>
      </c>
      <c r="H225" s="49">
        <v>0</v>
      </c>
      <c r="I225" s="56" t="e">
        <f>#REF!-H225</f>
        <v>#REF!</v>
      </c>
      <c r="J225" s="49">
        <v>0</v>
      </c>
      <c r="K225" s="56" t="e">
        <f>#REF!-J225</f>
        <v>#REF!</v>
      </c>
      <c r="L225" s="49"/>
      <c r="M225" s="34"/>
      <c r="N225" s="34"/>
      <c r="O225" s="34"/>
      <c r="P225" s="34"/>
      <c r="Q225" s="34"/>
      <c r="R225" s="34"/>
      <c r="S225" s="34"/>
      <c r="T225" s="34"/>
      <c r="U225" s="34"/>
      <c r="V225" s="34"/>
      <c r="W225" s="34"/>
      <c r="X225" s="34"/>
      <c r="Y225" s="34"/>
      <c r="Z225" s="34"/>
      <c r="AA225" s="34"/>
      <c r="AB225" s="34"/>
      <c r="AC225" s="34"/>
      <c r="AD225" s="34"/>
    </row>
    <row r="226" spans="1:30" ht="12.75" x14ac:dyDescent="0.2">
      <c r="A226" s="49">
        <v>39</v>
      </c>
      <c r="B226" s="49" t="s">
        <v>49</v>
      </c>
      <c r="C226" s="49" t="s">
        <v>114</v>
      </c>
      <c r="D226" s="49" t="s">
        <v>115</v>
      </c>
      <c r="E226" s="49" t="s">
        <v>18</v>
      </c>
      <c r="F226" s="49">
        <v>0</v>
      </c>
      <c r="G226" s="56" t="e">
        <f>#REF!-F226</f>
        <v>#REF!</v>
      </c>
      <c r="H226" s="49">
        <v>0</v>
      </c>
      <c r="I226" s="56" t="e">
        <f>#REF!-H226</f>
        <v>#REF!</v>
      </c>
      <c r="J226" s="49">
        <v>0</v>
      </c>
      <c r="K226" s="56" t="e">
        <f>#REF!-J226</f>
        <v>#REF!</v>
      </c>
      <c r="L226" s="49"/>
      <c r="M226" s="34"/>
      <c r="N226" s="34"/>
      <c r="O226" s="34"/>
      <c r="P226" s="34"/>
      <c r="Q226" s="34"/>
      <c r="R226" s="34"/>
      <c r="S226" s="34"/>
      <c r="T226" s="34"/>
      <c r="U226" s="34"/>
      <c r="V226" s="34"/>
      <c r="W226" s="34"/>
      <c r="X226" s="34"/>
      <c r="Y226" s="34"/>
      <c r="Z226" s="34"/>
      <c r="AA226" s="34"/>
      <c r="AB226" s="34"/>
      <c r="AC226" s="34"/>
      <c r="AD226" s="34"/>
    </row>
    <row r="227" spans="1:30" ht="12.75" x14ac:dyDescent="0.2">
      <c r="A227" s="49">
        <v>40</v>
      </c>
      <c r="B227" s="49" t="s">
        <v>49</v>
      </c>
      <c r="C227" s="49" t="s">
        <v>90</v>
      </c>
      <c r="D227" s="49" t="s">
        <v>91</v>
      </c>
      <c r="E227" s="49" t="s">
        <v>18</v>
      </c>
      <c r="F227" s="49">
        <v>11874</v>
      </c>
      <c r="G227" s="56" t="e">
        <f>#REF!-F227</f>
        <v>#REF!</v>
      </c>
      <c r="H227" s="49">
        <v>0</v>
      </c>
      <c r="I227" s="56" t="e">
        <f>#REF!-H227</f>
        <v>#REF!</v>
      </c>
      <c r="J227" s="49">
        <v>0</v>
      </c>
      <c r="K227" s="56" t="e">
        <f>#REF!-J227</f>
        <v>#REF!</v>
      </c>
      <c r="L227" s="49"/>
      <c r="M227" s="34"/>
      <c r="N227" s="34"/>
      <c r="O227" s="34"/>
      <c r="P227" s="34"/>
      <c r="Q227" s="34"/>
      <c r="R227" s="34"/>
      <c r="S227" s="34"/>
      <c r="T227" s="34"/>
      <c r="U227" s="34"/>
      <c r="V227" s="34"/>
      <c r="W227" s="34"/>
      <c r="X227" s="34"/>
      <c r="Y227" s="34"/>
      <c r="Z227" s="34"/>
      <c r="AA227" s="34"/>
      <c r="AB227" s="34"/>
      <c r="AC227" s="34"/>
      <c r="AD227" s="34"/>
    </row>
    <row r="228" spans="1:30" ht="12.75" x14ac:dyDescent="0.2">
      <c r="A228" s="49">
        <v>41</v>
      </c>
      <c r="B228" s="49" t="s">
        <v>49</v>
      </c>
      <c r="C228" s="49" t="s">
        <v>130</v>
      </c>
      <c r="D228" s="49" t="s">
        <v>149</v>
      </c>
      <c r="E228" s="49" t="s">
        <v>18</v>
      </c>
      <c r="F228" s="49">
        <v>0</v>
      </c>
      <c r="G228" s="56" t="e">
        <f>#REF!-F228</f>
        <v>#REF!</v>
      </c>
      <c r="H228" s="49">
        <v>0</v>
      </c>
      <c r="I228" s="56" t="e">
        <f>#REF!-H228</f>
        <v>#REF!</v>
      </c>
      <c r="J228" s="49">
        <v>0</v>
      </c>
      <c r="K228" s="56" t="e">
        <f>#REF!-J228</f>
        <v>#REF!</v>
      </c>
      <c r="L228" s="49"/>
      <c r="M228" s="34"/>
      <c r="N228" s="34"/>
      <c r="O228" s="34"/>
      <c r="P228" s="34"/>
      <c r="Q228" s="34"/>
      <c r="R228" s="34"/>
      <c r="S228" s="34"/>
      <c r="T228" s="34"/>
      <c r="U228" s="34"/>
      <c r="V228" s="34"/>
      <c r="W228" s="34"/>
      <c r="X228" s="34"/>
      <c r="Y228" s="34"/>
      <c r="Z228" s="34"/>
      <c r="AA228" s="34"/>
      <c r="AB228" s="34"/>
      <c r="AC228" s="34"/>
      <c r="AD228" s="34"/>
    </row>
    <row r="229" spans="1:30" ht="12.75" x14ac:dyDescent="0.2">
      <c r="A229" s="49">
        <v>42</v>
      </c>
      <c r="B229" s="49" t="s">
        <v>49</v>
      </c>
      <c r="C229" s="49" t="s">
        <v>50</v>
      </c>
      <c r="D229" s="49" t="s">
        <v>51</v>
      </c>
      <c r="E229" s="49" t="s">
        <v>18</v>
      </c>
      <c r="F229" s="49">
        <v>0</v>
      </c>
      <c r="G229" s="56" t="e">
        <f>#REF!-F229</f>
        <v>#REF!</v>
      </c>
      <c r="H229" s="49">
        <v>0</v>
      </c>
      <c r="I229" s="56" t="e">
        <f>#REF!-H229</f>
        <v>#REF!</v>
      </c>
      <c r="J229" s="49">
        <v>0</v>
      </c>
      <c r="K229" s="56" t="e">
        <f>#REF!-J229</f>
        <v>#REF!</v>
      </c>
      <c r="L229" s="49"/>
      <c r="M229" s="34"/>
      <c r="N229" s="34"/>
      <c r="O229" s="34"/>
      <c r="P229" s="34"/>
      <c r="Q229" s="34"/>
      <c r="R229" s="34"/>
      <c r="S229" s="34"/>
      <c r="T229" s="34"/>
      <c r="U229" s="34"/>
      <c r="V229" s="34"/>
      <c r="W229" s="34"/>
      <c r="X229" s="34"/>
      <c r="Y229" s="34"/>
      <c r="Z229" s="34"/>
      <c r="AA229" s="34"/>
      <c r="AB229" s="34"/>
      <c r="AC229" s="34"/>
      <c r="AD229" s="34"/>
    </row>
    <row r="230" spans="1:30" ht="12.75" x14ac:dyDescent="0.2">
      <c r="A230" s="49">
        <v>43</v>
      </c>
      <c r="B230" s="49" t="s">
        <v>49</v>
      </c>
      <c r="C230" s="49" t="s">
        <v>72</v>
      </c>
      <c r="D230" s="49" t="s">
        <v>73</v>
      </c>
      <c r="E230" s="49" t="s">
        <v>18</v>
      </c>
      <c r="F230" s="49">
        <v>392</v>
      </c>
      <c r="G230" s="56" t="e">
        <f>#REF!-F230</f>
        <v>#REF!</v>
      </c>
      <c r="H230" s="49">
        <v>0</v>
      </c>
      <c r="I230" s="56" t="e">
        <f>#REF!-H230</f>
        <v>#REF!</v>
      </c>
      <c r="J230" s="49">
        <v>0</v>
      </c>
      <c r="K230" s="56" t="e">
        <f>#REF!-J230</f>
        <v>#REF!</v>
      </c>
      <c r="L230" s="49"/>
      <c r="M230" s="34"/>
      <c r="N230" s="34"/>
      <c r="O230" s="34"/>
      <c r="P230" s="34"/>
      <c r="Q230" s="34"/>
      <c r="R230" s="34"/>
      <c r="S230" s="34"/>
      <c r="T230" s="34"/>
      <c r="U230" s="34"/>
      <c r="V230" s="34"/>
      <c r="W230" s="34"/>
      <c r="X230" s="34"/>
      <c r="Y230" s="34"/>
      <c r="Z230" s="34"/>
      <c r="AA230" s="34"/>
      <c r="AB230" s="34"/>
      <c r="AC230" s="34"/>
      <c r="AD230" s="34"/>
    </row>
    <row r="231" spans="1:30" ht="12.75" x14ac:dyDescent="0.2">
      <c r="A231" s="49" t="s">
        <v>92</v>
      </c>
      <c r="B231" s="49" t="s">
        <v>92</v>
      </c>
      <c r="C231" s="49" t="s">
        <v>92</v>
      </c>
      <c r="D231" s="49" t="s">
        <v>92</v>
      </c>
      <c r="E231" s="49" t="s">
        <v>93</v>
      </c>
      <c r="F231" s="49">
        <v>193597</v>
      </c>
      <c r="G231" s="56" t="e">
        <f>#REF!-F231</f>
        <v>#REF!</v>
      </c>
      <c r="H231" s="49">
        <v>3966</v>
      </c>
      <c r="I231" s="56" t="e">
        <f>#REF!-H231</f>
        <v>#REF!</v>
      </c>
      <c r="J231" s="49">
        <v>0</v>
      </c>
      <c r="K231" s="56" t="e">
        <f>#REF!-J231</f>
        <v>#REF!</v>
      </c>
      <c r="L231" s="49"/>
      <c r="M231" s="34"/>
      <c r="N231" s="34"/>
      <c r="O231" s="34"/>
      <c r="P231" s="34"/>
      <c r="Q231" s="34"/>
      <c r="R231" s="34"/>
      <c r="S231" s="34"/>
      <c r="T231" s="34"/>
      <c r="U231" s="34"/>
      <c r="V231" s="34"/>
      <c r="W231" s="34"/>
      <c r="X231" s="34"/>
      <c r="Y231" s="34"/>
      <c r="Z231" s="34"/>
      <c r="AA231" s="34"/>
      <c r="AB231" s="34"/>
      <c r="AC231" s="34"/>
      <c r="AD231" s="34"/>
    </row>
    <row r="232" spans="1:30" ht="12.75" x14ac:dyDescent="0.2">
      <c r="A232" s="49">
        <v>1</v>
      </c>
      <c r="B232" s="49" t="s">
        <v>49</v>
      </c>
      <c r="C232" s="49" t="s">
        <v>114</v>
      </c>
      <c r="D232" s="49" t="s">
        <v>115</v>
      </c>
      <c r="E232" s="49" t="s">
        <v>116</v>
      </c>
      <c r="F232" s="49">
        <v>54</v>
      </c>
      <c r="G232" s="56" t="e">
        <f>#REF!-F232</f>
        <v>#REF!</v>
      </c>
      <c r="H232" s="49">
        <v>0</v>
      </c>
      <c r="I232" s="56" t="e">
        <f>#REF!-H232</f>
        <v>#REF!</v>
      </c>
      <c r="J232" s="49">
        <v>0</v>
      </c>
      <c r="K232" s="56" t="e">
        <f>#REF!-J232</f>
        <v>#REF!</v>
      </c>
      <c r="L232" s="49"/>
      <c r="M232" s="34"/>
      <c r="N232" s="34"/>
      <c r="O232" s="34"/>
      <c r="P232" s="34"/>
      <c r="Q232" s="34"/>
      <c r="R232" s="34"/>
      <c r="S232" s="34"/>
      <c r="T232" s="34"/>
      <c r="U232" s="34"/>
      <c r="V232" s="34"/>
      <c r="W232" s="34"/>
      <c r="X232" s="34"/>
      <c r="Y232" s="34"/>
      <c r="Z232" s="34"/>
      <c r="AA232" s="34"/>
      <c r="AB232" s="34"/>
      <c r="AC232" s="34"/>
      <c r="AD232" s="34"/>
    </row>
    <row r="233" spans="1:30" ht="12.75" x14ac:dyDescent="0.2">
      <c r="A233" s="49" t="s">
        <v>92</v>
      </c>
      <c r="B233" s="49" t="s">
        <v>92</v>
      </c>
      <c r="C233" s="49" t="s">
        <v>92</v>
      </c>
      <c r="D233" s="49" t="s">
        <v>92</v>
      </c>
      <c r="E233" s="49" t="s">
        <v>124</v>
      </c>
      <c r="F233" s="49">
        <v>54</v>
      </c>
      <c r="G233" s="56" t="e">
        <f>#REF!-F233</f>
        <v>#REF!</v>
      </c>
      <c r="H233" s="49">
        <v>0</v>
      </c>
      <c r="I233" s="56" t="e">
        <f>#REF!-H233</f>
        <v>#REF!</v>
      </c>
      <c r="J233" s="49">
        <v>0</v>
      </c>
      <c r="K233" s="56" t="e">
        <f>#REF!-J233</f>
        <v>#REF!</v>
      </c>
      <c r="L233" s="49"/>
      <c r="M233" s="34"/>
      <c r="N233" s="34"/>
      <c r="O233" s="34"/>
      <c r="P233" s="34"/>
      <c r="Q233" s="34"/>
      <c r="R233" s="34"/>
      <c r="S233" s="34"/>
      <c r="T233" s="34"/>
      <c r="U233" s="34"/>
      <c r="V233" s="34"/>
      <c r="W233" s="34"/>
      <c r="X233" s="34"/>
      <c r="Y233" s="34"/>
      <c r="Z233" s="34"/>
      <c r="AA233" s="34"/>
      <c r="AB233" s="34"/>
      <c r="AC233" s="34"/>
      <c r="AD233" s="34"/>
    </row>
    <row r="234" spans="1:30" ht="12.75" x14ac:dyDescent="0.2">
      <c r="A234" s="49" t="s">
        <v>92</v>
      </c>
      <c r="B234" s="49" t="s">
        <v>92</v>
      </c>
      <c r="C234" s="49" t="s">
        <v>92</v>
      </c>
      <c r="D234" s="49" t="s">
        <v>92</v>
      </c>
      <c r="E234" s="49" t="s">
        <v>125</v>
      </c>
      <c r="F234" s="49">
        <v>193651</v>
      </c>
      <c r="G234" s="56" t="e">
        <f>#REF!-F234</f>
        <v>#REF!</v>
      </c>
      <c r="H234" s="49">
        <v>3966</v>
      </c>
      <c r="I234" s="56" t="e">
        <f>#REF!-H234</f>
        <v>#REF!</v>
      </c>
      <c r="J234" s="49">
        <v>0</v>
      </c>
      <c r="K234" s="56" t="e">
        <f>#REF!-J234</f>
        <v>#REF!</v>
      </c>
      <c r="L234" s="49"/>
      <c r="M234" s="34"/>
      <c r="N234" s="34"/>
      <c r="O234" s="34"/>
      <c r="P234" s="34"/>
      <c r="Q234" s="34"/>
      <c r="R234" s="34"/>
      <c r="S234" s="34"/>
      <c r="T234" s="34"/>
      <c r="U234" s="34"/>
      <c r="V234" s="34"/>
      <c r="W234" s="34"/>
      <c r="X234" s="34"/>
      <c r="Y234" s="34"/>
      <c r="Z234" s="34"/>
      <c r="AA234" s="34"/>
      <c r="AB234" s="34"/>
      <c r="AC234" s="34"/>
      <c r="AD234" s="34"/>
    </row>
    <row r="235" spans="1:30" ht="12.7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row>
    <row r="236" spans="1:30" ht="12.75" x14ac:dyDescent="0.2">
      <c r="A236" s="34" t="s">
        <v>155</v>
      </c>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row>
    <row r="237" spans="1:30" ht="12.7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row>
    <row r="238" spans="1:30" ht="12.7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row>
    <row r="239" spans="1:30" ht="12.7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row>
    <row r="240" spans="1:30" ht="12.7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row>
    <row r="241" spans="1:30" ht="12.7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row>
    <row r="242" spans="1:30" ht="12.7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row>
    <row r="243" spans="1:30" ht="12.7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row>
    <row r="244" spans="1:30" ht="12.7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row>
    <row r="245" spans="1:30" ht="12.7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row>
    <row r="246" spans="1:30" ht="12.7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row>
    <row r="247" spans="1:30" ht="12.7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row>
    <row r="248" spans="1:30" ht="12.7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row>
    <row r="249" spans="1:30" ht="12.7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row>
    <row r="250" spans="1:30" ht="12.7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row>
    <row r="251" spans="1:30" ht="12.7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row>
    <row r="252" spans="1:30" ht="12.7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row>
    <row r="253" spans="1:30" ht="12.7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row>
    <row r="254" spans="1:30" ht="12.7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row>
    <row r="255" spans="1:30" ht="12.7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row>
    <row r="256" spans="1:30" ht="12.7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row>
    <row r="257" spans="1:30" ht="12.7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row>
    <row r="258" spans="1:30" ht="12.7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row>
    <row r="259" spans="1:30" ht="12.7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row>
    <row r="260" spans="1:30" ht="12.7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row>
    <row r="261" spans="1:30" ht="12.7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row>
    <row r="262" spans="1:30" ht="12.7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row>
    <row r="263" spans="1:30" ht="12.7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row>
    <row r="264" spans="1:30" ht="12.7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row>
    <row r="265" spans="1:30" ht="12.7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row>
    <row r="266" spans="1:30" ht="12.7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row>
    <row r="267" spans="1:30" ht="12.7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row>
    <row r="268" spans="1:30" ht="12.7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row>
    <row r="269" spans="1:30" ht="12.7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row>
    <row r="270" spans="1:30" ht="12.7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row>
    <row r="271" spans="1:30" ht="12.7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row>
    <row r="272" spans="1:30" ht="12.7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row>
    <row r="273" spans="1:30" ht="12.7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row>
    <row r="274" spans="1:30" ht="12.7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row>
    <row r="275" spans="1:30" ht="12.7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row>
    <row r="276" spans="1:30" ht="12.7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row>
    <row r="277" spans="1:30" ht="12.7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row>
    <row r="278" spans="1:30" ht="12.7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row>
    <row r="279" spans="1:30" ht="12.7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row>
    <row r="280" spans="1:30" ht="12.7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row>
    <row r="281" spans="1:30" ht="12.7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row>
    <row r="282" spans="1:30" ht="12.7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row>
    <row r="283" spans="1:30" ht="12.7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row>
    <row r="284" spans="1:30" ht="12.7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row>
    <row r="285" spans="1:30" ht="12.7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row>
    <row r="286" spans="1:30" ht="12.7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row>
    <row r="287" spans="1:30" ht="12.7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row>
    <row r="288" spans="1:30" ht="12.7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row>
    <row r="289" spans="1:30" ht="12.75" x14ac:dyDescent="0.2">
      <c r="A289" s="34"/>
      <c r="B289" s="34"/>
      <c r="C289" s="34"/>
      <c r="D289" s="34"/>
      <c r="E289" s="34"/>
      <c r="F289" s="34"/>
      <c r="G289" s="51"/>
      <c r="H289" s="34"/>
      <c r="I289" s="51"/>
      <c r="J289" s="34"/>
      <c r="K289" s="51"/>
      <c r="L289" s="34"/>
      <c r="M289" s="51"/>
      <c r="N289" s="34"/>
      <c r="O289" s="34"/>
      <c r="P289" s="34"/>
      <c r="Q289" s="34"/>
      <c r="R289" s="34"/>
      <c r="S289" s="34"/>
      <c r="T289" s="34"/>
      <c r="U289" s="34"/>
      <c r="V289" s="34"/>
      <c r="W289" s="34"/>
      <c r="X289" s="34"/>
      <c r="Y289" s="34"/>
      <c r="Z289" s="34"/>
      <c r="AA289" s="34"/>
      <c r="AB289" s="34"/>
      <c r="AC289" s="34"/>
      <c r="AD289" s="34"/>
    </row>
    <row r="290" spans="1:30" ht="12.75" x14ac:dyDescent="0.2">
      <c r="A290" s="34"/>
      <c r="B290" s="34"/>
      <c r="C290" s="34"/>
      <c r="D290" s="34"/>
      <c r="E290" s="34"/>
      <c r="F290" s="34"/>
      <c r="G290" s="51"/>
      <c r="H290" s="34"/>
      <c r="I290" s="51"/>
      <c r="J290" s="34"/>
      <c r="K290" s="51"/>
      <c r="L290" s="34"/>
      <c r="M290" s="51"/>
      <c r="N290" s="34"/>
      <c r="O290" s="34"/>
      <c r="P290" s="34"/>
      <c r="Q290" s="34"/>
      <c r="R290" s="34"/>
      <c r="S290" s="34"/>
      <c r="T290" s="34"/>
      <c r="U290" s="34"/>
      <c r="V290" s="34"/>
      <c r="W290" s="34"/>
      <c r="X290" s="34"/>
      <c r="Y290" s="34"/>
      <c r="Z290" s="34"/>
      <c r="AA290" s="34"/>
      <c r="AB290" s="34"/>
      <c r="AC290" s="34"/>
      <c r="AD290" s="34"/>
    </row>
    <row r="291" spans="1:30" ht="12.75" x14ac:dyDescent="0.2">
      <c r="A291" s="34"/>
      <c r="B291" s="34"/>
      <c r="C291" s="34"/>
      <c r="D291" s="34"/>
      <c r="E291" s="34"/>
      <c r="F291" s="34"/>
      <c r="G291" s="51"/>
      <c r="H291" s="34"/>
      <c r="I291" s="51"/>
      <c r="J291" s="34"/>
      <c r="K291" s="51"/>
      <c r="L291" s="34"/>
      <c r="M291" s="51"/>
      <c r="N291" s="34"/>
      <c r="O291" s="34"/>
      <c r="P291" s="34"/>
      <c r="Q291" s="34"/>
      <c r="R291" s="34"/>
      <c r="S291" s="34"/>
      <c r="T291" s="34"/>
      <c r="U291" s="34"/>
      <c r="V291" s="34"/>
      <c r="W291" s="34"/>
      <c r="X291" s="34"/>
      <c r="Y291" s="34"/>
      <c r="Z291" s="34"/>
      <c r="AA291" s="34"/>
      <c r="AB291" s="34"/>
      <c r="AC291" s="34"/>
      <c r="AD291" s="34"/>
    </row>
    <row r="292" spans="1:30" ht="12.75" x14ac:dyDescent="0.2">
      <c r="A292" s="34"/>
      <c r="B292" s="34"/>
      <c r="C292" s="34"/>
      <c r="D292" s="34"/>
      <c r="E292" s="34"/>
      <c r="F292" s="34"/>
      <c r="G292" s="51"/>
      <c r="H292" s="34"/>
      <c r="I292" s="51"/>
      <c r="J292" s="34"/>
      <c r="K292" s="51"/>
      <c r="L292" s="34"/>
      <c r="M292" s="51"/>
      <c r="N292" s="34"/>
      <c r="O292" s="34"/>
      <c r="P292" s="34"/>
      <c r="Q292" s="34"/>
      <c r="R292" s="34"/>
      <c r="S292" s="34"/>
      <c r="T292" s="34"/>
      <c r="U292" s="34"/>
      <c r="V292" s="34"/>
      <c r="W292" s="34"/>
      <c r="X292" s="34"/>
      <c r="Y292" s="34"/>
      <c r="Z292" s="34"/>
      <c r="AA292" s="34"/>
      <c r="AB292" s="34"/>
      <c r="AC292" s="34"/>
      <c r="AD292" s="34"/>
    </row>
    <row r="293" spans="1:30" ht="12.75" x14ac:dyDescent="0.2">
      <c r="A293" s="34"/>
      <c r="B293" s="34"/>
      <c r="C293" s="34"/>
      <c r="D293" s="34"/>
      <c r="E293" s="34"/>
      <c r="F293" s="34"/>
      <c r="G293" s="51"/>
      <c r="H293" s="34"/>
      <c r="I293" s="51"/>
      <c r="J293" s="34"/>
      <c r="K293" s="51"/>
      <c r="L293" s="34"/>
      <c r="M293" s="51"/>
      <c r="N293" s="34"/>
      <c r="O293" s="34"/>
      <c r="P293" s="34"/>
      <c r="Q293" s="34"/>
      <c r="R293" s="34"/>
      <c r="S293" s="34"/>
      <c r="T293" s="34"/>
      <c r="U293" s="34"/>
      <c r="V293" s="34"/>
      <c r="W293" s="34"/>
      <c r="X293" s="34"/>
      <c r="Y293" s="34"/>
      <c r="Z293" s="34"/>
      <c r="AA293" s="34"/>
      <c r="AB293" s="34"/>
      <c r="AC293" s="34"/>
      <c r="AD293" s="34"/>
    </row>
    <row r="294" spans="1:30" ht="12.75" x14ac:dyDescent="0.2">
      <c r="A294" s="34"/>
      <c r="B294" s="34"/>
      <c r="C294" s="34"/>
      <c r="D294" s="34"/>
      <c r="E294" s="34"/>
      <c r="F294" s="34"/>
      <c r="G294" s="51"/>
      <c r="H294" s="34"/>
      <c r="I294" s="51"/>
      <c r="J294" s="34"/>
      <c r="K294" s="51"/>
      <c r="L294" s="34"/>
      <c r="M294" s="51"/>
      <c r="N294" s="34"/>
      <c r="O294" s="34"/>
      <c r="P294" s="34"/>
      <c r="Q294" s="34"/>
      <c r="R294" s="34"/>
      <c r="S294" s="34"/>
      <c r="T294" s="34"/>
      <c r="U294" s="34"/>
      <c r="V294" s="34"/>
      <c r="W294" s="34"/>
      <c r="X294" s="34"/>
      <c r="Y294" s="34"/>
      <c r="Z294" s="34"/>
      <c r="AA294" s="34"/>
      <c r="AB294" s="34"/>
      <c r="AC294" s="34"/>
      <c r="AD294" s="34"/>
    </row>
    <row r="295" spans="1:30" ht="12.75" x14ac:dyDescent="0.2">
      <c r="A295" s="34"/>
      <c r="B295" s="34"/>
      <c r="C295" s="34"/>
      <c r="D295" s="34"/>
      <c r="E295" s="34"/>
      <c r="F295" s="34"/>
      <c r="G295" s="51"/>
      <c r="H295" s="34"/>
      <c r="I295" s="51"/>
      <c r="J295" s="34"/>
      <c r="K295" s="51"/>
      <c r="L295" s="34"/>
      <c r="M295" s="51"/>
      <c r="N295" s="34"/>
      <c r="O295" s="34"/>
      <c r="P295" s="34"/>
      <c r="Q295" s="34"/>
      <c r="R295" s="34"/>
      <c r="S295" s="34"/>
      <c r="T295" s="34"/>
      <c r="U295" s="34"/>
      <c r="V295" s="34"/>
      <c r="W295" s="34"/>
      <c r="X295" s="34"/>
      <c r="Y295" s="34"/>
      <c r="Z295" s="34"/>
      <c r="AA295" s="34"/>
      <c r="AB295" s="34"/>
      <c r="AC295" s="34"/>
      <c r="AD295" s="34"/>
    </row>
    <row r="296" spans="1:30" ht="12.75" x14ac:dyDescent="0.2">
      <c r="A296" s="34"/>
      <c r="B296" s="34"/>
      <c r="C296" s="34"/>
      <c r="D296" s="34"/>
      <c r="E296" s="34"/>
      <c r="F296" s="34"/>
      <c r="G296" s="51"/>
      <c r="H296" s="34"/>
      <c r="I296" s="51"/>
      <c r="J296" s="34"/>
      <c r="K296" s="51"/>
      <c r="L296" s="34"/>
      <c r="M296" s="51"/>
      <c r="N296" s="34"/>
      <c r="O296" s="34"/>
      <c r="P296" s="34"/>
      <c r="Q296" s="34"/>
      <c r="R296" s="34"/>
      <c r="S296" s="34"/>
      <c r="T296" s="34"/>
      <c r="U296" s="34"/>
      <c r="V296" s="34"/>
      <c r="W296" s="34"/>
      <c r="X296" s="34"/>
      <c r="Y296" s="34"/>
      <c r="Z296" s="34"/>
      <c r="AA296" s="34"/>
      <c r="AB296" s="34"/>
      <c r="AC296" s="34"/>
      <c r="AD296" s="34"/>
    </row>
    <row r="297" spans="1:30" ht="12.75" x14ac:dyDescent="0.2">
      <c r="A297" s="34"/>
      <c r="B297" s="34"/>
      <c r="C297" s="34"/>
      <c r="D297" s="34"/>
      <c r="E297" s="34"/>
      <c r="F297" s="34"/>
      <c r="G297" s="51"/>
      <c r="H297" s="34"/>
      <c r="I297" s="51"/>
      <c r="J297" s="34"/>
      <c r="K297" s="51"/>
      <c r="L297" s="34"/>
      <c r="M297" s="51"/>
      <c r="N297" s="34"/>
      <c r="O297" s="34"/>
      <c r="P297" s="34"/>
      <c r="Q297" s="34"/>
      <c r="R297" s="34"/>
      <c r="S297" s="34"/>
      <c r="T297" s="34"/>
      <c r="U297" s="34"/>
      <c r="V297" s="34"/>
      <c r="W297" s="34"/>
      <c r="X297" s="34"/>
      <c r="Y297" s="34"/>
      <c r="Z297" s="34"/>
      <c r="AA297" s="34"/>
      <c r="AB297" s="34"/>
      <c r="AC297" s="34"/>
      <c r="AD297" s="34"/>
    </row>
    <row r="298" spans="1:30" ht="12.75" x14ac:dyDescent="0.2">
      <c r="A298" s="34"/>
      <c r="B298" s="34"/>
      <c r="C298" s="34"/>
      <c r="D298" s="34"/>
      <c r="E298" s="34"/>
      <c r="F298" s="34"/>
      <c r="G298" s="51"/>
      <c r="H298" s="34"/>
      <c r="I298" s="51"/>
      <c r="J298" s="34"/>
      <c r="K298" s="51"/>
      <c r="L298" s="34"/>
      <c r="M298" s="51"/>
      <c r="N298" s="34"/>
      <c r="O298" s="34"/>
      <c r="P298" s="34"/>
      <c r="Q298" s="34"/>
      <c r="R298" s="34"/>
      <c r="S298" s="34"/>
      <c r="T298" s="34"/>
      <c r="U298" s="34"/>
      <c r="V298" s="34"/>
      <c r="W298" s="34"/>
      <c r="X298" s="34"/>
      <c r="Y298" s="34"/>
      <c r="Z298" s="34"/>
      <c r="AA298" s="34"/>
      <c r="AB298" s="34"/>
      <c r="AC298" s="34"/>
      <c r="AD298" s="34"/>
    </row>
    <row r="299" spans="1:30" ht="12.75" x14ac:dyDescent="0.2">
      <c r="A299" s="34"/>
      <c r="B299" s="34"/>
      <c r="C299" s="34"/>
      <c r="D299" s="34"/>
      <c r="E299" s="34"/>
      <c r="F299" s="34"/>
      <c r="G299" s="51"/>
      <c r="H299" s="34"/>
      <c r="I299" s="51"/>
      <c r="J299" s="34"/>
      <c r="K299" s="51"/>
      <c r="L299" s="34"/>
      <c r="M299" s="51"/>
      <c r="N299" s="34"/>
      <c r="O299" s="34"/>
      <c r="P299" s="34"/>
      <c r="Q299" s="34"/>
      <c r="R299" s="34"/>
      <c r="S299" s="34"/>
      <c r="T299" s="34"/>
      <c r="U299" s="34"/>
      <c r="V299" s="34"/>
      <c r="W299" s="34"/>
      <c r="X299" s="34"/>
      <c r="Y299" s="34"/>
      <c r="Z299" s="34"/>
      <c r="AA299" s="34"/>
      <c r="AB299" s="34"/>
      <c r="AC299" s="34"/>
      <c r="AD299" s="34"/>
    </row>
    <row r="300" spans="1:30" ht="12.75" x14ac:dyDescent="0.2">
      <c r="A300" s="34"/>
      <c r="B300" s="34"/>
      <c r="C300" s="34"/>
      <c r="D300" s="34"/>
      <c r="E300" s="34"/>
      <c r="F300" s="34"/>
      <c r="G300" s="51"/>
      <c r="H300" s="34"/>
      <c r="I300" s="51"/>
      <c r="J300" s="34"/>
      <c r="K300" s="51"/>
      <c r="L300" s="34"/>
      <c r="M300" s="51"/>
      <c r="N300" s="34"/>
      <c r="O300" s="34"/>
      <c r="P300" s="34"/>
      <c r="Q300" s="34"/>
      <c r="R300" s="34"/>
      <c r="S300" s="34"/>
      <c r="T300" s="34"/>
      <c r="U300" s="34"/>
      <c r="V300" s="34"/>
      <c r="W300" s="34"/>
      <c r="X300" s="34"/>
      <c r="Y300" s="34"/>
      <c r="Z300" s="34"/>
      <c r="AA300" s="34"/>
      <c r="AB300" s="34"/>
      <c r="AC300" s="34"/>
      <c r="AD300" s="34"/>
    </row>
    <row r="301" spans="1:30" ht="12.75" x14ac:dyDescent="0.2">
      <c r="A301" s="34"/>
      <c r="B301" s="34"/>
      <c r="C301" s="34"/>
      <c r="D301" s="34"/>
      <c r="E301" s="34"/>
      <c r="F301" s="34"/>
      <c r="G301" s="51"/>
      <c r="H301" s="34"/>
      <c r="I301" s="51"/>
      <c r="J301" s="34"/>
      <c r="K301" s="51"/>
      <c r="L301" s="34"/>
      <c r="M301" s="51"/>
      <c r="N301" s="34"/>
      <c r="O301" s="34"/>
      <c r="P301" s="34"/>
      <c r="Q301" s="34"/>
      <c r="R301" s="34"/>
      <c r="S301" s="34"/>
      <c r="T301" s="34"/>
      <c r="U301" s="34"/>
      <c r="V301" s="34"/>
      <c r="W301" s="34"/>
      <c r="X301" s="34"/>
      <c r="Y301" s="34"/>
      <c r="Z301" s="34"/>
      <c r="AA301" s="34"/>
      <c r="AB301" s="34"/>
      <c r="AC301" s="34"/>
      <c r="AD301" s="34"/>
    </row>
    <row r="302" spans="1:30" ht="12.75" x14ac:dyDescent="0.2">
      <c r="A302" s="34"/>
      <c r="B302" s="34"/>
      <c r="C302" s="34"/>
      <c r="D302" s="34"/>
      <c r="E302" s="34"/>
      <c r="F302" s="34"/>
      <c r="G302" s="51"/>
      <c r="H302" s="34"/>
      <c r="I302" s="51"/>
      <c r="J302" s="34"/>
      <c r="K302" s="51"/>
      <c r="L302" s="34"/>
      <c r="M302" s="51"/>
      <c r="N302" s="34"/>
      <c r="O302" s="34"/>
      <c r="P302" s="34"/>
      <c r="Q302" s="34"/>
      <c r="R302" s="34"/>
      <c r="S302" s="34"/>
      <c r="T302" s="34"/>
      <c r="U302" s="34"/>
      <c r="V302" s="34"/>
      <c r="W302" s="34"/>
      <c r="X302" s="34"/>
      <c r="Y302" s="34"/>
      <c r="Z302" s="34"/>
      <c r="AA302" s="34"/>
      <c r="AB302" s="34"/>
      <c r="AC302" s="34"/>
      <c r="AD302" s="34"/>
    </row>
    <row r="303" spans="1:30" ht="12.75" x14ac:dyDescent="0.2">
      <c r="A303" s="34"/>
      <c r="B303" s="34"/>
      <c r="C303" s="34"/>
      <c r="D303" s="34"/>
      <c r="E303" s="34"/>
      <c r="F303" s="34"/>
      <c r="G303" s="51"/>
      <c r="H303" s="34"/>
      <c r="I303" s="51"/>
      <c r="J303" s="34"/>
      <c r="K303" s="51"/>
      <c r="L303" s="34"/>
      <c r="M303" s="51"/>
      <c r="N303" s="34"/>
      <c r="O303" s="34"/>
      <c r="P303" s="34"/>
      <c r="Q303" s="34"/>
      <c r="R303" s="34"/>
      <c r="S303" s="34"/>
      <c r="T303" s="34"/>
      <c r="U303" s="34"/>
      <c r="V303" s="34"/>
      <c r="W303" s="34"/>
      <c r="X303" s="34"/>
      <c r="Y303" s="34"/>
      <c r="Z303" s="34"/>
      <c r="AA303" s="34"/>
      <c r="AB303" s="34"/>
      <c r="AC303" s="34"/>
      <c r="AD303" s="34"/>
    </row>
    <row r="304" spans="1:30" ht="12.75" x14ac:dyDescent="0.2">
      <c r="A304" s="34"/>
      <c r="B304" s="34"/>
      <c r="C304" s="34"/>
      <c r="D304" s="34"/>
      <c r="E304" s="34"/>
      <c r="F304" s="34"/>
      <c r="G304" s="51"/>
      <c r="H304" s="34"/>
      <c r="I304" s="51"/>
      <c r="J304" s="34"/>
      <c r="K304" s="51"/>
      <c r="L304" s="34"/>
      <c r="M304" s="51"/>
      <c r="N304" s="34"/>
      <c r="O304" s="34"/>
      <c r="P304" s="34"/>
      <c r="Q304" s="34"/>
      <c r="R304" s="34"/>
      <c r="S304" s="34"/>
      <c r="T304" s="34"/>
      <c r="U304" s="34"/>
      <c r="V304" s="34"/>
      <c r="W304" s="34"/>
      <c r="X304" s="34"/>
      <c r="Y304" s="34"/>
      <c r="Z304" s="34"/>
      <c r="AA304" s="34"/>
      <c r="AB304" s="34"/>
      <c r="AC304" s="34"/>
      <c r="AD304" s="34"/>
    </row>
    <row r="305" spans="1:30" ht="12.75" x14ac:dyDescent="0.2">
      <c r="A305" s="34"/>
      <c r="B305" s="34"/>
      <c r="C305" s="34"/>
      <c r="D305" s="34"/>
      <c r="E305" s="34"/>
      <c r="F305" s="34"/>
      <c r="G305" s="51"/>
      <c r="H305" s="34"/>
      <c r="I305" s="51"/>
      <c r="J305" s="34"/>
      <c r="K305" s="51"/>
      <c r="L305" s="34"/>
      <c r="M305" s="51"/>
      <c r="N305" s="34"/>
      <c r="O305" s="34"/>
      <c r="P305" s="34"/>
      <c r="Q305" s="34"/>
      <c r="R305" s="34"/>
      <c r="S305" s="34"/>
      <c r="T305" s="34"/>
      <c r="U305" s="34"/>
      <c r="V305" s="34"/>
      <c r="W305" s="34"/>
      <c r="X305" s="34"/>
      <c r="Y305" s="34"/>
      <c r="Z305" s="34"/>
      <c r="AA305" s="34"/>
      <c r="AB305" s="34"/>
      <c r="AC305" s="34"/>
      <c r="AD305" s="34"/>
    </row>
    <row r="306" spans="1:30" ht="12.75" x14ac:dyDescent="0.2">
      <c r="A306" s="34"/>
      <c r="B306" s="34"/>
      <c r="C306" s="34"/>
      <c r="D306" s="34"/>
      <c r="E306" s="34"/>
      <c r="F306" s="34"/>
      <c r="G306" s="51"/>
      <c r="H306" s="34"/>
      <c r="I306" s="51"/>
      <c r="J306" s="34"/>
      <c r="K306" s="51"/>
      <c r="L306" s="34"/>
      <c r="M306" s="51"/>
      <c r="N306" s="34"/>
      <c r="O306" s="34"/>
      <c r="P306" s="34"/>
      <c r="Q306" s="34"/>
      <c r="R306" s="34"/>
      <c r="S306" s="34"/>
      <c r="T306" s="34"/>
      <c r="U306" s="34"/>
      <c r="V306" s="34"/>
      <c r="W306" s="34"/>
      <c r="X306" s="34"/>
      <c r="Y306" s="34"/>
      <c r="Z306" s="34"/>
      <c r="AA306" s="34"/>
      <c r="AB306" s="34"/>
      <c r="AC306" s="34"/>
      <c r="AD306" s="34"/>
    </row>
    <row r="307" spans="1:30" ht="12.75" x14ac:dyDescent="0.2">
      <c r="A307" s="34"/>
      <c r="B307" s="34"/>
      <c r="C307" s="34"/>
      <c r="D307" s="34"/>
      <c r="E307" s="34"/>
      <c r="F307" s="34"/>
      <c r="G307" s="51"/>
      <c r="H307" s="34"/>
      <c r="I307" s="51"/>
      <c r="J307" s="34"/>
      <c r="K307" s="51"/>
      <c r="L307" s="34"/>
      <c r="M307" s="51"/>
      <c r="N307" s="34"/>
      <c r="O307" s="34"/>
      <c r="P307" s="34"/>
      <c r="Q307" s="34"/>
      <c r="R307" s="34"/>
      <c r="S307" s="34"/>
      <c r="T307" s="34"/>
      <c r="U307" s="34"/>
      <c r="V307" s="34"/>
      <c r="W307" s="34"/>
      <c r="X307" s="34"/>
      <c r="Y307" s="34"/>
      <c r="Z307" s="34"/>
      <c r="AA307" s="34"/>
      <c r="AB307" s="34"/>
      <c r="AC307" s="34"/>
      <c r="AD307" s="34"/>
    </row>
    <row r="308" spans="1:30" ht="12.75" x14ac:dyDescent="0.2">
      <c r="A308" s="34"/>
      <c r="B308" s="34"/>
      <c r="C308" s="34"/>
      <c r="D308" s="34"/>
      <c r="E308" s="34"/>
      <c r="F308" s="34"/>
      <c r="G308" s="51"/>
      <c r="H308" s="34"/>
      <c r="I308" s="51"/>
      <c r="J308" s="34"/>
      <c r="K308" s="51"/>
      <c r="L308" s="34"/>
      <c r="M308" s="51"/>
      <c r="N308" s="34"/>
      <c r="O308" s="34"/>
      <c r="P308" s="34"/>
      <c r="Q308" s="34"/>
      <c r="R308" s="34"/>
      <c r="S308" s="34"/>
      <c r="T308" s="34"/>
      <c r="U308" s="34"/>
      <c r="V308" s="34"/>
      <c r="W308" s="34"/>
      <c r="X308" s="34"/>
      <c r="Y308" s="34"/>
      <c r="Z308" s="34"/>
      <c r="AA308" s="34"/>
      <c r="AB308" s="34"/>
      <c r="AC308" s="34"/>
      <c r="AD308" s="34"/>
    </row>
    <row r="309" spans="1:30" ht="12.75" x14ac:dyDescent="0.2">
      <c r="A309" s="34"/>
      <c r="B309" s="34"/>
      <c r="C309" s="34"/>
      <c r="D309" s="34"/>
      <c r="E309" s="34"/>
      <c r="F309" s="34"/>
      <c r="G309" s="51"/>
      <c r="H309" s="34"/>
      <c r="I309" s="51"/>
      <c r="J309" s="34"/>
      <c r="K309" s="51"/>
      <c r="L309" s="34"/>
      <c r="M309" s="51"/>
      <c r="N309" s="34"/>
      <c r="O309" s="34"/>
      <c r="P309" s="34"/>
      <c r="Q309" s="34"/>
      <c r="R309" s="34"/>
      <c r="S309" s="34"/>
      <c r="T309" s="34"/>
      <c r="U309" s="34"/>
      <c r="V309" s="34"/>
      <c r="W309" s="34"/>
      <c r="X309" s="34"/>
      <c r="Y309" s="34"/>
      <c r="Z309" s="34"/>
      <c r="AA309" s="34"/>
      <c r="AB309" s="34"/>
      <c r="AC309" s="34"/>
      <c r="AD309" s="34"/>
    </row>
    <row r="310" spans="1:30" ht="12.75" x14ac:dyDescent="0.2">
      <c r="A310" s="34"/>
      <c r="B310" s="34"/>
      <c r="C310" s="34"/>
      <c r="D310" s="34"/>
      <c r="E310" s="34"/>
      <c r="F310" s="34"/>
      <c r="G310" s="51"/>
      <c r="H310" s="34"/>
      <c r="I310" s="51"/>
      <c r="J310" s="34"/>
      <c r="K310" s="51"/>
      <c r="L310" s="34"/>
      <c r="M310" s="51"/>
      <c r="N310" s="34"/>
      <c r="O310" s="34"/>
      <c r="P310" s="34"/>
      <c r="Q310" s="34"/>
      <c r="R310" s="34"/>
      <c r="S310" s="34"/>
      <c r="T310" s="34"/>
      <c r="U310" s="34"/>
      <c r="V310" s="34"/>
      <c r="W310" s="34"/>
      <c r="X310" s="34"/>
      <c r="Y310" s="34"/>
      <c r="Z310" s="34"/>
      <c r="AA310" s="34"/>
      <c r="AB310" s="34"/>
      <c r="AC310" s="34"/>
      <c r="AD310" s="34"/>
    </row>
    <row r="311" spans="1:30" ht="12.75" x14ac:dyDescent="0.2">
      <c r="A311" s="34"/>
      <c r="B311" s="34"/>
      <c r="C311" s="34"/>
      <c r="D311" s="34"/>
      <c r="E311" s="34"/>
      <c r="F311" s="34"/>
      <c r="G311" s="51"/>
      <c r="H311" s="34"/>
      <c r="I311" s="51"/>
      <c r="J311" s="34"/>
      <c r="K311" s="51"/>
      <c r="L311" s="34"/>
      <c r="M311" s="51"/>
      <c r="N311" s="34"/>
      <c r="O311" s="34"/>
      <c r="P311" s="34"/>
      <c r="Q311" s="34"/>
      <c r="R311" s="34"/>
      <c r="S311" s="34"/>
      <c r="T311" s="34"/>
      <c r="U311" s="34"/>
      <c r="V311" s="34"/>
      <c r="W311" s="34"/>
      <c r="X311" s="34"/>
      <c r="Y311" s="34"/>
      <c r="Z311" s="34"/>
      <c r="AA311" s="34"/>
      <c r="AB311" s="34"/>
      <c r="AC311" s="34"/>
      <c r="AD311" s="34"/>
    </row>
    <row r="312" spans="1:30" ht="12.75" x14ac:dyDescent="0.2">
      <c r="A312" s="34"/>
      <c r="B312" s="34"/>
      <c r="C312" s="34"/>
      <c r="D312" s="34"/>
      <c r="E312" s="34"/>
      <c r="F312" s="34"/>
      <c r="G312" s="51"/>
      <c r="H312" s="34"/>
      <c r="I312" s="51"/>
      <c r="J312" s="34"/>
      <c r="K312" s="51"/>
      <c r="L312" s="34"/>
      <c r="M312" s="51"/>
      <c r="N312" s="34"/>
      <c r="O312" s="34"/>
      <c r="P312" s="34"/>
      <c r="Q312" s="34"/>
      <c r="R312" s="34"/>
      <c r="S312" s="34"/>
      <c r="T312" s="34"/>
      <c r="U312" s="34"/>
      <c r="V312" s="34"/>
      <c r="W312" s="34"/>
      <c r="X312" s="34"/>
      <c r="Y312" s="34"/>
      <c r="Z312" s="34"/>
      <c r="AA312" s="34"/>
      <c r="AB312" s="34"/>
      <c r="AC312" s="34"/>
      <c r="AD312" s="34"/>
    </row>
    <row r="313" spans="1:30" ht="12.75" x14ac:dyDescent="0.2">
      <c r="A313" s="34"/>
      <c r="B313" s="34"/>
      <c r="C313" s="34"/>
      <c r="D313" s="34"/>
      <c r="E313" s="34"/>
      <c r="F313" s="34"/>
      <c r="G313" s="51"/>
      <c r="H313" s="34"/>
      <c r="I313" s="51"/>
      <c r="J313" s="34"/>
      <c r="K313" s="51"/>
      <c r="L313" s="34"/>
      <c r="M313" s="51"/>
      <c r="N313" s="34"/>
      <c r="O313" s="34"/>
      <c r="P313" s="34"/>
      <c r="Q313" s="34"/>
      <c r="R313" s="34"/>
      <c r="S313" s="34"/>
      <c r="T313" s="34"/>
      <c r="U313" s="34"/>
      <c r="V313" s="34"/>
      <c r="W313" s="34"/>
      <c r="X313" s="34"/>
      <c r="Y313" s="34"/>
      <c r="Z313" s="34"/>
      <c r="AA313" s="34"/>
      <c r="AB313" s="34"/>
      <c r="AC313" s="34"/>
      <c r="AD313" s="34"/>
    </row>
    <row r="314" spans="1:30" ht="12.75" x14ac:dyDescent="0.2">
      <c r="A314" s="34"/>
      <c r="B314" s="34"/>
      <c r="C314" s="34"/>
      <c r="D314" s="34"/>
      <c r="E314" s="34"/>
      <c r="F314" s="34"/>
      <c r="G314" s="51"/>
      <c r="H314" s="34"/>
      <c r="I314" s="51"/>
      <c r="J314" s="34"/>
      <c r="K314" s="51"/>
      <c r="L314" s="34"/>
      <c r="M314" s="51"/>
      <c r="N314" s="34"/>
      <c r="O314" s="34"/>
      <c r="P314" s="34"/>
      <c r="Q314" s="34"/>
      <c r="R314" s="34"/>
      <c r="S314" s="34"/>
      <c r="T314" s="34"/>
      <c r="U314" s="34"/>
      <c r="V314" s="34"/>
      <c r="W314" s="34"/>
      <c r="X314" s="34"/>
      <c r="Y314" s="34"/>
      <c r="Z314" s="34"/>
      <c r="AA314" s="34"/>
      <c r="AB314" s="34"/>
      <c r="AC314" s="34"/>
      <c r="AD314" s="34"/>
    </row>
    <row r="315" spans="1:30" ht="12.75" x14ac:dyDescent="0.2">
      <c r="A315" s="34"/>
      <c r="B315" s="34"/>
      <c r="C315" s="34"/>
      <c r="D315" s="34"/>
      <c r="E315" s="34"/>
      <c r="F315" s="34"/>
      <c r="G315" s="51"/>
      <c r="H315" s="34"/>
      <c r="I315" s="51"/>
      <c r="J315" s="34"/>
      <c r="K315" s="51"/>
      <c r="L315" s="34"/>
      <c r="M315" s="51"/>
      <c r="N315" s="34"/>
      <c r="O315" s="34"/>
      <c r="P315" s="34"/>
      <c r="Q315" s="34"/>
      <c r="R315" s="34"/>
      <c r="S315" s="34"/>
      <c r="T315" s="34"/>
      <c r="U315" s="34"/>
      <c r="V315" s="34"/>
      <c r="W315" s="34"/>
      <c r="X315" s="34"/>
      <c r="Y315" s="34"/>
      <c r="Z315" s="34"/>
      <c r="AA315" s="34"/>
      <c r="AB315" s="34"/>
      <c r="AC315" s="34"/>
      <c r="AD315" s="34"/>
    </row>
    <row r="316" spans="1:30" ht="12.75" x14ac:dyDescent="0.2">
      <c r="A316" s="34"/>
      <c r="B316" s="34"/>
      <c r="C316" s="34"/>
      <c r="D316" s="34"/>
      <c r="E316" s="34"/>
      <c r="F316" s="34"/>
      <c r="G316" s="51"/>
      <c r="H316" s="34"/>
      <c r="I316" s="51"/>
      <c r="J316" s="34"/>
      <c r="K316" s="51"/>
      <c r="L316" s="34"/>
      <c r="M316" s="51"/>
      <c r="N316" s="34"/>
      <c r="O316" s="34"/>
      <c r="P316" s="34"/>
      <c r="Q316" s="34"/>
      <c r="R316" s="34"/>
      <c r="S316" s="34"/>
      <c r="T316" s="34"/>
      <c r="U316" s="34"/>
      <c r="V316" s="34"/>
      <c r="W316" s="34"/>
      <c r="X316" s="34"/>
      <c r="Y316" s="34"/>
      <c r="Z316" s="34"/>
      <c r="AA316" s="34"/>
      <c r="AB316" s="34"/>
      <c r="AC316" s="34"/>
      <c r="AD316" s="34"/>
    </row>
    <row r="317" spans="1:30" ht="12.75" x14ac:dyDescent="0.2">
      <c r="A317" s="34"/>
      <c r="B317" s="34"/>
      <c r="C317" s="34"/>
      <c r="D317" s="34"/>
      <c r="E317" s="34"/>
      <c r="F317" s="34"/>
      <c r="G317" s="51"/>
      <c r="H317" s="34"/>
      <c r="I317" s="51"/>
      <c r="J317" s="34"/>
      <c r="K317" s="51"/>
      <c r="L317" s="34"/>
      <c r="M317" s="51"/>
      <c r="N317" s="34"/>
      <c r="O317" s="34"/>
      <c r="P317" s="34"/>
      <c r="Q317" s="34"/>
      <c r="R317" s="34"/>
      <c r="S317" s="34"/>
      <c r="T317" s="34"/>
      <c r="U317" s="34"/>
      <c r="V317" s="34"/>
      <c r="W317" s="34"/>
      <c r="X317" s="34"/>
      <c r="Y317" s="34"/>
      <c r="Z317" s="34"/>
      <c r="AA317" s="34"/>
      <c r="AB317" s="34"/>
      <c r="AC317" s="34"/>
      <c r="AD317" s="34"/>
    </row>
    <row r="318" spans="1:30" ht="12.75" x14ac:dyDescent="0.2">
      <c r="A318" s="34"/>
      <c r="B318" s="34"/>
      <c r="C318" s="34"/>
      <c r="D318" s="34"/>
      <c r="E318" s="34"/>
      <c r="F318" s="34"/>
      <c r="G318" s="51"/>
      <c r="H318" s="34"/>
      <c r="I318" s="51"/>
      <c r="J318" s="34"/>
      <c r="K318" s="51"/>
      <c r="L318" s="34"/>
      <c r="M318" s="51"/>
      <c r="N318" s="34"/>
      <c r="O318" s="34"/>
      <c r="P318" s="34"/>
      <c r="Q318" s="34"/>
      <c r="R318" s="34"/>
      <c r="S318" s="34"/>
      <c r="T318" s="34"/>
      <c r="U318" s="34"/>
      <c r="V318" s="34"/>
      <c r="W318" s="34"/>
      <c r="X318" s="34"/>
      <c r="Y318" s="34"/>
      <c r="Z318" s="34"/>
      <c r="AA318" s="34"/>
      <c r="AB318" s="34"/>
      <c r="AC318" s="34"/>
      <c r="AD318" s="34"/>
    </row>
    <row r="319" spans="1:30" ht="12.75" x14ac:dyDescent="0.2">
      <c r="A319" s="34"/>
      <c r="B319" s="34"/>
      <c r="C319" s="34"/>
      <c r="D319" s="34"/>
      <c r="E319" s="34"/>
      <c r="F319" s="34"/>
      <c r="G319" s="51"/>
      <c r="H319" s="34"/>
      <c r="I319" s="51"/>
      <c r="J319" s="34"/>
      <c r="K319" s="51"/>
      <c r="L319" s="34"/>
      <c r="M319" s="51"/>
      <c r="N319" s="34"/>
      <c r="O319" s="34"/>
      <c r="P319" s="34"/>
      <c r="Q319" s="34"/>
      <c r="R319" s="34"/>
      <c r="S319" s="34"/>
      <c r="T319" s="34"/>
      <c r="U319" s="34"/>
      <c r="V319" s="34"/>
      <c r="W319" s="34"/>
      <c r="X319" s="34"/>
      <c r="Y319" s="34"/>
      <c r="Z319" s="34"/>
      <c r="AA319" s="34"/>
      <c r="AB319" s="34"/>
      <c r="AC319" s="34"/>
      <c r="AD319" s="34"/>
    </row>
    <row r="320" spans="1:30" ht="12.75" x14ac:dyDescent="0.2">
      <c r="A320" s="34"/>
      <c r="B320" s="34"/>
      <c r="C320" s="34"/>
      <c r="D320" s="34"/>
      <c r="E320" s="34"/>
      <c r="F320" s="34"/>
      <c r="G320" s="51"/>
      <c r="H320" s="34"/>
      <c r="I320" s="51"/>
      <c r="J320" s="34"/>
      <c r="K320" s="51"/>
      <c r="L320" s="34"/>
      <c r="M320" s="51"/>
      <c r="N320" s="34"/>
      <c r="O320" s="34"/>
      <c r="P320" s="34"/>
      <c r="Q320" s="34"/>
      <c r="R320" s="34"/>
      <c r="S320" s="34"/>
      <c r="T320" s="34"/>
      <c r="U320" s="34"/>
      <c r="V320" s="34"/>
      <c r="W320" s="34"/>
      <c r="X320" s="34"/>
      <c r="Y320" s="34"/>
      <c r="Z320" s="34"/>
      <c r="AA320" s="34"/>
      <c r="AB320" s="34"/>
      <c r="AC320" s="34"/>
      <c r="AD320" s="34"/>
    </row>
    <row r="321" spans="1:30" ht="12.75" x14ac:dyDescent="0.2">
      <c r="A321" s="34"/>
      <c r="B321" s="34"/>
      <c r="C321" s="34"/>
      <c r="D321" s="34"/>
      <c r="E321" s="34"/>
      <c r="F321" s="34"/>
      <c r="G321" s="51"/>
      <c r="H321" s="34"/>
      <c r="I321" s="51"/>
      <c r="J321" s="34"/>
      <c r="K321" s="51"/>
      <c r="L321" s="34"/>
      <c r="M321" s="51"/>
      <c r="N321" s="34"/>
      <c r="O321" s="34"/>
      <c r="P321" s="34"/>
      <c r="Q321" s="34"/>
      <c r="R321" s="34"/>
      <c r="S321" s="34"/>
      <c r="T321" s="34"/>
      <c r="U321" s="34"/>
      <c r="V321" s="34"/>
      <c r="W321" s="34"/>
      <c r="X321" s="34"/>
      <c r="Y321" s="34"/>
      <c r="Z321" s="34"/>
      <c r="AA321" s="34"/>
      <c r="AB321" s="34"/>
      <c r="AC321" s="34"/>
      <c r="AD321" s="34"/>
    </row>
    <row r="322" spans="1:30" ht="12.75" x14ac:dyDescent="0.2">
      <c r="A322" s="34"/>
      <c r="B322" s="34"/>
      <c r="C322" s="34"/>
      <c r="D322" s="34"/>
      <c r="E322" s="34"/>
      <c r="F322" s="34"/>
      <c r="G322" s="51"/>
      <c r="H322" s="34"/>
      <c r="I322" s="51"/>
      <c r="J322" s="34"/>
      <c r="K322" s="51"/>
      <c r="L322" s="34"/>
      <c r="M322" s="51"/>
      <c r="N322" s="34"/>
      <c r="O322" s="34"/>
      <c r="P322" s="34"/>
      <c r="Q322" s="34"/>
      <c r="R322" s="34"/>
      <c r="S322" s="34"/>
      <c r="T322" s="34"/>
      <c r="U322" s="34"/>
      <c r="V322" s="34"/>
      <c r="W322" s="34"/>
      <c r="X322" s="34"/>
      <c r="Y322" s="34"/>
      <c r="Z322" s="34"/>
      <c r="AA322" s="34"/>
      <c r="AB322" s="34"/>
      <c r="AC322" s="34"/>
      <c r="AD322" s="34"/>
    </row>
    <row r="323" spans="1:30" ht="12.75" x14ac:dyDescent="0.2">
      <c r="A323" s="34"/>
      <c r="B323" s="34"/>
      <c r="C323" s="34"/>
      <c r="D323" s="34"/>
      <c r="E323" s="34"/>
      <c r="F323" s="34"/>
      <c r="G323" s="51"/>
      <c r="H323" s="34"/>
      <c r="I323" s="51"/>
      <c r="J323" s="34"/>
      <c r="K323" s="51"/>
      <c r="L323" s="34"/>
      <c r="M323" s="51"/>
      <c r="N323" s="34"/>
      <c r="O323" s="34"/>
      <c r="P323" s="34"/>
      <c r="Q323" s="34"/>
      <c r="R323" s="34"/>
      <c r="S323" s="34"/>
      <c r="T323" s="34"/>
      <c r="U323" s="34"/>
      <c r="V323" s="34"/>
      <c r="W323" s="34"/>
      <c r="X323" s="34"/>
      <c r="Y323" s="34"/>
      <c r="Z323" s="34"/>
      <c r="AA323" s="34"/>
      <c r="AB323" s="34"/>
      <c r="AC323" s="34"/>
      <c r="AD323" s="34"/>
    </row>
    <row r="324" spans="1:30" ht="12.75" x14ac:dyDescent="0.2">
      <c r="A324" s="34"/>
      <c r="B324" s="34"/>
      <c r="C324" s="34"/>
      <c r="D324" s="34"/>
      <c r="E324" s="34"/>
      <c r="F324" s="34"/>
      <c r="G324" s="51"/>
      <c r="H324" s="34"/>
      <c r="I324" s="51"/>
      <c r="J324" s="34"/>
      <c r="K324" s="51"/>
      <c r="L324" s="34"/>
      <c r="M324" s="51"/>
      <c r="N324" s="34"/>
      <c r="O324" s="34"/>
      <c r="P324" s="34"/>
      <c r="Q324" s="34"/>
      <c r="R324" s="34"/>
      <c r="S324" s="34"/>
      <c r="T324" s="34"/>
      <c r="U324" s="34"/>
      <c r="V324" s="34"/>
      <c r="W324" s="34"/>
      <c r="X324" s="34"/>
      <c r="Y324" s="34"/>
      <c r="Z324" s="34"/>
      <c r="AA324" s="34"/>
      <c r="AB324" s="34"/>
      <c r="AC324" s="34"/>
      <c r="AD324" s="34"/>
    </row>
    <row r="325" spans="1:30" ht="12.75" x14ac:dyDescent="0.2">
      <c r="A325" s="34"/>
      <c r="B325" s="34"/>
      <c r="C325" s="34"/>
      <c r="D325" s="34"/>
      <c r="E325" s="34"/>
      <c r="F325" s="34"/>
      <c r="G325" s="51"/>
      <c r="H325" s="34"/>
      <c r="I325" s="51"/>
      <c r="J325" s="34"/>
      <c r="K325" s="51"/>
      <c r="L325" s="34"/>
      <c r="M325" s="51"/>
      <c r="N325" s="34"/>
      <c r="O325" s="34"/>
      <c r="P325" s="34"/>
      <c r="Q325" s="34"/>
      <c r="R325" s="34"/>
      <c r="S325" s="34"/>
      <c r="T325" s="34"/>
      <c r="U325" s="34"/>
      <c r="V325" s="34"/>
      <c r="W325" s="34"/>
      <c r="X325" s="34"/>
      <c r="Y325" s="34"/>
      <c r="Z325" s="34"/>
      <c r="AA325" s="34"/>
      <c r="AB325" s="34"/>
      <c r="AC325" s="34"/>
      <c r="AD325" s="34"/>
    </row>
    <row r="326" spans="1:30" ht="12.75" x14ac:dyDescent="0.2">
      <c r="A326" s="34"/>
      <c r="B326" s="34"/>
      <c r="C326" s="34"/>
      <c r="D326" s="34"/>
      <c r="E326" s="34"/>
      <c r="F326" s="34"/>
      <c r="G326" s="51"/>
      <c r="H326" s="34"/>
      <c r="I326" s="51"/>
      <c r="J326" s="34"/>
      <c r="K326" s="51"/>
      <c r="L326" s="34"/>
      <c r="M326" s="51"/>
      <c r="N326" s="34"/>
      <c r="O326" s="34"/>
      <c r="P326" s="34"/>
      <c r="Q326" s="34"/>
      <c r="R326" s="34"/>
      <c r="S326" s="34"/>
      <c r="T326" s="34"/>
      <c r="U326" s="34"/>
      <c r="V326" s="34"/>
      <c r="W326" s="34"/>
      <c r="X326" s="34"/>
      <c r="Y326" s="34"/>
      <c r="Z326" s="34"/>
      <c r="AA326" s="34"/>
      <c r="AB326" s="34"/>
      <c r="AC326" s="34"/>
      <c r="AD326" s="34"/>
    </row>
    <row r="327" spans="1:30" ht="12.75" x14ac:dyDescent="0.2">
      <c r="A327" s="34"/>
      <c r="B327" s="34"/>
      <c r="C327" s="34"/>
      <c r="D327" s="34"/>
      <c r="E327" s="34"/>
      <c r="F327" s="34"/>
      <c r="G327" s="51"/>
      <c r="H327" s="34"/>
      <c r="I327" s="51"/>
      <c r="J327" s="34"/>
      <c r="K327" s="51"/>
      <c r="L327" s="34"/>
      <c r="M327" s="51"/>
      <c r="N327" s="34"/>
      <c r="O327" s="34"/>
      <c r="P327" s="34"/>
      <c r="Q327" s="34"/>
      <c r="R327" s="34"/>
      <c r="S327" s="34"/>
      <c r="T327" s="34"/>
      <c r="U327" s="34"/>
      <c r="V327" s="34"/>
      <c r="W327" s="34"/>
      <c r="X327" s="34"/>
      <c r="Y327" s="34"/>
      <c r="Z327" s="34"/>
      <c r="AA327" s="34"/>
      <c r="AB327" s="34"/>
      <c r="AC327" s="34"/>
      <c r="AD327" s="34"/>
    </row>
    <row r="328" spans="1:30" ht="12.75" x14ac:dyDescent="0.2">
      <c r="A328" s="34"/>
      <c r="B328" s="34"/>
      <c r="C328" s="34"/>
      <c r="D328" s="34"/>
      <c r="E328" s="34"/>
      <c r="F328" s="34"/>
      <c r="G328" s="51"/>
      <c r="H328" s="34"/>
      <c r="I328" s="51"/>
      <c r="J328" s="34"/>
      <c r="K328" s="51"/>
      <c r="L328" s="34"/>
      <c r="M328" s="51"/>
      <c r="N328" s="34"/>
      <c r="O328" s="34"/>
      <c r="P328" s="34"/>
      <c r="Q328" s="34"/>
      <c r="R328" s="34"/>
      <c r="S328" s="34"/>
      <c r="T328" s="34"/>
      <c r="U328" s="34"/>
      <c r="V328" s="34"/>
      <c r="W328" s="34"/>
      <c r="X328" s="34"/>
      <c r="Y328" s="34"/>
      <c r="Z328" s="34"/>
      <c r="AA328" s="34"/>
      <c r="AB328" s="34"/>
      <c r="AC328" s="34"/>
      <c r="AD328" s="34"/>
    </row>
    <row r="329" spans="1:30" ht="12.75" x14ac:dyDescent="0.2">
      <c r="A329" s="34"/>
      <c r="B329" s="34"/>
      <c r="C329" s="34"/>
      <c r="D329" s="34"/>
      <c r="E329" s="34"/>
      <c r="F329" s="34"/>
      <c r="G329" s="51"/>
      <c r="H329" s="34"/>
      <c r="I329" s="51"/>
      <c r="J329" s="34"/>
      <c r="K329" s="51"/>
      <c r="L329" s="34"/>
      <c r="M329" s="51"/>
      <c r="N329" s="34"/>
      <c r="O329" s="34"/>
      <c r="P329" s="34"/>
      <c r="Q329" s="34"/>
      <c r="R329" s="34"/>
      <c r="S329" s="34"/>
      <c r="T329" s="34"/>
      <c r="U329" s="34"/>
      <c r="V329" s="34"/>
      <c r="W329" s="34"/>
      <c r="X329" s="34"/>
      <c r="Y329" s="34"/>
      <c r="Z329" s="34"/>
      <c r="AA329" s="34"/>
      <c r="AB329" s="34"/>
      <c r="AC329" s="34"/>
      <c r="AD329" s="34"/>
    </row>
    <row r="330" spans="1:30" ht="12.75" x14ac:dyDescent="0.2">
      <c r="A330" s="34"/>
      <c r="B330" s="34"/>
      <c r="C330" s="34"/>
      <c r="D330" s="34"/>
      <c r="E330" s="34"/>
      <c r="F330" s="34"/>
      <c r="G330" s="51"/>
      <c r="H330" s="34"/>
      <c r="I330" s="51"/>
      <c r="J330" s="34"/>
      <c r="K330" s="51"/>
      <c r="L330" s="34"/>
      <c r="M330" s="51"/>
      <c r="N330" s="34"/>
      <c r="O330" s="34"/>
      <c r="P330" s="34"/>
      <c r="Q330" s="34"/>
      <c r="R330" s="34"/>
      <c r="S330" s="34"/>
      <c r="T330" s="34"/>
      <c r="U330" s="34"/>
      <c r="V330" s="34"/>
      <c r="W330" s="34"/>
      <c r="X330" s="34"/>
      <c r="Y330" s="34"/>
      <c r="Z330" s="34"/>
      <c r="AA330" s="34"/>
      <c r="AB330" s="34"/>
      <c r="AC330" s="34"/>
      <c r="AD330" s="34"/>
    </row>
    <row r="331" spans="1:30" ht="12.75" x14ac:dyDescent="0.2">
      <c r="A331" s="34"/>
      <c r="B331" s="34"/>
      <c r="C331" s="34"/>
      <c r="D331" s="34"/>
      <c r="E331" s="34"/>
      <c r="F331" s="34"/>
      <c r="G331" s="51"/>
      <c r="H331" s="34"/>
      <c r="I331" s="51"/>
      <c r="J331" s="34"/>
      <c r="K331" s="51"/>
      <c r="L331" s="34"/>
      <c r="M331" s="51"/>
      <c r="N331" s="34"/>
      <c r="O331" s="34"/>
      <c r="P331" s="34"/>
      <c r="Q331" s="34"/>
      <c r="R331" s="34"/>
      <c r="S331" s="34"/>
      <c r="T331" s="34"/>
      <c r="U331" s="34"/>
      <c r="V331" s="34"/>
      <c r="W331" s="34"/>
      <c r="X331" s="34"/>
      <c r="Y331" s="34"/>
      <c r="Z331" s="34"/>
      <c r="AA331" s="34"/>
      <c r="AB331" s="34"/>
      <c r="AC331" s="34"/>
      <c r="AD331" s="34"/>
    </row>
    <row r="332" spans="1:30" ht="12.75" x14ac:dyDescent="0.2">
      <c r="A332" s="34"/>
      <c r="B332" s="34"/>
      <c r="C332" s="34"/>
      <c r="D332" s="34"/>
      <c r="E332" s="34"/>
      <c r="F332" s="34"/>
      <c r="G332" s="51"/>
      <c r="H332" s="34"/>
      <c r="I332" s="51"/>
      <c r="J332" s="34"/>
      <c r="K332" s="51"/>
      <c r="L332" s="34"/>
      <c r="M332" s="51"/>
      <c r="N332" s="34"/>
      <c r="O332" s="34"/>
      <c r="P332" s="34"/>
      <c r="Q332" s="34"/>
      <c r="R332" s="34"/>
      <c r="S332" s="34"/>
      <c r="T332" s="34"/>
      <c r="U332" s="34"/>
      <c r="V332" s="34"/>
      <c r="W332" s="34"/>
      <c r="X332" s="34"/>
      <c r="Y332" s="34"/>
      <c r="Z332" s="34"/>
      <c r="AA332" s="34"/>
      <c r="AB332" s="34"/>
      <c r="AC332" s="34"/>
      <c r="AD332" s="34"/>
    </row>
    <row r="333" spans="1:30" ht="12.75" x14ac:dyDescent="0.2">
      <c r="A333" s="34"/>
      <c r="B333" s="34"/>
      <c r="C333" s="34"/>
      <c r="D333" s="34"/>
      <c r="E333" s="34"/>
      <c r="F333" s="34"/>
      <c r="G333" s="51"/>
      <c r="H333" s="34"/>
      <c r="I333" s="51"/>
      <c r="J333" s="34"/>
      <c r="K333" s="51"/>
      <c r="L333" s="34"/>
      <c r="M333" s="51"/>
      <c r="N333" s="34"/>
      <c r="O333" s="34"/>
      <c r="P333" s="34"/>
      <c r="Q333" s="34"/>
      <c r="R333" s="34"/>
      <c r="S333" s="34"/>
      <c r="T333" s="34"/>
      <c r="U333" s="34"/>
      <c r="V333" s="34"/>
      <c r="W333" s="34"/>
      <c r="X333" s="34"/>
      <c r="Y333" s="34"/>
      <c r="Z333" s="34"/>
      <c r="AA333" s="34"/>
      <c r="AB333" s="34"/>
      <c r="AC333" s="34"/>
      <c r="AD333" s="34"/>
    </row>
    <row r="334" spans="1:30" ht="12.75" x14ac:dyDescent="0.2">
      <c r="A334" s="34"/>
      <c r="B334" s="34"/>
      <c r="C334" s="34"/>
      <c r="D334" s="34"/>
      <c r="E334" s="34"/>
      <c r="F334" s="34"/>
      <c r="G334" s="51"/>
      <c r="H334" s="34"/>
      <c r="I334" s="51"/>
      <c r="J334" s="34"/>
      <c r="K334" s="51"/>
      <c r="L334" s="34"/>
      <c r="M334" s="51"/>
      <c r="N334" s="34"/>
      <c r="O334" s="34"/>
      <c r="P334" s="34"/>
      <c r="Q334" s="34"/>
      <c r="R334" s="34"/>
      <c r="S334" s="34"/>
      <c r="T334" s="34"/>
      <c r="U334" s="34"/>
      <c r="V334" s="34"/>
      <c r="W334" s="34"/>
      <c r="X334" s="34"/>
      <c r="Y334" s="34"/>
      <c r="Z334" s="34"/>
      <c r="AA334" s="34"/>
      <c r="AB334" s="34"/>
      <c r="AC334" s="34"/>
      <c r="AD334" s="34"/>
    </row>
    <row r="335" spans="1:30" ht="12.75" x14ac:dyDescent="0.2">
      <c r="A335" s="34"/>
      <c r="B335" s="34"/>
      <c r="C335" s="34"/>
      <c r="D335" s="34"/>
      <c r="E335" s="34"/>
      <c r="F335" s="34"/>
      <c r="G335" s="51"/>
      <c r="H335" s="34"/>
      <c r="I335" s="51"/>
      <c r="J335" s="34"/>
      <c r="K335" s="51"/>
      <c r="L335" s="34"/>
      <c r="M335" s="51"/>
      <c r="N335" s="34"/>
      <c r="O335" s="34"/>
      <c r="P335" s="34"/>
      <c r="Q335" s="34"/>
      <c r="R335" s="34"/>
      <c r="S335" s="34"/>
      <c r="T335" s="34"/>
      <c r="U335" s="34"/>
      <c r="V335" s="34"/>
      <c r="W335" s="34"/>
      <c r="X335" s="34"/>
      <c r="Y335" s="34"/>
      <c r="Z335" s="34"/>
      <c r="AA335" s="34"/>
      <c r="AB335" s="34"/>
      <c r="AC335" s="34"/>
      <c r="AD335" s="34"/>
    </row>
    <row r="336" spans="1:30" ht="12.75" x14ac:dyDescent="0.2">
      <c r="A336" s="34"/>
      <c r="B336" s="34"/>
      <c r="C336" s="34"/>
      <c r="D336" s="34"/>
      <c r="E336" s="34"/>
      <c r="F336" s="34"/>
      <c r="G336" s="51"/>
      <c r="H336" s="34"/>
      <c r="I336" s="51"/>
      <c r="J336" s="34"/>
      <c r="K336" s="51"/>
      <c r="L336" s="34"/>
      <c r="M336" s="51"/>
      <c r="N336" s="34"/>
      <c r="O336" s="34"/>
      <c r="P336" s="34"/>
      <c r="Q336" s="34"/>
      <c r="R336" s="34"/>
      <c r="S336" s="34"/>
      <c r="T336" s="34"/>
      <c r="U336" s="34"/>
      <c r="V336" s="34"/>
      <c r="W336" s="34"/>
      <c r="X336" s="34"/>
      <c r="Y336" s="34"/>
      <c r="Z336" s="34"/>
      <c r="AA336" s="34"/>
      <c r="AB336" s="34"/>
      <c r="AC336" s="34"/>
      <c r="AD336" s="34"/>
    </row>
    <row r="337" spans="1:30" ht="12.75" x14ac:dyDescent="0.2">
      <c r="A337" s="34"/>
      <c r="B337" s="34"/>
      <c r="C337" s="34"/>
      <c r="D337" s="34"/>
      <c r="E337" s="34"/>
      <c r="F337" s="34"/>
      <c r="G337" s="51"/>
      <c r="H337" s="34"/>
      <c r="I337" s="51"/>
      <c r="J337" s="34"/>
      <c r="K337" s="51"/>
      <c r="L337" s="34"/>
      <c r="M337" s="51"/>
      <c r="N337" s="34"/>
      <c r="O337" s="34"/>
      <c r="P337" s="34"/>
      <c r="Q337" s="34"/>
      <c r="R337" s="34"/>
      <c r="S337" s="34"/>
      <c r="T337" s="34"/>
      <c r="U337" s="34"/>
      <c r="V337" s="34"/>
      <c r="W337" s="34"/>
      <c r="X337" s="34"/>
      <c r="Y337" s="34"/>
      <c r="Z337" s="34"/>
      <c r="AA337" s="34"/>
      <c r="AB337" s="34"/>
      <c r="AC337" s="34"/>
      <c r="AD337" s="34"/>
    </row>
    <row r="338" spans="1:30" ht="12.75" x14ac:dyDescent="0.2">
      <c r="A338" s="34"/>
      <c r="B338" s="34"/>
      <c r="C338" s="34"/>
      <c r="D338" s="34"/>
      <c r="E338" s="34"/>
      <c r="F338" s="34"/>
      <c r="G338" s="51"/>
      <c r="H338" s="34"/>
      <c r="I338" s="51"/>
      <c r="J338" s="34"/>
      <c r="K338" s="51"/>
      <c r="L338" s="34"/>
      <c r="M338" s="51"/>
      <c r="N338" s="34"/>
      <c r="O338" s="34"/>
      <c r="P338" s="34"/>
      <c r="Q338" s="34"/>
      <c r="R338" s="34"/>
      <c r="S338" s="34"/>
      <c r="T338" s="34"/>
      <c r="U338" s="34"/>
      <c r="V338" s="34"/>
      <c r="W338" s="34"/>
      <c r="X338" s="34"/>
      <c r="Y338" s="34"/>
      <c r="Z338" s="34"/>
      <c r="AA338" s="34"/>
      <c r="AB338" s="34"/>
      <c r="AC338" s="34"/>
      <c r="AD338" s="34"/>
    </row>
    <row r="339" spans="1:30" ht="12.75" x14ac:dyDescent="0.2">
      <c r="A339" s="34"/>
      <c r="B339" s="34"/>
      <c r="C339" s="34"/>
      <c r="D339" s="34"/>
      <c r="E339" s="34"/>
      <c r="F339" s="34"/>
      <c r="G339" s="51"/>
      <c r="H339" s="34"/>
      <c r="I339" s="51"/>
      <c r="J339" s="34"/>
      <c r="K339" s="51"/>
      <c r="L339" s="34"/>
      <c r="M339" s="51"/>
      <c r="N339" s="34"/>
      <c r="O339" s="34"/>
      <c r="P339" s="34"/>
      <c r="Q339" s="34"/>
      <c r="R339" s="34"/>
      <c r="S339" s="34"/>
      <c r="T339" s="34"/>
      <c r="U339" s="34"/>
      <c r="V339" s="34"/>
      <c r="W339" s="34"/>
      <c r="X339" s="34"/>
      <c r="Y339" s="34"/>
      <c r="Z339" s="34"/>
      <c r="AA339" s="34"/>
      <c r="AB339" s="34"/>
      <c r="AC339" s="34"/>
      <c r="AD339" s="34"/>
    </row>
    <row r="340" spans="1:30" ht="12.75" x14ac:dyDescent="0.2">
      <c r="A340" s="34"/>
      <c r="B340" s="34"/>
      <c r="C340" s="34"/>
      <c r="D340" s="34"/>
      <c r="E340" s="34"/>
      <c r="F340" s="34"/>
      <c r="G340" s="51"/>
      <c r="H340" s="34"/>
      <c r="I340" s="51"/>
      <c r="J340" s="34"/>
      <c r="K340" s="51"/>
      <c r="L340" s="34"/>
      <c r="M340" s="51"/>
      <c r="N340" s="34"/>
      <c r="O340" s="34"/>
      <c r="P340" s="34"/>
      <c r="Q340" s="34"/>
      <c r="R340" s="34"/>
      <c r="S340" s="34"/>
      <c r="T340" s="34"/>
      <c r="U340" s="34"/>
      <c r="V340" s="34"/>
      <c r="W340" s="34"/>
      <c r="X340" s="34"/>
      <c r="Y340" s="34"/>
      <c r="Z340" s="34"/>
      <c r="AA340" s="34"/>
      <c r="AB340" s="34"/>
      <c r="AC340" s="34"/>
      <c r="AD340" s="34"/>
    </row>
    <row r="341" spans="1:30" ht="12.75" x14ac:dyDescent="0.2">
      <c r="A341" s="34"/>
      <c r="B341" s="34"/>
      <c r="C341" s="34"/>
      <c r="D341" s="34"/>
      <c r="E341" s="34"/>
      <c r="F341" s="34"/>
      <c r="G341" s="51"/>
      <c r="H341" s="34"/>
      <c r="I341" s="51"/>
      <c r="J341" s="34"/>
      <c r="K341" s="51"/>
      <c r="L341" s="34"/>
      <c r="M341" s="51"/>
      <c r="N341" s="34"/>
      <c r="O341" s="34"/>
      <c r="P341" s="34"/>
      <c r="Q341" s="34"/>
      <c r="R341" s="34"/>
      <c r="S341" s="34"/>
      <c r="T341" s="34"/>
      <c r="U341" s="34"/>
      <c r="V341" s="34"/>
      <c r="W341" s="34"/>
      <c r="X341" s="34"/>
      <c r="Y341" s="34"/>
      <c r="Z341" s="34"/>
      <c r="AA341" s="34"/>
      <c r="AB341" s="34"/>
      <c r="AC341" s="34"/>
      <c r="AD341" s="34"/>
    </row>
    <row r="342" spans="1:30" ht="12.75" x14ac:dyDescent="0.2">
      <c r="A342" s="34"/>
      <c r="B342" s="34"/>
      <c r="C342" s="34"/>
      <c r="D342" s="34"/>
      <c r="E342" s="34"/>
      <c r="F342" s="34"/>
      <c r="G342" s="51"/>
      <c r="H342" s="34"/>
      <c r="I342" s="51"/>
      <c r="J342" s="34"/>
      <c r="K342" s="51"/>
      <c r="L342" s="34"/>
      <c r="M342" s="51"/>
      <c r="N342" s="34"/>
      <c r="O342" s="34"/>
      <c r="P342" s="34"/>
      <c r="Q342" s="34"/>
      <c r="R342" s="34"/>
      <c r="S342" s="34"/>
      <c r="T342" s="34"/>
      <c r="U342" s="34"/>
      <c r="V342" s="34"/>
      <c r="W342" s="34"/>
      <c r="X342" s="34"/>
      <c r="Y342" s="34"/>
      <c r="Z342" s="34"/>
      <c r="AA342" s="34"/>
      <c r="AB342" s="34"/>
      <c r="AC342" s="34"/>
      <c r="AD342" s="34"/>
    </row>
    <row r="343" spans="1:30" ht="12.75" x14ac:dyDescent="0.2">
      <c r="A343" s="34"/>
      <c r="B343" s="34"/>
      <c r="C343" s="34"/>
      <c r="D343" s="34"/>
      <c r="E343" s="34"/>
      <c r="F343" s="34"/>
      <c r="G343" s="51"/>
      <c r="H343" s="34"/>
      <c r="I343" s="51"/>
      <c r="J343" s="34"/>
      <c r="K343" s="51"/>
      <c r="L343" s="34"/>
      <c r="M343" s="51"/>
      <c r="N343" s="34"/>
      <c r="O343" s="34"/>
      <c r="P343" s="34"/>
      <c r="Q343" s="34"/>
      <c r="R343" s="34"/>
      <c r="S343" s="34"/>
      <c r="T343" s="34"/>
      <c r="U343" s="34"/>
      <c r="V343" s="34"/>
      <c r="W343" s="34"/>
      <c r="X343" s="34"/>
      <c r="Y343" s="34"/>
      <c r="Z343" s="34"/>
      <c r="AA343" s="34"/>
      <c r="AB343" s="34"/>
      <c r="AC343" s="34"/>
      <c r="AD343" s="34"/>
    </row>
    <row r="344" spans="1:30" ht="12.75" x14ac:dyDescent="0.2">
      <c r="A344" s="34"/>
      <c r="B344" s="34"/>
      <c r="C344" s="34"/>
      <c r="D344" s="34"/>
      <c r="E344" s="34"/>
      <c r="F344" s="34"/>
      <c r="G344" s="51"/>
      <c r="H344" s="34"/>
      <c r="I344" s="51"/>
      <c r="J344" s="34"/>
      <c r="K344" s="51"/>
      <c r="L344" s="34"/>
      <c r="M344" s="51"/>
      <c r="N344" s="34"/>
      <c r="O344" s="34"/>
      <c r="P344" s="34"/>
      <c r="Q344" s="34"/>
      <c r="R344" s="34"/>
      <c r="S344" s="34"/>
      <c r="T344" s="34"/>
      <c r="U344" s="34"/>
      <c r="V344" s="34"/>
      <c r="W344" s="34"/>
      <c r="X344" s="34"/>
      <c r="Y344" s="34"/>
      <c r="Z344" s="34"/>
      <c r="AA344" s="34"/>
      <c r="AB344" s="34"/>
      <c r="AC344" s="34"/>
      <c r="AD344" s="34"/>
    </row>
    <row r="345" spans="1:30" ht="12.75" x14ac:dyDescent="0.2">
      <c r="A345" s="34"/>
      <c r="B345" s="34"/>
      <c r="C345" s="34"/>
      <c r="D345" s="34"/>
      <c r="E345" s="34"/>
      <c r="F345" s="34"/>
      <c r="G345" s="51"/>
      <c r="H345" s="34"/>
      <c r="I345" s="51"/>
      <c r="J345" s="34"/>
      <c r="K345" s="51"/>
      <c r="L345" s="34"/>
      <c r="M345" s="51"/>
      <c r="N345" s="34"/>
      <c r="O345" s="34"/>
      <c r="P345" s="34"/>
      <c r="Q345" s="34"/>
      <c r="R345" s="34"/>
      <c r="S345" s="34"/>
      <c r="T345" s="34"/>
      <c r="U345" s="34"/>
      <c r="V345" s="34"/>
      <c r="W345" s="34"/>
      <c r="X345" s="34"/>
      <c r="Y345" s="34"/>
      <c r="Z345" s="34"/>
      <c r="AA345" s="34"/>
      <c r="AB345" s="34"/>
      <c r="AC345" s="34"/>
      <c r="AD345" s="34"/>
    </row>
    <row r="346" spans="1:30" ht="12.75" x14ac:dyDescent="0.2">
      <c r="A346" s="34"/>
      <c r="B346" s="34"/>
      <c r="C346" s="34"/>
      <c r="D346" s="34"/>
      <c r="E346" s="34"/>
      <c r="F346" s="34"/>
      <c r="G346" s="51"/>
      <c r="H346" s="34"/>
      <c r="I346" s="51"/>
      <c r="J346" s="34"/>
      <c r="K346" s="51"/>
      <c r="L346" s="34"/>
      <c r="M346" s="51"/>
      <c r="N346" s="34"/>
      <c r="O346" s="34"/>
      <c r="P346" s="34"/>
      <c r="Q346" s="34"/>
      <c r="R346" s="34"/>
      <c r="S346" s="34"/>
      <c r="T346" s="34"/>
      <c r="U346" s="34"/>
      <c r="V346" s="34"/>
      <c r="W346" s="34"/>
      <c r="X346" s="34"/>
      <c r="Y346" s="34"/>
      <c r="Z346" s="34"/>
      <c r="AA346" s="34"/>
      <c r="AB346" s="34"/>
      <c r="AC346" s="34"/>
      <c r="AD346" s="34"/>
    </row>
    <row r="347" spans="1:30" ht="12.75" x14ac:dyDescent="0.2">
      <c r="A347" s="34"/>
      <c r="B347" s="34"/>
      <c r="C347" s="34"/>
      <c r="D347" s="34"/>
      <c r="E347" s="34"/>
      <c r="F347" s="34"/>
      <c r="G347" s="51"/>
      <c r="H347" s="34"/>
      <c r="I347" s="51"/>
      <c r="J347" s="34"/>
      <c r="K347" s="51"/>
      <c r="L347" s="34"/>
      <c r="M347" s="51"/>
      <c r="N347" s="34"/>
      <c r="O347" s="34"/>
      <c r="P347" s="34"/>
      <c r="Q347" s="34"/>
      <c r="R347" s="34"/>
      <c r="S347" s="34"/>
      <c r="T347" s="34"/>
      <c r="U347" s="34"/>
      <c r="V347" s="34"/>
      <c r="W347" s="34"/>
      <c r="X347" s="34"/>
      <c r="Y347" s="34"/>
      <c r="Z347" s="34"/>
      <c r="AA347" s="34"/>
      <c r="AB347" s="34"/>
      <c r="AC347" s="34"/>
      <c r="AD347" s="34"/>
    </row>
    <row r="348" spans="1:30" ht="12.75" x14ac:dyDescent="0.2">
      <c r="A348" s="34"/>
      <c r="B348" s="34"/>
      <c r="C348" s="34"/>
      <c r="D348" s="34"/>
      <c r="E348" s="34"/>
      <c r="F348" s="34"/>
      <c r="G348" s="51"/>
      <c r="H348" s="34"/>
      <c r="I348" s="51"/>
      <c r="J348" s="34"/>
      <c r="K348" s="51"/>
      <c r="L348" s="34"/>
      <c r="M348" s="51"/>
      <c r="N348" s="34"/>
      <c r="O348" s="34"/>
      <c r="P348" s="34"/>
      <c r="Q348" s="34"/>
      <c r="R348" s="34"/>
      <c r="S348" s="34"/>
      <c r="T348" s="34"/>
      <c r="U348" s="34"/>
      <c r="V348" s="34"/>
      <c r="W348" s="34"/>
      <c r="X348" s="34"/>
      <c r="Y348" s="34"/>
      <c r="Z348" s="34"/>
      <c r="AA348" s="34"/>
      <c r="AB348" s="34"/>
      <c r="AC348" s="34"/>
      <c r="AD348" s="34"/>
    </row>
    <row r="349" spans="1:30" ht="12.75" x14ac:dyDescent="0.2">
      <c r="A349" s="34"/>
      <c r="B349" s="34"/>
      <c r="C349" s="34"/>
      <c r="D349" s="34"/>
      <c r="E349" s="34"/>
      <c r="F349" s="34"/>
      <c r="G349" s="51"/>
      <c r="H349" s="34"/>
      <c r="I349" s="51"/>
      <c r="J349" s="34"/>
      <c r="K349" s="51"/>
      <c r="L349" s="34"/>
      <c r="M349" s="51"/>
      <c r="N349" s="34"/>
      <c r="O349" s="34"/>
      <c r="P349" s="34"/>
      <c r="Q349" s="34"/>
      <c r="R349" s="34"/>
      <c r="S349" s="34"/>
      <c r="T349" s="34"/>
      <c r="U349" s="34"/>
      <c r="V349" s="34"/>
      <c r="W349" s="34"/>
      <c r="X349" s="34"/>
      <c r="Y349" s="34"/>
      <c r="Z349" s="34"/>
      <c r="AA349" s="34"/>
      <c r="AB349" s="34"/>
      <c r="AC349" s="34"/>
      <c r="AD349" s="34"/>
    </row>
    <row r="350" spans="1:30" ht="12.75" x14ac:dyDescent="0.2">
      <c r="A350" s="34"/>
      <c r="B350" s="34"/>
      <c r="C350" s="34"/>
      <c r="D350" s="34"/>
      <c r="E350" s="34"/>
      <c r="F350" s="34"/>
      <c r="G350" s="51"/>
      <c r="H350" s="34"/>
      <c r="I350" s="51"/>
      <c r="J350" s="34"/>
      <c r="K350" s="51"/>
      <c r="L350" s="34"/>
      <c r="M350" s="51"/>
      <c r="N350" s="34"/>
      <c r="O350" s="34"/>
      <c r="P350" s="34"/>
      <c r="Q350" s="34"/>
      <c r="R350" s="34"/>
      <c r="S350" s="34"/>
      <c r="T350" s="34"/>
      <c r="U350" s="34"/>
      <c r="V350" s="34"/>
      <c r="W350" s="34"/>
      <c r="X350" s="34"/>
      <c r="Y350" s="34"/>
      <c r="Z350" s="34"/>
      <c r="AA350" s="34"/>
      <c r="AB350" s="34"/>
      <c r="AC350" s="34"/>
      <c r="AD350" s="34"/>
    </row>
    <row r="351" spans="1:30" ht="12.75" x14ac:dyDescent="0.2">
      <c r="A351" s="34"/>
      <c r="B351" s="34"/>
      <c r="C351" s="34"/>
      <c r="D351" s="34"/>
      <c r="E351" s="34"/>
      <c r="F351" s="34"/>
      <c r="G351" s="51"/>
      <c r="H351" s="34"/>
      <c r="I351" s="51"/>
      <c r="J351" s="34"/>
      <c r="K351" s="51"/>
      <c r="L351" s="34"/>
      <c r="M351" s="51"/>
      <c r="N351" s="34"/>
      <c r="O351" s="34"/>
      <c r="P351" s="34"/>
      <c r="Q351" s="34"/>
      <c r="R351" s="34"/>
      <c r="S351" s="34"/>
      <c r="T351" s="34"/>
      <c r="U351" s="34"/>
      <c r="V351" s="34"/>
      <c r="W351" s="34"/>
      <c r="X351" s="34"/>
      <c r="Y351" s="34"/>
      <c r="Z351" s="34"/>
      <c r="AA351" s="34"/>
      <c r="AB351" s="34"/>
      <c r="AC351" s="34"/>
      <c r="AD351" s="34"/>
    </row>
    <row r="352" spans="1:30" ht="12.75" x14ac:dyDescent="0.2">
      <c r="A352" s="34"/>
      <c r="B352" s="34"/>
      <c r="C352" s="34"/>
      <c r="D352" s="34"/>
      <c r="E352" s="34"/>
      <c r="F352" s="34"/>
      <c r="G352" s="51"/>
      <c r="H352" s="34"/>
      <c r="I352" s="51"/>
      <c r="J352" s="34"/>
      <c r="K352" s="51"/>
      <c r="L352" s="34"/>
      <c r="M352" s="51"/>
      <c r="N352" s="34"/>
      <c r="O352" s="34"/>
      <c r="P352" s="34"/>
      <c r="Q352" s="34"/>
      <c r="R352" s="34"/>
      <c r="S352" s="34"/>
      <c r="T352" s="34"/>
      <c r="U352" s="34"/>
      <c r="V352" s="34"/>
      <c r="W352" s="34"/>
      <c r="X352" s="34"/>
      <c r="Y352" s="34"/>
      <c r="Z352" s="34"/>
      <c r="AA352" s="34"/>
      <c r="AB352" s="34"/>
      <c r="AC352" s="34"/>
      <c r="AD352" s="34"/>
    </row>
    <row r="353" spans="1:30" ht="12.75" x14ac:dyDescent="0.2">
      <c r="A353" s="34"/>
      <c r="B353" s="34"/>
      <c r="C353" s="34"/>
      <c r="D353" s="34"/>
      <c r="E353" s="34"/>
      <c r="F353" s="34"/>
      <c r="G353" s="51"/>
      <c r="H353" s="34"/>
      <c r="I353" s="51"/>
      <c r="J353" s="34"/>
      <c r="K353" s="51"/>
      <c r="L353" s="34"/>
      <c r="M353" s="51"/>
      <c r="N353" s="34"/>
      <c r="O353" s="34"/>
      <c r="P353" s="34"/>
      <c r="Q353" s="34"/>
      <c r="R353" s="34"/>
      <c r="S353" s="34"/>
      <c r="T353" s="34"/>
      <c r="U353" s="34"/>
      <c r="V353" s="34"/>
      <c r="W353" s="34"/>
      <c r="X353" s="34"/>
      <c r="Y353" s="34"/>
      <c r="Z353" s="34"/>
      <c r="AA353" s="34"/>
      <c r="AB353" s="34"/>
      <c r="AC353" s="34"/>
      <c r="AD353" s="34"/>
    </row>
    <row r="354" spans="1:30" ht="12.75" x14ac:dyDescent="0.2">
      <c r="A354" s="34"/>
      <c r="B354" s="34"/>
      <c r="C354" s="34"/>
      <c r="D354" s="34"/>
      <c r="E354" s="34"/>
      <c r="F354" s="34"/>
      <c r="G354" s="51"/>
      <c r="H354" s="34"/>
      <c r="I354" s="51"/>
      <c r="J354" s="34"/>
      <c r="K354" s="51"/>
      <c r="L354" s="34"/>
      <c r="M354" s="51"/>
      <c r="N354" s="34"/>
      <c r="O354" s="34"/>
      <c r="P354" s="34"/>
      <c r="Q354" s="34"/>
      <c r="R354" s="34"/>
      <c r="S354" s="34"/>
      <c r="T354" s="34"/>
      <c r="U354" s="34"/>
      <c r="V354" s="34"/>
      <c r="W354" s="34"/>
      <c r="X354" s="34"/>
      <c r="Y354" s="34"/>
      <c r="Z354" s="34"/>
      <c r="AA354" s="34"/>
      <c r="AB354" s="34"/>
      <c r="AC354" s="34"/>
      <c r="AD354" s="34"/>
    </row>
    <row r="355" spans="1:30" ht="12.75" x14ac:dyDescent="0.2">
      <c r="A355" s="34"/>
      <c r="B355" s="34"/>
      <c r="C355" s="34"/>
      <c r="D355" s="34"/>
      <c r="E355" s="34"/>
      <c r="F355" s="34"/>
      <c r="G355" s="51"/>
      <c r="H355" s="34"/>
      <c r="I355" s="51"/>
      <c r="J355" s="34"/>
      <c r="K355" s="51"/>
      <c r="L355" s="34"/>
      <c r="M355" s="51"/>
      <c r="N355" s="34"/>
      <c r="O355" s="34"/>
      <c r="P355" s="34"/>
      <c r="Q355" s="34"/>
      <c r="R355" s="34"/>
      <c r="S355" s="34"/>
      <c r="T355" s="34"/>
      <c r="U355" s="34"/>
      <c r="V355" s="34"/>
      <c r="W355" s="34"/>
      <c r="X355" s="34"/>
      <c r="Y355" s="34"/>
      <c r="Z355" s="34"/>
      <c r="AA355" s="34"/>
      <c r="AB355" s="34"/>
      <c r="AC355" s="34"/>
      <c r="AD355" s="34"/>
    </row>
    <row r="356" spans="1:30" ht="12.75" x14ac:dyDescent="0.2">
      <c r="A356" s="34"/>
      <c r="B356" s="34"/>
      <c r="C356" s="34"/>
      <c r="D356" s="34"/>
      <c r="E356" s="34"/>
      <c r="F356" s="34"/>
      <c r="G356" s="51"/>
      <c r="H356" s="34"/>
      <c r="I356" s="51"/>
      <c r="J356" s="34"/>
      <c r="K356" s="51"/>
      <c r="L356" s="34"/>
      <c r="M356" s="51"/>
      <c r="N356" s="34"/>
      <c r="O356" s="34"/>
      <c r="P356" s="34"/>
      <c r="Q356" s="34"/>
      <c r="R356" s="34"/>
      <c r="S356" s="34"/>
      <c r="T356" s="34"/>
      <c r="U356" s="34"/>
      <c r="V356" s="34"/>
      <c r="W356" s="34"/>
      <c r="X356" s="34"/>
      <c r="Y356" s="34"/>
      <c r="Z356" s="34"/>
      <c r="AA356" s="34"/>
      <c r="AB356" s="34"/>
      <c r="AC356" s="34"/>
      <c r="AD356" s="34"/>
    </row>
    <row r="357" spans="1:30" ht="12.75" x14ac:dyDescent="0.2">
      <c r="A357" s="34"/>
      <c r="B357" s="34"/>
      <c r="C357" s="34"/>
      <c r="D357" s="34"/>
      <c r="E357" s="34"/>
      <c r="F357" s="34"/>
      <c r="G357" s="51"/>
      <c r="H357" s="34"/>
      <c r="I357" s="51"/>
      <c r="J357" s="34"/>
      <c r="K357" s="51"/>
      <c r="L357" s="34"/>
      <c r="M357" s="51"/>
      <c r="N357" s="34"/>
      <c r="O357" s="34"/>
      <c r="P357" s="34"/>
      <c r="Q357" s="34"/>
      <c r="R357" s="34"/>
      <c r="S357" s="34"/>
      <c r="T357" s="34"/>
      <c r="U357" s="34"/>
      <c r="V357" s="34"/>
      <c r="W357" s="34"/>
      <c r="X357" s="34"/>
      <c r="Y357" s="34"/>
      <c r="Z357" s="34"/>
      <c r="AA357" s="34"/>
      <c r="AB357" s="34"/>
      <c r="AC357" s="34"/>
      <c r="AD357" s="34"/>
    </row>
    <row r="358" spans="1:30" ht="12.75" x14ac:dyDescent="0.2">
      <c r="A358" s="34"/>
      <c r="B358" s="34"/>
      <c r="C358" s="34"/>
      <c r="D358" s="34"/>
      <c r="E358" s="34"/>
      <c r="F358" s="34"/>
      <c r="G358" s="51"/>
      <c r="H358" s="34"/>
      <c r="I358" s="51"/>
      <c r="J358" s="34"/>
      <c r="K358" s="51"/>
      <c r="L358" s="34"/>
      <c r="M358" s="51"/>
      <c r="N358" s="34"/>
      <c r="O358" s="34"/>
      <c r="P358" s="34"/>
      <c r="Q358" s="34"/>
      <c r="R358" s="34"/>
      <c r="S358" s="34"/>
      <c r="T358" s="34"/>
      <c r="U358" s="34"/>
      <c r="V358" s="34"/>
      <c r="W358" s="34"/>
      <c r="X358" s="34"/>
      <c r="Y358" s="34"/>
      <c r="Z358" s="34"/>
      <c r="AA358" s="34"/>
      <c r="AB358" s="34"/>
      <c r="AC358" s="34"/>
      <c r="AD358" s="34"/>
    </row>
    <row r="359" spans="1:30" ht="12.75" x14ac:dyDescent="0.2">
      <c r="A359" s="34"/>
      <c r="B359" s="34"/>
      <c r="C359" s="34"/>
      <c r="D359" s="34"/>
      <c r="E359" s="34"/>
      <c r="F359" s="34"/>
      <c r="G359" s="51"/>
      <c r="H359" s="34"/>
      <c r="I359" s="51"/>
      <c r="J359" s="34"/>
      <c r="K359" s="51"/>
      <c r="L359" s="34"/>
      <c r="M359" s="51"/>
      <c r="N359" s="34"/>
      <c r="O359" s="34"/>
      <c r="P359" s="34"/>
      <c r="Q359" s="34"/>
      <c r="R359" s="34"/>
      <c r="S359" s="34"/>
      <c r="T359" s="34"/>
      <c r="U359" s="34"/>
      <c r="V359" s="34"/>
      <c r="W359" s="34"/>
      <c r="X359" s="34"/>
      <c r="Y359" s="34"/>
      <c r="Z359" s="34"/>
      <c r="AA359" s="34"/>
      <c r="AB359" s="34"/>
      <c r="AC359" s="34"/>
      <c r="AD359" s="34"/>
    </row>
    <row r="360" spans="1:30" ht="12.75" x14ac:dyDescent="0.2">
      <c r="A360" s="34"/>
      <c r="B360" s="34"/>
      <c r="C360" s="34"/>
      <c r="D360" s="34"/>
      <c r="E360" s="34"/>
      <c r="F360" s="34"/>
      <c r="G360" s="51"/>
      <c r="H360" s="34"/>
      <c r="I360" s="51"/>
      <c r="J360" s="34"/>
      <c r="K360" s="51"/>
      <c r="L360" s="34"/>
      <c r="M360" s="51"/>
      <c r="N360" s="34"/>
      <c r="O360" s="34"/>
      <c r="P360" s="34"/>
      <c r="Q360" s="34"/>
      <c r="R360" s="34"/>
      <c r="S360" s="34"/>
      <c r="T360" s="34"/>
      <c r="U360" s="34"/>
      <c r="V360" s="34"/>
      <c r="W360" s="34"/>
      <c r="X360" s="34"/>
      <c r="Y360" s="34"/>
      <c r="Z360" s="34"/>
      <c r="AA360" s="34"/>
      <c r="AB360" s="34"/>
      <c r="AC360" s="34"/>
      <c r="AD360" s="34"/>
    </row>
    <row r="361" spans="1:30" ht="12.75" x14ac:dyDescent="0.2">
      <c r="A361" s="34"/>
      <c r="B361" s="34"/>
      <c r="C361" s="34"/>
      <c r="D361" s="34"/>
      <c r="E361" s="34"/>
      <c r="F361" s="34"/>
      <c r="G361" s="51"/>
      <c r="H361" s="34"/>
      <c r="I361" s="51"/>
      <c r="J361" s="34"/>
      <c r="K361" s="51"/>
      <c r="L361" s="34"/>
      <c r="M361" s="51"/>
      <c r="N361" s="34"/>
      <c r="O361" s="34"/>
      <c r="P361" s="34"/>
      <c r="Q361" s="34"/>
      <c r="R361" s="34"/>
      <c r="S361" s="34"/>
      <c r="T361" s="34"/>
      <c r="U361" s="34"/>
      <c r="V361" s="34"/>
      <c r="W361" s="34"/>
      <c r="X361" s="34"/>
      <c r="Y361" s="34"/>
      <c r="Z361" s="34"/>
      <c r="AA361" s="34"/>
      <c r="AB361" s="34"/>
      <c r="AC361" s="34"/>
      <c r="AD361" s="34"/>
    </row>
    <row r="362" spans="1:30" ht="12.75" x14ac:dyDescent="0.2">
      <c r="A362" s="34"/>
      <c r="B362" s="34"/>
      <c r="C362" s="34"/>
      <c r="D362" s="34"/>
      <c r="E362" s="34"/>
      <c r="F362" s="34"/>
      <c r="G362" s="51"/>
      <c r="H362" s="34"/>
      <c r="I362" s="51"/>
      <c r="J362" s="34"/>
      <c r="K362" s="51"/>
      <c r="L362" s="34"/>
      <c r="M362" s="51"/>
      <c r="N362" s="34"/>
      <c r="O362" s="34"/>
      <c r="P362" s="34"/>
      <c r="Q362" s="34"/>
      <c r="R362" s="34"/>
      <c r="S362" s="34"/>
      <c r="T362" s="34"/>
      <c r="U362" s="34"/>
      <c r="V362" s="34"/>
      <c r="W362" s="34"/>
      <c r="X362" s="34"/>
      <c r="Y362" s="34"/>
      <c r="Z362" s="34"/>
      <c r="AA362" s="34"/>
      <c r="AB362" s="34"/>
      <c r="AC362" s="34"/>
      <c r="AD362" s="34"/>
    </row>
    <row r="363" spans="1:30" ht="12.75" x14ac:dyDescent="0.2">
      <c r="A363" s="34"/>
      <c r="B363" s="34"/>
      <c r="C363" s="34"/>
      <c r="D363" s="34"/>
      <c r="E363" s="34"/>
      <c r="F363" s="34"/>
      <c r="G363" s="51"/>
      <c r="H363" s="34"/>
      <c r="I363" s="51"/>
      <c r="J363" s="34"/>
      <c r="K363" s="51"/>
      <c r="L363" s="34"/>
      <c r="M363" s="51"/>
      <c r="N363" s="34"/>
      <c r="O363" s="34"/>
      <c r="P363" s="34"/>
      <c r="Q363" s="34"/>
      <c r="R363" s="34"/>
      <c r="S363" s="34"/>
      <c r="T363" s="34"/>
      <c r="U363" s="34"/>
      <c r="V363" s="34"/>
      <c r="W363" s="34"/>
      <c r="X363" s="34"/>
      <c r="Y363" s="34"/>
      <c r="Z363" s="34"/>
      <c r="AA363" s="34"/>
      <c r="AB363" s="34"/>
      <c r="AC363" s="34"/>
      <c r="AD363" s="34"/>
    </row>
    <row r="364" spans="1:30" ht="12.75" x14ac:dyDescent="0.2">
      <c r="A364" s="34"/>
      <c r="B364" s="34"/>
      <c r="C364" s="34"/>
      <c r="D364" s="34"/>
      <c r="E364" s="34"/>
      <c r="F364" s="34"/>
      <c r="G364" s="51"/>
      <c r="H364" s="34"/>
      <c r="I364" s="51"/>
      <c r="J364" s="34"/>
      <c r="K364" s="51"/>
      <c r="L364" s="34"/>
      <c r="M364" s="51"/>
      <c r="N364" s="34"/>
      <c r="O364" s="34"/>
      <c r="P364" s="34"/>
      <c r="Q364" s="34"/>
      <c r="R364" s="34"/>
      <c r="S364" s="34"/>
      <c r="T364" s="34"/>
      <c r="U364" s="34"/>
      <c r="V364" s="34"/>
      <c r="W364" s="34"/>
      <c r="X364" s="34"/>
      <c r="Y364" s="34"/>
      <c r="Z364" s="34"/>
      <c r="AA364" s="34"/>
      <c r="AB364" s="34"/>
      <c r="AC364" s="34"/>
      <c r="AD364" s="34"/>
    </row>
    <row r="365" spans="1:30" ht="12.75" x14ac:dyDescent="0.2">
      <c r="A365" s="34"/>
      <c r="B365" s="34"/>
      <c r="C365" s="34"/>
      <c r="D365" s="34"/>
      <c r="E365" s="34"/>
      <c r="F365" s="34"/>
      <c r="G365" s="51"/>
      <c r="H365" s="34"/>
      <c r="I365" s="51"/>
      <c r="J365" s="34"/>
      <c r="K365" s="51"/>
      <c r="L365" s="34"/>
      <c r="M365" s="51"/>
      <c r="N365" s="34"/>
      <c r="O365" s="34"/>
      <c r="P365" s="34"/>
      <c r="Q365" s="34"/>
      <c r="R365" s="34"/>
      <c r="S365" s="34"/>
      <c r="T365" s="34"/>
      <c r="U365" s="34"/>
      <c r="V365" s="34"/>
      <c r="W365" s="34"/>
      <c r="X365" s="34"/>
      <c r="Y365" s="34"/>
      <c r="Z365" s="34"/>
      <c r="AA365" s="34"/>
      <c r="AB365" s="34"/>
      <c r="AC365" s="34"/>
      <c r="AD365" s="34"/>
    </row>
    <row r="366" spans="1:30" ht="12.75" x14ac:dyDescent="0.2">
      <c r="A366" s="34"/>
      <c r="B366" s="34"/>
      <c r="C366" s="34"/>
      <c r="D366" s="34"/>
      <c r="E366" s="34"/>
      <c r="F366" s="34"/>
      <c r="G366" s="51"/>
      <c r="H366" s="34"/>
      <c r="I366" s="51"/>
      <c r="J366" s="34"/>
      <c r="K366" s="51"/>
      <c r="L366" s="34"/>
      <c r="M366" s="51"/>
      <c r="N366" s="34"/>
      <c r="O366" s="34"/>
      <c r="P366" s="34"/>
      <c r="Q366" s="34"/>
      <c r="R366" s="34"/>
      <c r="S366" s="34"/>
      <c r="T366" s="34"/>
      <c r="U366" s="34"/>
      <c r="V366" s="34"/>
      <c r="W366" s="34"/>
      <c r="X366" s="34"/>
      <c r="Y366" s="34"/>
      <c r="Z366" s="34"/>
      <c r="AA366" s="34"/>
      <c r="AB366" s="34"/>
      <c r="AC366" s="34"/>
      <c r="AD366" s="34"/>
    </row>
    <row r="367" spans="1:30" ht="12.75" x14ac:dyDescent="0.2">
      <c r="A367" s="34"/>
      <c r="B367" s="34"/>
      <c r="C367" s="34"/>
      <c r="D367" s="34"/>
      <c r="E367" s="34"/>
      <c r="F367" s="34"/>
      <c r="G367" s="51"/>
      <c r="H367" s="34"/>
      <c r="I367" s="51"/>
      <c r="J367" s="34"/>
      <c r="K367" s="51"/>
      <c r="L367" s="34"/>
      <c r="M367" s="51"/>
      <c r="N367" s="34"/>
      <c r="O367" s="34"/>
      <c r="P367" s="34"/>
      <c r="Q367" s="34"/>
      <c r="R367" s="34"/>
      <c r="S367" s="34"/>
      <c r="T367" s="34"/>
      <c r="U367" s="34"/>
      <c r="V367" s="34"/>
      <c r="W367" s="34"/>
      <c r="X367" s="34"/>
      <c r="Y367" s="34"/>
      <c r="Z367" s="34"/>
      <c r="AA367" s="34"/>
      <c r="AB367" s="34"/>
      <c r="AC367" s="34"/>
      <c r="AD367" s="34"/>
    </row>
    <row r="368" spans="1:30" ht="12.75" x14ac:dyDescent="0.2">
      <c r="A368" s="34"/>
      <c r="B368" s="34"/>
      <c r="C368" s="34"/>
      <c r="D368" s="34"/>
      <c r="E368" s="34"/>
      <c r="F368" s="34"/>
      <c r="G368" s="51"/>
      <c r="H368" s="34"/>
      <c r="I368" s="51"/>
      <c r="J368" s="34"/>
      <c r="K368" s="51"/>
      <c r="L368" s="34"/>
      <c r="M368" s="51"/>
      <c r="N368" s="34"/>
      <c r="O368" s="34"/>
      <c r="P368" s="34"/>
      <c r="Q368" s="34"/>
      <c r="R368" s="34"/>
      <c r="S368" s="34"/>
      <c r="T368" s="34"/>
      <c r="U368" s="34"/>
      <c r="V368" s="34"/>
      <c r="W368" s="34"/>
      <c r="X368" s="34"/>
      <c r="Y368" s="34"/>
      <c r="Z368" s="34"/>
      <c r="AA368" s="34"/>
      <c r="AB368" s="34"/>
      <c r="AC368" s="34"/>
      <c r="AD368" s="34"/>
    </row>
    <row r="369" spans="1:30" ht="12.75" x14ac:dyDescent="0.2">
      <c r="A369" s="34"/>
      <c r="B369" s="34"/>
      <c r="C369" s="34"/>
      <c r="D369" s="34"/>
      <c r="E369" s="34"/>
      <c r="F369" s="34"/>
      <c r="G369" s="51"/>
      <c r="H369" s="34"/>
      <c r="I369" s="51"/>
      <c r="J369" s="34"/>
      <c r="K369" s="51"/>
      <c r="L369" s="34"/>
      <c r="M369" s="51"/>
      <c r="N369" s="34"/>
      <c r="O369" s="34"/>
      <c r="P369" s="34"/>
      <c r="Q369" s="34"/>
      <c r="R369" s="34"/>
      <c r="S369" s="34"/>
      <c r="T369" s="34"/>
      <c r="U369" s="34"/>
      <c r="V369" s="34"/>
      <c r="W369" s="34"/>
      <c r="X369" s="34"/>
      <c r="Y369" s="34"/>
      <c r="Z369" s="34"/>
      <c r="AA369" s="34"/>
      <c r="AB369" s="34"/>
      <c r="AC369" s="34"/>
      <c r="AD369" s="34"/>
    </row>
    <row r="370" spans="1:30" ht="12.75" x14ac:dyDescent="0.2">
      <c r="A370" s="34"/>
      <c r="B370" s="34"/>
      <c r="C370" s="34"/>
      <c r="D370" s="34"/>
      <c r="E370" s="34"/>
      <c r="F370" s="34"/>
      <c r="G370" s="51"/>
      <c r="H370" s="34"/>
      <c r="I370" s="51"/>
      <c r="J370" s="34"/>
      <c r="K370" s="51"/>
      <c r="L370" s="34"/>
      <c r="M370" s="51"/>
      <c r="N370" s="34"/>
      <c r="O370" s="34"/>
      <c r="P370" s="34"/>
      <c r="Q370" s="34"/>
      <c r="R370" s="34"/>
      <c r="S370" s="34"/>
      <c r="T370" s="34"/>
      <c r="U370" s="34"/>
      <c r="V370" s="34"/>
      <c r="W370" s="34"/>
      <c r="X370" s="34"/>
      <c r="Y370" s="34"/>
      <c r="Z370" s="34"/>
      <c r="AA370" s="34"/>
      <c r="AB370" s="34"/>
      <c r="AC370" s="34"/>
      <c r="AD370" s="34"/>
    </row>
    <row r="371" spans="1:30" ht="12.75" x14ac:dyDescent="0.2">
      <c r="A371" s="34"/>
      <c r="B371" s="34"/>
      <c r="C371" s="34"/>
      <c r="D371" s="34"/>
      <c r="E371" s="34"/>
      <c r="F371" s="34"/>
      <c r="G371" s="51"/>
      <c r="H371" s="34"/>
      <c r="I371" s="51"/>
      <c r="J371" s="34"/>
      <c r="K371" s="51"/>
      <c r="L371" s="34"/>
      <c r="M371" s="51"/>
      <c r="N371" s="34"/>
      <c r="O371" s="34"/>
      <c r="P371" s="34"/>
      <c r="Q371" s="34"/>
      <c r="R371" s="34"/>
      <c r="S371" s="34"/>
      <c r="T371" s="34"/>
      <c r="U371" s="34"/>
      <c r="V371" s="34"/>
      <c r="W371" s="34"/>
      <c r="X371" s="34"/>
      <c r="Y371" s="34"/>
      <c r="Z371" s="34"/>
      <c r="AA371" s="34"/>
      <c r="AB371" s="34"/>
      <c r="AC371" s="34"/>
      <c r="AD371" s="34"/>
    </row>
    <row r="372" spans="1:30" ht="12.75" x14ac:dyDescent="0.2">
      <c r="A372" s="34"/>
      <c r="B372" s="34"/>
      <c r="C372" s="34"/>
      <c r="D372" s="34"/>
      <c r="E372" s="34"/>
      <c r="F372" s="34"/>
      <c r="G372" s="51"/>
      <c r="H372" s="34"/>
      <c r="I372" s="51"/>
      <c r="J372" s="34"/>
      <c r="K372" s="51"/>
      <c r="L372" s="34"/>
      <c r="M372" s="51"/>
      <c r="N372" s="34"/>
      <c r="O372" s="34"/>
      <c r="P372" s="34"/>
      <c r="Q372" s="34"/>
      <c r="R372" s="34"/>
      <c r="S372" s="34"/>
      <c r="T372" s="34"/>
      <c r="U372" s="34"/>
      <c r="V372" s="34"/>
      <c r="W372" s="34"/>
      <c r="X372" s="34"/>
      <c r="Y372" s="34"/>
      <c r="Z372" s="34"/>
      <c r="AA372" s="34"/>
      <c r="AB372" s="34"/>
      <c r="AC372" s="34"/>
      <c r="AD372" s="34"/>
    </row>
    <row r="373" spans="1:30" ht="12.75" x14ac:dyDescent="0.2">
      <c r="A373" s="34"/>
      <c r="B373" s="34"/>
      <c r="C373" s="34"/>
      <c r="D373" s="34"/>
      <c r="E373" s="34"/>
      <c r="F373" s="34"/>
      <c r="G373" s="51"/>
      <c r="H373" s="34"/>
      <c r="I373" s="51"/>
      <c r="J373" s="34"/>
      <c r="K373" s="51"/>
      <c r="L373" s="34"/>
      <c r="M373" s="51"/>
      <c r="N373" s="34"/>
      <c r="O373" s="34"/>
      <c r="P373" s="34"/>
      <c r="Q373" s="34"/>
      <c r="R373" s="34"/>
      <c r="S373" s="34"/>
      <c r="T373" s="34"/>
      <c r="U373" s="34"/>
      <c r="V373" s="34"/>
      <c r="W373" s="34"/>
      <c r="X373" s="34"/>
      <c r="Y373" s="34"/>
      <c r="Z373" s="34"/>
      <c r="AA373" s="34"/>
      <c r="AB373" s="34"/>
      <c r="AC373" s="34"/>
      <c r="AD373" s="34"/>
    </row>
    <row r="374" spans="1:30" ht="12.75" x14ac:dyDescent="0.2">
      <c r="A374" s="34"/>
      <c r="B374" s="34"/>
      <c r="C374" s="34"/>
      <c r="D374" s="34"/>
      <c r="E374" s="34"/>
      <c r="F374" s="34"/>
      <c r="G374" s="51"/>
      <c r="H374" s="34"/>
      <c r="I374" s="51"/>
      <c r="J374" s="34"/>
      <c r="K374" s="51"/>
      <c r="L374" s="34"/>
      <c r="M374" s="51"/>
      <c r="N374" s="34"/>
      <c r="O374" s="34"/>
      <c r="P374" s="34"/>
      <c r="Q374" s="34"/>
      <c r="R374" s="34"/>
      <c r="S374" s="34"/>
      <c r="T374" s="34"/>
      <c r="U374" s="34"/>
      <c r="V374" s="34"/>
      <c r="W374" s="34"/>
      <c r="X374" s="34"/>
      <c r="Y374" s="34"/>
      <c r="Z374" s="34"/>
      <c r="AA374" s="34"/>
      <c r="AB374" s="34"/>
      <c r="AC374" s="34"/>
      <c r="AD374" s="34"/>
    </row>
    <row r="375" spans="1:30" ht="12.75" x14ac:dyDescent="0.2">
      <c r="A375" s="34"/>
      <c r="B375" s="34"/>
      <c r="C375" s="34"/>
      <c r="D375" s="34"/>
      <c r="E375" s="34"/>
      <c r="F375" s="34"/>
      <c r="G375" s="51"/>
      <c r="H375" s="34"/>
      <c r="I375" s="51"/>
      <c r="J375" s="34"/>
      <c r="K375" s="51"/>
      <c r="L375" s="34"/>
      <c r="M375" s="51"/>
      <c r="N375" s="34"/>
      <c r="O375" s="34"/>
      <c r="P375" s="34"/>
      <c r="Q375" s="34"/>
      <c r="R375" s="34"/>
      <c r="S375" s="34"/>
      <c r="T375" s="34"/>
      <c r="U375" s="34"/>
      <c r="V375" s="34"/>
      <c r="W375" s="34"/>
      <c r="X375" s="34"/>
      <c r="Y375" s="34"/>
      <c r="Z375" s="34"/>
      <c r="AA375" s="34"/>
      <c r="AB375" s="34"/>
      <c r="AC375" s="34"/>
      <c r="AD375" s="34"/>
    </row>
    <row r="376" spans="1:30" ht="12.75" x14ac:dyDescent="0.2">
      <c r="A376" s="34"/>
      <c r="B376" s="34"/>
      <c r="C376" s="34"/>
      <c r="D376" s="34"/>
      <c r="E376" s="34"/>
      <c r="F376" s="34"/>
      <c r="G376" s="51"/>
      <c r="H376" s="34"/>
      <c r="I376" s="51"/>
      <c r="J376" s="34"/>
      <c r="K376" s="51"/>
      <c r="L376" s="34"/>
      <c r="M376" s="51"/>
      <c r="N376" s="34"/>
      <c r="O376" s="34"/>
      <c r="P376" s="34"/>
      <c r="Q376" s="34"/>
      <c r="R376" s="34"/>
      <c r="S376" s="34"/>
      <c r="T376" s="34"/>
      <c r="U376" s="34"/>
      <c r="V376" s="34"/>
      <c r="W376" s="34"/>
      <c r="X376" s="34"/>
      <c r="Y376" s="34"/>
      <c r="Z376" s="34"/>
      <c r="AA376" s="34"/>
      <c r="AB376" s="34"/>
      <c r="AC376" s="34"/>
      <c r="AD376" s="34"/>
    </row>
    <row r="377" spans="1:30" ht="12.75" x14ac:dyDescent="0.2">
      <c r="A377" s="34"/>
      <c r="B377" s="34"/>
      <c r="C377" s="34"/>
      <c r="D377" s="34"/>
      <c r="E377" s="34"/>
      <c r="F377" s="34"/>
      <c r="G377" s="51"/>
      <c r="H377" s="34"/>
      <c r="I377" s="51"/>
      <c r="J377" s="34"/>
      <c r="K377" s="51"/>
      <c r="L377" s="34"/>
      <c r="M377" s="51"/>
      <c r="N377" s="34"/>
      <c r="O377" s="34"/>
      <c r="P377" s="34"/>
      <c r="Q377" s="34"/>
      <c r="R377" s="34"/>
      <c r="S377" s="34"/>
      <c r="T377" s="34"/>
      <c r="U377" s="34"/>
      <c r="V377" s="34"/>
      <c r="W377" s="34"/>
      <c r="X377" s="34"/>
      <c r="Y377" s="34"/>
      <c r="Z377" s="34"/>
      <c r="AA377" s="34"/>
      <c r="AB377" s="34"/>
      <c r="AC377" s="34"/>
      <c r="AD377" s="34"/>
    </row>
    <row r="378" spans="1:30" ht="12.75" x14ac:dyDescent="0.2">
      <c r="A378" s="34"/>
      <c r="B378" s="34"/>
      <c r="C378" s="34"/>
      <c r="D378" s="34"/>
      <c r="E378" s="34"/>
      <c r="F378" s="34"/>
      <c r="G378" s="51"/>
      <c r="H378" s="34"/>
      <c r="I378" s="51"/>
      <c r="J378" s="34"/>
      <c r="K378" s="51"/>
      <c r="L378" s="34"/>
      <c r="M378" s="51"/>
      <c r="N378" s="34"/>
      <c r="O378" s="34"/>
      <c r="P378" s="34"/>
      <c r="Q378" s="34"/>
      <c r="R378" s="34"/>
      <c r="S378" s="34"/>
      <c r="T378" s="34"/>
      <c r="U378" s="34"/>
      <c r="V378" s="34"/>
      <c r="W378" s="34"/>
      <c r="X378" s="34"/>
      <c r="Y378" s="34"/>
      <c r="Z378" s="34"/>
      <c r="AA378" s="34"/>
      <c r="AB378" s="34"/>
      <c r="AC378" s="34"/>
      <c r="AD378" s="34"/>
    </row>
    <row r="379" spans="1:30" ht="12.75" x14ac:dyDescent="0.2">
      <c r="A379" s="34"/>
      <c r="B379" s="34"/>
      <c r="C379" s="34"/>
      <c r="D379" s="34"/>
      <c r="E379" s="34"/>
      <c r="F379" s="34"/>
      <c r="G379" s="51"/>
      <c r="H379" s="34"/>
      <c r="I379" s="51"/>
      <c r="J379" s="34"/>
      <c r="K379" s="51"/>
      <c r="L379" s="34"/>
      <c r="M379" s="51"/>
      <c r="N379" s="34"/>
      <c r="O379" s="34"/>
      <c r="P379" s="34"/>
      <c r="Q379" s="34"/>
      <c r="R379" s="34"/>
      <c r="S379" s="34"/>
      <c r="T379" s="34"/>
      <c r="U379" s="34"/>
      <c r="V379" s="34"/>
      <c r="W379" s="34"/>
      <c r="X379" s="34"/>
      <c r="Y379" s="34"/>
      <c r="Z379" s="34"/>
      <c r="AA379" s="34"/>
      <c r="AB379" s="34"/>
      <c r="AC379" s="34"/>
      <c r="AD379" s="34"/>
    </row>
    <row r="380" spans="1:30" ht="12.75" x14ac:dyDescent="0.2">
      <c r="A380" s="34"/>
      <c r="B380" s="34"/>
      <c r="C380" s="34"/>
      <c r="D380" s="34"/>
      <c r="E380" s="34"/>
      <c r="F380" s="34"/>
      <c r="G380" s="51"/>
      <c r="H380" s="34"/>
      <c r="I380" s="51"/>
      <c r="J380" s="34"/>
      <c r="K380" s="51"/>
      <c r="L380" s="34"/>
      <c r="M380" s="51"/>
      <c r="N380" s="34"/>
      <c r="O380" s="34"/>
      <c r="P380" s="34"/>
      <c r="Q380" s="34"/>
      <c r="R380" s="34"/>
      <c r="S380" s="34"/>
      <c r="T380" s="34"/>
      <c r="U380" s="34"/>
      <c r="V380" s="34"/>
      <c r="W380" s="34"/>
      <c r="X380" s="34"/>
      <c r="Y380" s="34"/>
      <c r="Z380" s="34"/>
      <c r="AA380" s="34"/>
      <c r="AB380" s="34"/>
      <c r="AC380" s="34"/>
      <c r="AD380" s="34"/>
    </row>
    <row r="381" spans="1:30" ht="12.75" x14ac:dyDescent="0.2">
      <c r="A381" s="34"/>
      <c r="B381" s="34"/>
      <c r="C381" s="34"/>
      <c r="D381" s="34"/>
      <c r="E381" s="34"/>
      <c r="F381" s="34"/>
      <c r="G381" s="51"/>
      <c r="H381" s="34"/>
      <c r="I381" s="51"/>
      <c r="J381" s="34"/>
      <c r="K381" s="51"/>
      <c r="L381" s="34"/>
      <c r="M381" s="51"/>
      <c r="N381" s="34"/>
      <c r="O381" s="34"/>
      <c r="P381" s="34"/>
      <c r="Q381" s="34"/>
      <c r="R381" s="34"/>
      <c r="S381" s="34"/>
      <c r="T381" s="34"/>
      <c r="U381" s="34"/>
      <c r="V381" s="34"/>
      <c r="W381" s="34"/>
      <c r="X381" s="34"/>
      <c r="Y381" s="34"/>
      <c r="Z381" s="34"/>
      <c r="AA381" s="34"/>
      <c r="AB381" s="34"/>
      <c r="AC381" s="34"/>
      <c r="AD381" s="34"/>
    </row>
    <row r="382" spans="1:30" ht="12.75" x14ac:dyDescent="0.2">
      <c r="A382" s="34"/>
      <c r="B382" s="34"/>
      <c r="C382" s="34"/>
      <c r="D382" s="34"/>
      <c r="E382" s="34"/>
      <c r="F382" s="34"/>
      <c r="G382" s="51"/>
      <c r="H382" s="34"/>
      <c r="I382" s="51"/>
      <c r="J382" s="34"/>
      <c r="K382" s="51"/>
      <c r="L382" s="34"/>
      <c r="M382" s="51"/>
      <c r="N382" s="34"/>
      <c r="O382" s="34"/>
      <c r="P382" s="34"/>
      <c r="Q382" s="34"/>
      <c r="R382" s="34"/>
      <c r="S382" s="34"/>
      <c r="T382" s="34"/>
      <c r="U382" s="34"/>
      <c r="V382" s="34"/>
      <c r="W382" s="34"/>
      <c r="X382" s="34"/>
      <c r="Y382" s="34"/>
      <c r="Z382" s="34"/>
      <c r="AA382" s="34"/>
      <c r="AB382" s="34"/>
      <c r="AC382" s="34"/>
      <c r="AD382" s="34"/>
    </row>
    <row r="383" spans="1:30" ht="12.75" x14ac:dyDescent="0.2">
      <c r="A383" s="34"/>
      <c r="B383" s="34"/>
      <c r="C383" s="34"/>
      <c r="D383" s="34"/>
      <c r="E383" s="34"/>
      <c r="F383" s="34"/>
      <c r="G383" s="51"/>
      <c r="H383" s="34"/>
      <c r="I383" s="51"/>
      <c r="J383" s="34"/>
      <c r="K383" s="51"/>
      <c r="L383" s="34"/>
      <c r="M383" s="51"/>
      <c r="N383" s="34"/>
      <c r="O383" s="34"/>
      <c r="P383" s="34"/>
      <c r="Q383" s="34"/>
      <c r="R383" s="34"/>
      <c r="S383" s="34"/>
      <c r="T383" s="34"/>
      <c r="U383" s="34"/>
      <c r="V383" s="34"/>
      <c r="W383" s="34"/>
      <c r="X383" s="34"/>
      <c r="Y383" s="34"/>
      <c r="Z383" s="34"/>
      <c r="AA383" s="34"/>
      <c r="AB383" s="34"/>
      <c r="AC383" s="34"/>
      <c r="AD383" s="34"/>
    </row>
    <row r="384" spans="1:30" ht="12.75" x14ac:dyDescent="0.2">
      <c r="A384" s="34"/>
      <c r="B384" s="34"/>
      <c r="C384" s="34"/>
      <c r="D384" s="34"/>
      <c r="E384" s="34"/>
      <c r="F384" s="34"/>
      <c r="G384" s="51"/>
      <c r="H384" s="34"/>
      <c r="I384" s="51"/>
      <c r="J384" s="34"/>
      <c r="K384" s="51"/>
      <c r="L384" s="34"/>
      <c r="M384" s="51"/>
      <c r="N384" s="34"/>
      <c r="O384" s="34"/>
      <c r="P384" s="34"/>
      <c r="Q384" s="34"/>
      <c r="R384" s="34"/>
      <c r="S384" s="34"/>
      <c r="T384" s="34"/>
      <c r="U384" s="34"/>
      <c r="V384" s="34"/>
      <c r="W384" s="34"/>
      <c r="X384" s="34"/>
      <c r="Y384" s="34"/>
      <c r="Z384" s="34"/>
      <c r="AA384" s="34"/>
      <c r="AB384" s="34"/>
      <c r="AC384" s="34"/>
      <c r="AD384" s="34"/>
    </row>
    <row r="385" spans="1:30" ht="12.75" x14ac:dyDescent="0.2">
      <c r="A385" s="34"/>
      <c r="B385" s="34"/>
      <c r="C385" s="34"/>
      <c r="D385" s="34"/>
      <c r="E385" s="34"/>
      <c r="F385" s="34"/>
      <c r="G385" s="51"/>
      <c r="H385" s="34"/>
      <c r="I385" s="51"/>
      <c r="J385" s="34"/>
      <c r="K385" s="51"/>
      <c r="L385" s="34"/>
      <c r="M385" s="51"/>
      <c r="N385" s="34"/>
      <c r="O385" s="34"/>
      <c r="P385" s="34"/>
      <c r="Q385" s="34"/>
      <c r="R385" s="34"/>
      <c r="S385" s="34"/>
      <c r="T385" s="34"/>
      <c r="U385" s="34"/>
      <c r="V385" s="34"/>
      <c r="W385" s="34"/>
      <c r="X385" s="34"/>
      <c r="Y385" s="34"/>
      <c r="Z385" s="34"/>
      <c r="AA385" s="34"/>
      <c r="AB385" s="34"/>
      <c r="AC385" s="34"/>
      <c r="AD385" s="34"/>
    </row>
    <row r="386" spans="1:30" ht="12.75" x14ac:dyDescent="0.2">
      <c r="A386" s="34"/>
      <c r="B386" s="34"/>
      <c r="C386" s="34"/>
      <c r="D386" s="34"/>
      <c r="E386" s="34"/>
      <c r="F386" s="34"/>
      <c r="G386" s="51"/>
      <c r="H386" s="34"/>
      <c r="I386" s="51"/>
      <c r="J386" s="34"/>
      <c r="K386" s="51"/>
      <c r="L386" s="34"/>
      <c r="M386" s="51"/>
      <c r="N386" s="34"/>
      <c r="O386" s="34"/>
      <c r="P386" s="34"/>
      <c r="Q386" s="34"/>
      <c r="R386" s="34"/>
      <c r="S386" s="34"/>
      <c r="T386" s="34"/>
      <c r="U386" s="34"/>
      <c r="V386" s="34"/>
      <c r="W386" s="34"/>
      <c r="X386" s="34"/>
      <c r="Y386" s="34"/>
      <c r="Z386" s="34"/>
      <c r="AA386" s="34"/>
      <c r="AB386" s="34"/>
      <c r="AC386" s="34"/>
      <c r="AD386" s="34"/>
    </row>
    <row r="387" spans="1:30" ht="12.75" x14ac:dyDescent="0.2">
      <c r="A387" s="34"/>
      <c r="B387" s="34"/>
      <c r="C387" s="34"/>
      <c r="D387" s="34"/>
      <c r="E387" s="34"/>
      <c r="F387" s="34"/>
      <c r="G387" s="51"/>
      <c r="H387" s="34"/>
      <c r="I387" s="51"/>
      <c r="J387" s="34"/>
      <c r="K387" s="51"/>
      <c r="L387" s="34"/>
      <c r="M387" s="51"/>
      <c r="N387" s="34"/>
      <c r="O387" s="34"/>
      <c r="P387" s="34"/>
      <c r="Q387" s="34"/>
      <c r="R387" s="34"/>
      <c r="S387" s="34"/>
      <c r="T387" s="34"/>
      <c r="U387" s="34"/>
      <c r="V387" s="34"/>
      <c r="W387" s="34"/>
      <c r="X387" s="34"/>
      <c r="Y387" s="34"/>
      <c r="Z387" s="34"/>
      <c r="AA387" s="34"/>
      <c r="AB387" s="34"/>
      <c r="AC387" s="34"/>
      <c r="AD387" s="34"/>
    </row>
    <row r="388" spans="1:30" ht="12.75" x14ac:dyDescent="0.2">
      <c r="A388" s="34"/>
      <c r="B388" s="34"/>
      <c r="C388" s="34"/>
      <c r="D388" s="34"/>
      <c r="E388" s="34"/>
      <c r="F388" s="34"/>
      <c r="G388" s="51"/>
      <c r="H388" s="34"/>
      <c r="I388" s="51"/>
      <c r="J388" s="34"/>
      <c r="K388" s="51"/>
      <c r="L388" s="34"/>
      <c r="M388" s="51"/>
      <c r="N388" s="34"/>
      <c r="O388" s="34"/>
      <c r="P388" s="34"/>
      <c r="Q388" s="34"/>
      <c r="R388" s="34"/>
      <c r="S388" s="34"/>
      <c r="T388" s="34"/>
      <c r="U388" s="34"/>
      <c r="V388" s="34"/>
      <c r="W388" s="34"/>
      <c r="X388" s="34"/>
      <c r="Y388" s="34"/>
      <c r="Z388" s="34"/>
      <c r="AA388" s="34"/>
      <c r="AB388" s="34"/>
      <c r="AC388" s="34"/>
      <c r="AD388" s="34"/>
    </row>
    <row r="389" spans="1:30" ht="12.75" x14ac:dyDescent="0.2">
      <c r="A389" s="34"/>
      <c r="B389" s="34"/>
      <c r="C389" s="34"/>
      <c r="D389" s="34"/>
      <c r="E389" s="34"/>
      <c r="F389" s="34"/>
      <c r="G389" s="51"/>
      <c r="H389" s="34"/>
      <c r="I389" s="51"/>
      <c r="J389" s="34"/>
      <c r="K389" s="51"/>
      <c r="L389" s="34"/>
      <c r="M389" s="51"/>
      <c r="N389" s="34"/>
      <c r="O389" s="34"/>
      <c r="P389" s="34"/>
      <c r="Q389" s="34"/>
      <c r="R389" s="34"/>
      <c r="S389" s="34"/>
      <c r="T389" s="34"/>
      <c r="U389" s="34"/>
      <c r="V389" s="34"/>
      <c r="W389" s="34"/>
      <c r="X389" s="34"/>
      <c r="Y389" s="34"/>
      <c r="Z389" s="34"/>
      <c r="AA389" s="34"/>
      <c r="AB389" s="34"/>
      <c r="AC389" s="34"/>
      <c r="AD389" s="34"/>
    </row>
    <row r="390" spans="1:30" ht="12.75" x14ac:dyDescent="0.2">
      <c r="A390" s="34"/>
      <c r="B390" s="34"/>
      <c r="C390" s="34"/>
      <c r="D390" s="34"/>
      <c r="E390" s="34"/>
      <c r="F390" s="34"/>
      <c r="G390" s="51"/>
      <c r="H390" s="34"/>
      <c r="I390" s="51"/>
      <c r="J390" s="34"/>
      <c r="K390" s="51"/>
      <c r="L390" s="34"/>
      <c r="M390" s="51"/>
      <c r="N390" s="34"/>
      <c r="O390" s="34"/>
      <c r="P390" s="34"/>
      <c r="Q390" s="34"/>
      <c r="R390" s="34"/>
      <c r="S390" s="34"/>
      <c r="T390" s="34"/>
      <c r="U390" s="34"/>
      <c r="V390" s="34"/>
      <c r="W390" s="34"/>
      <c r="X390" s="34"/>
      <c r="Y390" s="34"/>
      <c r="Z390" s="34"/>
      <c r="AA390" s="34"/>
      <c r="AB390" s="34"/>
      <c r="AC390" s="34"/>
      <c r="AD390" s="34"/>
    </row>
    <row r="391" spans="1:30" ht="12.75" x14ac:dyDescent="0.2">
      <c r="A391" s="34"/>
      <c r="B391" s="34"/>
      <c r="C391" s="34"/>
      <c r="D391" s="34"/>
      <c r="E391" s="34"/>
      <c r="F391" s="34"/>
      <c r="G391" s="51"/>
      <c r="H391" s="34"/>
      <c r="I391" s="51"/>
      <c r="J391" s="34"/>
      <c r="K391" s="51"/>
      <c r="L391" s="34"/>
      <c r="M391" s="51"/>
      <c r="N391" s="34"/>
      <c r="O391" s="34"/>
      <c r="P391" s="34"/>
      <c r="Q391" s="34"/>
      <c r="R391" s="34"/>
      <c r="S391" s="34"/>
      <c r="T391" s="34"/>
      <c r="U391" s="34"/>
      <c r="V391" s="34"/>
      <c r="W391" s="34"/>
      <c r="X391" s="34"/>
      <c r="Y391" s="34"/>
      <c r="Z391" s="34"/>
      <c r="AA391" s="34"/>
      <c r="AB391" s="34"/>
      <c r="AC391" s="34"/>
      <c r="AD391" s="34"/>
    </row>
    <row r="392" spans="1:30" ht="12.75" x14ac:dyDescent="0.2">
      <c r="A392" s="34"/>
      <c r="B392" s="34"/>
      <c r="C392" s="34"/>
      <c r="D392" s="34"/>
      <c r="E392" s="34"/>
      <c r="F392" s="34"/>
      <c r="G392" s="51"/>
      <c r="H392" s="34"/>
      <c r="I392" s="51"/>
      <c r="J392" s="34"/>
      <c r="K392" s="51"/>
      <c r="L392" s="34"/>
      <c r="M392" s="51"/>
      <c r="N392" s="34"/>
      <c r="O392" s="34"/>
      <c r="P392" s="34"/>
      <c r="Q392" s="34"/>
      <c r="R392" s="34"/>
      <c r="S392" s="34"/>
      <c r="T392" s="34"/>
      <c r="U392" s="34"/>
      <c r="V392" s="34"/>
      <c r="W392" s="34"/>
      <c r="X392" s="34"/>
      <c r="Y392" s="34"/>
      <c r="Z392" s="34"/>
      <c r="AA392" s="34"/>
      <c r="AB392" s="34"/>
      <c r="AC392" s="34"/>
      <c r="AD392" s="34"/>
    </row>
    <row r="393" spans="1:30" ht="12.75" x14ac:dyDescent="0.2">
      <c r="A393" s="34"/>
      <c r="B393" s="34"/>
      <c r="C393" s="34"/>
      <c r="D393" s="34"/>
      <c r="E393" s="34"/>
      <c r="F393" s="34"/>
      <c r="G393" s="51"/>
      <c r="H393" s="34"/>
      <c r="I393" s="51"/>
      <c r="J393" s="34"/>
      <c r="K393" s="51"/>
      <c r="L393" s="34"/>
      <c r="M393" s="51"/>
      <c r="N393" s="34"/>
      <c r="O393" s="34"/>
      <c r="P393" s="34"/>
      <c r="Q393" s="34"/>
      <c r="R393" s="34"/>
      <c r="S393" s="34"/>
      <c r="T393" s="34"/>
      <c r="U393" s="34"/>
      <c r="V393" s="34"/>
      <c r="W393" s="34"/>
      <c r="X393" s="34"/>
      <c r="Y393" s="34"/>
      <c r="Z393" s="34"/>
      <c r="AA393" s="34"/>
      <c r="AB393" s="34"/>
      <c r="AC393" s="34"/>
      <c r="AD393" s="34"/>
    </row>
    <row r="394" spans="1:30" ht="12.75" x14ac:dyDescent="0.2">
      <c r="A394" s="34"/>
      <c r="B394" s="34"/>
      <c r="C394" s="34"/>
      <c r="D394" s="34"/>
      <c r="E394" s="34"/>
      <c r="F394" s="34"/>
      <c r="G394" s="51"/>
      <c r="H394" s="34"/>
      <c r="I394" s="51"/>
      <c r="J394" s="34"/>
      <c r="K394" s="51"/>
      <c r="L394" s="34"/>
      <c r="M394" s="51"/>
      <c r="N394" s="34"/>
      <c r="O394" s="34"/>
      <c r="P394" s="34"/>
      <c r="Q394" s="34"/>
      <c r="R394" s="34"/>
      <c r="S394" s="34"/>
      <c r="T394" s="34"/>
      <c r="U394" s="34"/>
      <c r="V394" s="34"/>
      <c r="W394" s="34"/>
      <c r="X394" s="34"/>
      <c r="Y394" s="34"/>
      <c r="Z394" s="34"/>
      <c r="AA394" s="34"/>
      <c r="AB394" s="34"/>
      <c r="AC394" s="34"/>
      <c r="AD394" s="34"/>
    </row>
    <row r="395" spans="1:30" ht="12.75" x14ac:dyDescent="0.2">
      <c r="A395" s="34"/>
      <c r="B395" s="34"/>
      <c r="C395" s="34"/>
      <c r="D395" s="34"/>
      <c r="E395" s="34"/>
      <c r="F395" s="34"/>
      <c r="G395" s="51"/>
      <c r="H395" s="34"/>
      <c r="I395" s="51"/>
      <c r="J395" s="34"/>
      <c r="K395" s="51"/>
      <c r="L395" s="34"/>
      <c r="M395" s="51"/>
      <c r="N395" s="34"/>
      <c r="O395" s="34"/>
      <c r="P395" s="34"/>
      <c r="Q395" s="34"/>
      <c r="R395" s="34"/>
      <c r="S395" s="34"/>
      <c r="T395" s="34"/>
      <c r="U395" s="34"/>
      <c r="V395" s="34"/>
      <c r="W395" s="34"/>
      <c r="X395" s="34"/>
      <c r="Y395" s="34"/>
      <c r="Z395" s="34"/>
      <c r="AA395" s="34"/>
      <c r="AB395" s="34"/>
      <c r="AC395" s="34"/>
      <c r="AD395" s="34"/>
    </row>
    <row r="396" spans="1:30" ht="12.75" x14ac:dyDescent="0.2">
      <c r="A396" s="34"/>
      <c r="B396" s="34"/>
      <c r="C396" s="34"/>
      <c r="D396" s="34"/>
      <c r="E396" s="34"/>
      <c r="F396" s="34"/>
      <c r="G396" s="51"/>
      <c r="H396" s="34"/>
      <c r="I396" s="51"/>
      <c r="J396" s="34"/>
      <c r="K396" s="51"/>
      <c r="L396" s="34"/>
      <c r="M396" s="51"/>
      <c r="N396" s="34"/>
      <c r="O396" s="34"/>
      <c r="P396" s="34"/>
      <c r="Q396" s="34"/>
      <c r="R396" s="34"/>
      <c r="S396" s="34"/>
      <c r="T396" s="34"/>
      <c r="U396" s="34"/>
      <c r="V396" s="34"/>
      <c r="W396" s="34"/>
      <c r="X396" s="34"/>
      <c r="Y396" s="34"/>
      <c r="Z396" s="34"/>
      <c r="AA396" s="34"/>
      <c r="AB396" s="34"/>
      <c r="AC396" s="34"/>
      <c r="AD396" s="34"/>
    </row>
    <row r="397" spans="1:30" ht="12.75" x14ac:dyDescent="0.2">
      <c r="A397" s="34"/>
      <c r="B397" s="34"/>
      <c r="C397" s="34"/>
      <c r="D397" s="34"/>
      <c r="E397" s="34"/>
      <c r="F397" s="34"/>
      <c r="G397" s="51"/>
      <c r="H397" s="34"/>
      <c r="I397" s="51"/>
      <c r="J397" s="34"/>
      <c r="K397" s="51"/>
      <c r="L397" s="34"/>
      <c r="M397" s="51"/>
      <c r="N397" s="34"/>
      <c r="O397" s="34"/>
      <c r="P397" s="34"/>
      <c r="Q397" s="34"/>
      <c r="R397" s="34"/>
      <c r="S397" s="34"/>
      <c r="T397" s="34"/>
      <c r="U397" s="34"/>
      <c r="V397" s="34"/>
      <c r="W397" s="34"/>
      <c r="X397" s="34"/>
      <c r="Y397" s="34"/>
      <c r="Z397" s="34"/>
      <c r="AA397" s="34"/>
      <c r="AB397" s="34"/>
      <c r="AC397" s="34"/>
      <c r="AD397" s="34"/>
    </row>
    <row r="398" spans="1:30" ht="12.75" x14ac:dyDescent="0.2">
      <c r="A398" s="34"/>
      <c r="B398" s="34"/>
      <c r="C398" s="34"/>
      <c r="D398" s="34"/>
      <c r="E398" s="34"/>
      <c r="F398" s="34"/>
      <c r="G398" s="51"/>
      <c r="H398" s="34"/>
      <c r="I398" s="51"/>
      <c r="J398" s="34"/>
      <c r="K398" s="51"/>
      <c r="L398" s="34"/>
      <c r="M398" s="51"/>
      <c r="N398" s="34"/>
      <c r="O398" s="34"/>
      <c r="P398" s="34"/>
      <c r="Q398" s="34"/>
      <c r="R398" s="34"/>
      <c r="S398" s="34"/>
      <c r="T398" s="34"/>
      <c r="U398" s="34"/>
      <c r="V398" s="34"/>
      <c r="W398" s="34"/>
      <c r="X398" s="34"/>
      <c r="Y398" s="34"/>
      <c r="Z398" s="34"/>
      <c r="AA398" s="34"/>
      <c r="AB398" s="34"/>
      <c r="AC398" s="34"/>
      <c r="AD398" s="34"/>
    </row>
    <row r="399" spans="1:30" ht="12.75" x14ac:dyDescent="0.2">
      <c r="A399" s="34"/>
      <c r="B399" s="34"/>
      <c r="C399" s="34"/>
      <c r="D399" s="34"/>
      <c r="E399" s="34"/>
      <c r="F399" s="34"/>
      <c r="G399" s="51"/>
      <c r="H399" s="34"/>
      <c r="I399" s="51"/>
      <c r="J399" s="34"/>
      <c r="K399" s="51"/>
      <c r="L399" s="34"/>
      <c r="M399" s="51"/>
      <c r="N399" s="34"/>
      <c r="O399" s="34"/>
      <c r="P399" s="34"/>
      <c r="Q399" s="34"/>
      <c r="R399" s="34"/>
      <c r="S399" s="34"/>
      <c r="T399" s="34"/>
      <c r="U399" s="34"/>
      <c r="V399" s="34"/>
      <c r="W399" s="34"/>
      <c r="X399" s="34"/>
      <c r="Y399" s="34"/>
      <c r="Z399" s="34"/>
      <c r="AA399" s="34"/>
      <c r="AB399" s="34"/>
      <c r="AC399" s="34"/>
      <c r="AD399" s="34"/>
    </row>
    <row r="400" spans="1:30" ht="12.75" x14ac:dyDescent="0.2">
      <c r="A400" s="34"/>
      <c r="B400" s="34"/>
      <c r="C400" s="34"/>
      <c r="D400" s="34"/>
      <c r="E400" s="34"/>
      <c r="F400" s="34"/>
      <c r="G400" s="51"/>
      <c r="H400" s="34"/>
      <c r="I400" s="51"/>
      <c r="J400" s="34"/>
      <c r="K400" s="51"/>
      <c r="L400" s="34"/>
      <c r="M400" s="51"/>
      <c r="N400" s="34"/>
      <c r="O400" s="34"/>
      <c r="P400" s="34"/>
      <c r="Q400" s="34"/>
      <c r="R400" s="34"/>
      <c r="S400" s="34"/>
      <c r="T400" s="34"/>
      <c r="U400" s="34"/>
      <c r="V400" s="34"/>
      <c r="W400" s="34"/>
      <c r="X400" s="34"/>
      <c r="Y400" s="34"/>
      <c r="Z400" s="34"/>
      <c r="AA400" s="34"/>
      <c r="AB400" s="34"/>
      <c r="AC400" s="34"/>
      <c r="AD400" s="34"/>
    </row>
    <row r="401" spans="1:30" ht="12.75" x14ac:dyDescent="0.2">
      <c r="A401" s="34"/>
      <c r="B401" s="34"/>
      <c r="C401" s="34"/>
      <c r="D401" s="34"/>
      <c r="E401" s="34"/>
      <c r="F401" s="34"/>
      <c r="G401" s="51"/>
      <c r="H401" s="34"/>
      <c r="I401" s="51"/>
      <c r="J401" s="34"/>
      <c r="K401" s="51"/>
      <c r="L401" s="34"/>
      <c r="M401" s="51"/>
      <c r="N401" s="34"/>
      <c r="O401" s="34"/>
      <c r="P401" s="34"/>
      <c r="Q401" s="34"/>
      <c r="R401" s="34"/>
      <c r="S401" s="34"/>
      <c r="T401" s="34"/>
      <c r="U401" s="34"/>
      <c r="V401" s="34"/>
      <c r="W401" s="34"/>
      <c r="X401" s="34"/>
      <c r="Y401" s="34"/>
      <c r="Z401" s="34"/>
      <c r="AA401" s="34"/>
      <c r="AB401" s="34"/>
      <c r="AC401" s="34"/>
      <c r="AD401" s="34"/>
    </row>
    <row r="402" spans="1:30" ht="12.75" x14ac:dyDescent="0.2">
      <c r="A402" s="34"/>
      <c r="B402" s="34"/>
      <c r="C402" s="34"/>
      <c r="D402" s="34"/>
      <c r="E402" s="34"/>
      <c r="F402" s="34"/>
      <c r="G402" s="51"/>
      <c r="H402" s="34"/>
      <c r="I402" s="51"/>
      <c r="J402" s="34"/>
      <c r="K402" s="51"/>
      <c r="L402" s="34"/>
      <c r="M402" s="51"/>
      <c r="N402" s="34"/>
      <c r="O402" s="34"/>
      <c r="P402" s="34"/>
      <c r="Q402" s="34"/>
      <c r="R402" s="34"/>
      <c r="S402" s="34"/>
      <c r="T402" s="34"/>
      <c r="U402" s="34"/>
      <c r="V402" s="34"/>
      <c r="W402" s="34"/>
      <c r="X402" s="34"/>
      <c r="Y402" s="34"/>
      <c r="Z402" s="34"/>
      <c r="AA402" s="34"/>
      <c r="AB402" s="34"/>
      <c r="AC402" s="34"/>
      <c r="AD402" s="34"/>
    </row>
    <row r="403" spans="1:30" ht="12.75" x14ac:dyDescent="0.2">
      <c r="A403" s="34"/>
      <c r="B403" s="34"/>
      <c r="C403" s="34"/>
      <c r="D403" s="34"/>
      <c r="E403" s="34"/>
      <c r="F403" s="34"/>
      <c r="G403" s="51"/>
      <c r="H403" s="34"/>
      <c r="I403" s="51"/>
      <c r="J403" s="34"/>
      <c r="K403" s="51"/>
      <c r="L403" s="34"/>
      <c r="M403" s="51"/>
      <c r="N403" s="34"/>
      <c r="O403" s="34"/>
      <c r="P403" s="34"/>
      <c r="Q403" s="34"/>
      <c r="R403" s="34"/>
      <c r="S403" s="34"/>
      <c r="T403" s="34"/>
      <c r="U403" s="34"/>
      <c r="V403" s="34"/>
      <c r="W403" s="34"/>
      <c r="X403" s="34"/>
      <c r="Y403" s="34"/>
      <c r="Z403" s="34"/>
      <c r="AA403" s="34"/>
      <c r="AB403" s="34"/>
      <c r="AC403" s="34"/>
      <c r="AD403" s="34"/>
    </row>
    <row r="404" spans="1:30" ht="12.75" x14ac:dyDescent="0.2">
      <c r="A404" s="34"/>
      <c r="B404" s="34"/>
      <c r="C404" s="34"/>
      <c r="D404" s="34"/>
      <c r="E404" s="34"/>
      <c r="F404" s="34"/>
      <c r="G404" s="51"/>
      <c r="H404" s="34"/>
      <c r="I404" s="51"/>
      <c r="J404" s="34"/>
      <c r="K404" s="51"/>
      <c r="L404" s="34"/>
      <c r="M404" s="51"/>
      <c r="N404" s="34"/>
      <c r="O404" s="34"/>
      <c r="P404" s="34"/>
      <c r="Q404" s="34"/>
      <c r="R404" s="34"/>
      <c r="S404" s="34"/>
      <c r="T404" s="34"/>
      <c r="U404" s="34"/>
      <c r="V404" s="34"/>
      <c r="W404" s="34"/>
      <c r="X404" s="34"/>
      <c r="Y404" s="34"/>
      <c r="Z404" s="34"/>
      <c r="AA404" s="34"/>
      <c r="AB404" s="34"/>
      <c r="AC404" s="34"/>
      <c r="AD404" s="34"/>
    </row>
    <row r="405" spans="1:30" ht="12.75" x14ac:dyDescent="0.2">
      <c r="A405" s="34"/>
      <c r="B405" s="34"/>
      <c r="C405" s="34"/>
      <c r="D405" s="34"/>
      <c r="E405" s="34"/>
      <c r="F405" s="34"/>
      <c r="G405" s="51"/>
      <c r="H405" s="34"/>
      <c r="I405" s="51"/>
      <c r="J405" s="34"/>
      <c r="K405" s="51"/>
      <c r="L405" s="34"/>
      <c r="M405" s="51"/>
      <c r="N405" s="34"/>
      <c r="O405" s="34"/>
      <c r="P405" s="34"/>
      <c r="Q405" s="34"/>
      <c r="R405" s="34"/>
      <c r="S405" s="34"/>
      <c r="T405" s="34"/>
      <c r="U405" s="34"/>
      <c r="V405" s="34"/>
      <c r="W405" s="34"/>
      <c r="X405" s="34"/>
      <c r="Y405" s="34"/>
      <c r="Z405" s="34"/>
      <c r="AA405" s="34"/>
      <c r="AB405" s="34"/>
      <c r="AC405" s="34"/>
      <c r="AD405" s="34"/>
    </row>
    <row r="406" spans="1:30" ht="12.75" x14ac:dyDescent="0.2">
      <c r="A406" s="34"/>
      <c r="B406" s="34"/>
      <c r="C406" s="34"/>
      <c r="D406" s="34"/>
      <c r="E406" s="34"/>
      <c r="F406" s="34"/>
      <c r="G406" s="51"/>
      <c r="H406" s="34"/>
      <c r="I406" s="51"/>
      <c r="J406" s="34"/>
      <c r="K406" s="51"/>
      <c r="L406" s="34"/>
      <c r="M406" s="51"/>
      <c r="N406" s="34"/>
      <c r="O406" s="34"/>
      <c r="P406" s="34"/>
      <c r="Q406" s="34"/>
      <c r="R406" s="34"/>
      <c r="S406" s="34"/>
      <c r="T406" s="34"/>
      <c r="U406" s="34"/>
      <c r="V406" s="34"/>
      <c r="W406" s="34"/>
      <c r="X406" s="34"/>
      <c r="Y406" s="34"/>
      <c r="Z406" s="34"/>
      <c r="AA406" s="34"/>
      <c r="AB406" s="34"/>
      <c r="AC406" s="34"/>
      <c r="AD406" s="34"/>
    </row>
    <row r="407" spans="1:30" ht="12.75" x14ac:dyDescent="0.2">
      <c r="A407" s="34"/>
      <c r="B407" s="34"/>
      <c r="C407" s="34"/>
      <c r="D407" s="34"/>
      <c r="E407" s="34"/>
      <c r="F407" s="34"/>
      <c r="G407" s="51"/>
      <c r="H407" s="34"/>
      <c r="I407" s="51"/>
      <c r="J407" s="34"/>
      <c r="K407" s="51"/>
      <c r="L407" s="34"/>
      <c r="M407" s="51"/>
      <c r="N407" s="34"/>
      <c r="O407" s="34"/>
      <c r="P407" s="34"/>
      <c r="Q407" s="34"/>
      <c r="R407" s="34"/>
      <c r="S407" s="34"/>
      <c r="T407" s="34"/>
      <c r="U407" s="34"/>
      <c r="V407" s="34"/>
      <c r="W407" s="34"/>
      <c r="X407" s="34"/>
      <c r="Y407" s="34"/>
      <c r="Z407" s="34"/>
      <c r="AA407" s="34"/>
      <c r="AB407" s="34"/>
      <c r="AC407" s="34"/>
      <c r="AD407" s="34"/>
    </row>
    <row r="408" spans="1:30" ht="12.75" x14ac:dyDescent="0.2">
      <c r="A408" s="34"/>
      <c r="B408" s="34"/>
      <c r="C408" s="34"/>
      <c r="D408" s="34"/>
      <c r="E408" s="34"/>
      <c r="F408" s="34"/>
      <c r="G408" s="51"/>
      <c r="H408" s="34"/>
      <c r="I408" s="51"/>
      <c r="J408" s="34"/>
      <c r="K408" s="51"/>
      <c r="L408" s="34"/>
      <c r="M408" s="51"/>
      <c r="N408" s="34"/>
      <c r="O408" s="34"/>
      <c r="P408" s="34"/>
      <c r="Q408" s="34"/>
      <c r="R408" s="34"/>
      <c r="S408" s="34"/>
      <c r="T408" s="34"/>
      <c r="U408" s="34"/>
      <c r="V408" s="34"/>
      <c r="W408" s="34"/>
      <c r="X408" s="34"/>
      <c r="Y408" s="34"/>
      <c r="Z408" s="34"/>
      <c r="AA408" s="34"/>
      <c r="AB408" s="34"/>
      <c r="AC408" s="34"/>
      <c r="AD408" s="34"/>
    </row>
    <row r="409" spans="1:30" ht="12.75" x14ac:dyDescent="0.2">
      <c r="A409" s="34"/>
      <c r="B409" s="34"/>
      <c r="C409" s="34"/>
      <c r="D409" s="34"/>
      <c r="E409" s="34"/>
      <c r="F409" s="34"/>
      <c r="G409" s="51"/>
      <c r="H409" s="34"/>
      <c r="I409" s="51"/>
      <c r="J409" s="34"/>
      <c r="K409" s="51"/>
      <c r="L409" s="34"/>
      <c r="M409" s="51"/>
      <c r="N409" s="34"/>
      <c r="O409" s="34"/>
      <c r="P409" s="34"/>
      <c r="Q409" s="34"/>
      <c r="R409" s="34"/>
      <c r="S409" s="34"/>
      <c r="T409" s="34"/>
      <c r="U409" s="34"/>
      <c r="V409" s="34"/>
      <c r="W409" s="34"/>
      <c r="X409" s="34"/>
      <c r="Y409" s="34"/>
      <c r="Z409" s="34"/>
      <c r="AA409" s="34"/>
      <c r="AB409" s="34"/>
      <c r="AC409" s="34"/>
      <c r="AD409" s="34"/>
    </row>
    <row r="410" spans="1:30" ht="12.75" x14ac:dyDescent="0.2">
      <c r="A410" s="34"/>
      <c r="B410" s="34"/>
      <c r="C410" s="34"/>
      <c r="D410" s="34"/>
      <c r="E410" s="34"/>
      <c r="F410" s="34"/>
      <c r="G410" s="51"/>
      <c r="H410" s="34"/>
      <c r="I410" s="51"/>
      <c r="J410" s="34"/>
      <c r="K410" s="51"/>
      <c r="L410" s="34"/>
      <c r="M410" s="51"/>
      <c r="N410" s="34"/>
      <c r="O410" s="34"/>
      <c r="P410" s="34"/>
      <c r="Q410" s="34"/>
      <c r="R410" s="34"/>
      <c r="S410" s="34"/>
      <c r="T410" s="34"/>
      <c r="U410" s="34"/>
      <c r="V410" s="34"/>
      <c r="W410" s="34"/>
      <c r="X410" s="34"/>
      <c r="Y410" s="34"/>
      <c r="Z410" s="34"/>
      <c r="AA410" s="34"/>
      <c r="AB410" s="34"/>
      <c r="AC410" s="34"/>
      <c r="AD410" s="34"/>
    </row>
    <row r="411" spans="1:30" ht="12.75" x14ac:dyDescent="0.2">
      <c r="A411" s="34"/>
      <c r="B411" s="34"/>
      <c r="C411" s="34"/>
      <c r="D411" s="34"/>
      <c r="E411" s="34"/>
      <c r="F411" s="34"/>
      <c r="G411" s="51"/>
      <c r="H411" s="34"/>
      <c r="I411" s="51"/>
      <c r="J411" s="34"/>
      <c r="K411" s="51"/>
      <c r="L411" s="34"/>
      <c r="M411" s="51"/>
      <c r="N411" s="34"/>
      <c r="O411" s="34"/>
      <c r="P411" s="34"/>
      <c r="Q411" s="34"/>
      <c r="R411" s="34"/>
      <c r="S411" s="34"/>
      <c r="T411" s="34"/>
      <c r="U411" s="34"/>
      <c r="V411" s="34"/>
      <c r="W411" s="34"/>
      <c r="X411" s="34"/>
      <c r="Y411" s="34"/>
      <c r="Z411" s="34"/>
      <c r="AA411" s="34"/>
      <c r="AB411" s="34"/>
      <c r="AC411" s="34"/>
      <c r="AD411" s="34"/>
    </row>
    <row r="412" spans="1:30" ht="12.75" x14ac:dyDescent="0.2">
      <c r="A412" s="34"/>
      <c r="B412" s="34"/>
      <c r="C412" s="34"/>
      <c r="D412" s="34"/>
      <c r="E412" s="34"/>
      <c r="F412" s="34"/>
      <c r="G412" s="51"/>
      <c r="H412" s="34"/>
      <c r="I412" s="51"/>
      <c r="J412" s="34"/>
      <c r="K412" s="51"/>
      <c r="L412" s="34"/>
      <c r="M412" s="51"/>
      <c r="N412" s="34"/>
      <c r="O412" s="34"/>
      <c r="P412" s="34"/>
      <c r="Q412" s="34"/>
      <c r="R412" s="34"/>
      <c r="S412" s="34"/>
      <c r="T412" s="34"/>
      <c r="U412" s="34"/>
      <c r="V412" s="34"/>
      <c r="W412" s="34"/>
      <c r="X412" s="34"/>
      <c r="Y412" s="34"/>
      <c r="Z412" s="34"/>
      <c r="AA412" s="34"/>
      <c r="AB412" s="34"/>
      <c r="AC412" s="34"/>
      <c r="AD412" s="34"/>
    </row>
    <row r="413" spans="1:30" ht="12.75" x14ac:dyDescent="0.2">
      <c r="A413" s="34"/>
      <c r="B413" s="34"/>
      <c r="C413" s="34"/>
      <c r="D413" s="34"/>
      <c r="E413" s="34"/>
      <c r="F413" s="34"/>
      <c r="G413" s="51"/>
      <c r="H413" s="34"/>
      <c r="I413" s="51"/>
      <c r="J413" s="34"/>
      <c r="K413" s="51"/>
      <c r="L413" s="34"/>
      <c r="M413" s="51"/>
      <c r="N413" s="34"/>
      <c r="O413" s="34"/>
      <c r="P413" s="34"/>
      <c r="Q413" s="34"/>
      <c r="R413" s="34"/>
      <c r="S413" s="34"/>
      <c r="T413" s="34"/>
      <c r="U413" s="34"/>
      <c r="V413" s="34"/>
      <c r="W413" s="34"/>
      <c r="X413" s="34"/>
      <c r="Y413" s="34"/>
      <c r="Z413" s="34"/>
      <c r="AA413" s="34"/>
      <c r="AB413" s="34"/>
      <c r="AC413" s="34"/>
      <c r="AD413" s="34"/>
    </row>
    <row r="414" spans="1:30" ht="12.75" x14ac:dyDescent="0.2">
      <c r="A414" s="34"/>
      <c r="B414" s="34"/>
      <c r="C414" s="34"/>
      <c r="D414" s="34"/>
      <c r="E414" s="34"/>
      <c r="F414" s="34"/>
      <c r="G414" s="51"/>
      <c r="H414" s="34"/>
      <c r="I414" s="51"/>
      <c r="J414" s="34"/>
      <c r="K414" s="51"/>
      <c r="L414" s="34"/>
      <c r="M414" s="51"/>
      <c r="N414" s="34"/>
      <c r="O414" s="34"/>
      <c r="P414" s="34"/>
      <c r="Q414" s="34"/>
      <c r="R414" s="34"/>
      <c r="S414" s="34"/>
      <c r="T414" s="34"/>
      <c r="U414" s="34"/>
      <c r="V414" s="34"/>
      <c r="W414" s="34"/>
      <c r="X414" s="34"/>
      <c r="Y414" s="34"/>
      <c r="Z414" s="34"/>
      <c r="AA414" s="34"/>
      <c r="AB414" s="34"/>
      <c r="AC414" s="34"/>
      <c r="AD414" s="34"/>
    </row>
    <row r="415" spans="1:30" ht="12.75" x14ac:dyDescent="0.2">
      <c r="A415" s="34"/>
      <c r="B415" s="34"/>
      <c r="C415" s="34"/>
      <c r="D415" s="34"/>
      <c r="E415" s="34"/>
      <c r="F415" s="34"/>
      <c r="G415" s="51"/>
      <c r="H415" s="34"/>
      <c r="I415" s="51"/>
      <c r="J415" s="34"/>
      <c r="K415" s="51"/>
      <c r="L415" s="34"/>
      <c r="M415" s="51"/>
      <c r="N415" s="34"/>
      <c r="O415" s="34"/>
      <c r="P415" s="34"/>
      <c r="Q415" s="34"/>
      <c r="R415" s="34"/>
      <c r="S415" s="34"/>
      <c r="T415" s="34"/>
      <c r="U415" s="34"/>
      <c r="V415" s="34"/>
      <c r="W415" s="34"/>
      <c r="X415" s="34"/>
      <c r="Y415" s="34"/>
      <c r="Z415" s="34"/>
      <c r="AA415" s="34"/>
      <c r="AB415" s="34"/>
      <c r="AC415" s="34"/>
      <c r="AD415" s="34"/>
    </row>
    <row r="416" spans="1:30" ht="12.75" x14ac:dyDescent="0.2">
      <c r="A416" s="34"/>
      <c r="B416" s="34"/>
      <c r="C416" s="34"/>
      <c r="D416" s="34"/>
      <c r="E416" s="34"/>
      <c r="F416" s="34"/>
      <c r="G416" s="51"/>
      <c r="H416" s="34"/>
      <c r="I416" s="51"/>
      <c r="J416" s="34"/>
      <c r="K416" s="51"/>
      <c r="L416" s="34"/>
      <c r="M416" s="51"/>
      <c r="N416" s="34"/>
      <c r="O416" s="34"/>
      <c r="P416" s="34"/>
      <c r="Q416" s="34"/>
      <c r="R416" s="34"/>
      <c r="S416" s="34"/>
      <c r="T416" s="34"/>
      <c r="U416" s="34"/>
      <c r="V416" s="34"/>
      <c r="W416" s="34"/>
      <c r="X416" s="34"/>
      <c r="Y416" s="34"/>
      <c r="Z416" s="34"/>
      <c r="AA416" s="34"/>
      <c r="AB416" s="34"/>
      <c r="AC416" s="34"/>
      <c r="AD416" s="34"/>
    </row>
    <row r="417" spans="1:30" ht="12.75" x14ac:dyDescent="0.2">
      <c r="A417" s="34"/>
      <c r="B417" s="34"/>
      <c r="C417" s="34"/>
      <c r="D417" s="34"/>
      <c r="E417" s="34"/>
      <c r="F417" s="34"/>
      <c r="G417" s="51"/>
      <c r="H417" s="34"/>
      <c r="I417" s="51"/>
      <c r="J417" s="34"/>
      <c r="K417" s="51"/>
      <c r="L417" s="34"/>
      <c r="M417" s="51"/>
      <c r="N417" s="34"/>
      <c r="O417" s="34"/>
      <c r="P417" s="34"/>
      <c r="Q417" s="34"/>
      <c r="R417" s="34"/>
      <c r="S417" s="34"/>
      <c r="T417" s="34"/>
      <c r="U417" s="34"/>
      <c r="V417" s="34"/>
      <c r="W417" s="34"/>
      <c r="X417" s="34"/>
      <c r="Y417" s="34"/>
      <c r="Z417" s="34"/>
      <c r="AA417" s="34"/>
      <c r="AB417" s="34"/>
      <c r="AC417" s="34"/>
      <c r="AD417" s="34"/>
    </row>
    <row r="418" spans="1:30" ht="12.75" x14ac:dyDescent="0.2">
      <c r="A418" s="34"/>
      <c r="B418" s="34"/>
      <c r="C418" s="34"/>
      <c r="D418" s="34"/>
      <c r="E418" s="34"/>
      <c r="F418" s="34"/>
      <c r="G418" s="51"/>
      <c r="H418" s="34"/>
      <c r="I418" s="51"/>
      <c r="J418" s="34"/>
      <c r="K418" s="51"/>
      <c r="L418" s="34"/>
      <c r="M418" s="51"/>
      <c r="N418" s="34"/>
      <c r="O418" s="34"/>
      <c r="P418" s="34"/>
      <c r="Q418" s="34"/>
      <c r="R418" s="34"/>
      <c r="S418" s="34"/>
      <c r="T418" s="34"/>
      <c r="U418" s="34"/>
      <c r="V418" s="34"/>
      <c r="W418" s="34"/>
      <c r="X418" s="34"/>
      <c r="Y418" s="34"/>
      <c r="Z418" s="34"/>
      <c r="AA418" s="34"/>
      <c r="AB418" s="34"/>
      <c r="AC418" s="34"/>
      <c r="AD418" s="34"/>
    </row>
    <row r="419" spans="1:30" ht="12.75" x14ac:dyDescent="0.2">
      <c r="A419" s="34"/>
      <c r="B419" s="34"/>
      <c r="C419" s="34"/>
      <c r="D419" s="34"/>
      <c r="E419" s="34"/>
      <c r="F419" s="34"/>
      <c r="G419" s="51"/>
      <c r="H419" s="34"/>
      <c r="I419" s="51"/>
      <c r="J419" s="34"/>
      <c r="K419" s="51"/>
      <c r="L419" s="34"/>
      <c r="M419" s="51"/>
      <c r="N419" s="34"/>
      <c r="O419" s="34"/>
      <c r="P419" s="34"/>
      <c r="Q419" s="34"/>
      <c r="R419" s="34"/>
      <c r="S419" s="34"/>
      <c r="T419" s="34"/>
      <c r="U419" s="34"/>
      <c r="V419" s="34"/>
      <c r="W419" s="34"/>
      <c r="X419" s="34"/>
      <c r="Y419" s="34"/>
      <c r="Z419" s="34"/>
      <c r="AA419" s="34"/>
      <c r="AB419" s="34"/>
      <c r="AC419" s="34"/>
      <c r="AD419" s="34"/>
    </row>
    <row r="420" spans="1:30" ht="12.75" x14ac:dyDescent="0.2">
      <c r="A420" s="34"/>
      <c r="B420" s="34"/>
      <c r="C420" s="34"/>
      <c r="D420" s="34"/>
      <c r="E420" s="34"/>
      <c r="F420" s="34"/>
      <c r="G420" s="51"/>
      <c r="H420" s="34"/>
      <c r="I420" s="51"/>
      <c r="J420" s="34"/>
      <c r="K420" s="51"/>
      <c r="L420" s="34"/>
      <c r="M420" s="51"/>
      <c r="N420" s="34"/>
      <c r="O420" s="34"/>
      <c r="P420" s="34"/>
      <c r="Q420" s="34"/>
      <c r="R420" s="34"/>
      <c r="S420" s="34"/>
      <c r="T420" s="34"/>
      <c r="U420" s="34"/>
      <c r="V420" s="34"/>
      <c r="W420" s="34"/>
      <c r="X420" s="34"/>
      <c r="Y420" s="34"/>
      <c r="Z420" s="34"/>
      <c r="AA420" s="34"/>
      <c r="AB420" s="34"/>
      <c r="AC420" s="34"/>
      <c r="AD420" s="34"/>
    </row>
    <row r="421" spans="1:30" ht="12.75" x14ac:dyDescent="0.2">
      <c r="A421" s="34"/>
      <c r="B421" s="34"/>
      <c r="C421" s="34"/>
      <c r="D421" s="34"/>
      <c r="E421" s="34"/>
      <c r="F421" s="34"/>
      <c r="G421" s="51"/>
      <c r="H421" s="34"/>
      <c r="I421" s="51"/>
      <c r="J421" s="34"/>
      <c r="K421" s="51"/>
      <c r="L421" s="34"/>
      <c r="M421" s="51"/>
      <c r="N421" s="34"/>
      <c r="O421" s="34"/>
      <c r="P421" s="34"/>
      <c r="Q421" s="34"/>
      <c r="R421" s="34"/>
      <c r="S421" s="34"/>
      <c r="T421" s="34"/>
      <c r="U421" s="34"/>
      <c r="V421" s="34"/>
      <c r="W421" s="34"/>
      <c r="X421" s="34"/>
      <c r="Y421" s="34"/>
      <c r="Z421" s="34"/>
      <c r="AA421" s="34"/>
      <c r="AB421" s="34"/>
      <c r="AC421" s="34"/>
      <c r="AD421" s="34"/>
    </row>
    <row r="422" spans="1:30" ht="12.75" x14ac:dyDescent="0.2">
      <c r="A422" s="34"/>
      <c r="B422" s="34"/>
      <c r="C422" s="34"/>
      <c r="D422" s="34"/>
      <c r="E422" s="34"/>
      <c r="F422" s="34"/>
      <c r="G422" s="51"/>
      <c r="H422" s="34"/>
      <c r="I422" s="51"/>
      <c r="J422" s="34"/>
      <c r="K422" s="51"/>
      <c r="L422" s="34"/>
      <c r="M422" s="51"/>
      <c r="N422" s="34"/>
      <c r="O422" s="34"/>
      <c r="P422" s="34"/>
      <c r="Q422" s="34"/>
      <c r="R422" s="34"/>
      <c r="S422" s="34"/>
      <c r="T422" s="34"/>
      <c r="U422" s="34"/>
      <c r="V422" s="34"/>
      <c r="W422" s="34"/>
      <c r="X422" s="34"/>
      <c r="Y422" s="34"/>
      <c r="Z422" s="34"/>
      <c r="AA422" s="34"/>
      <c r="AB422" s="34"/>
      <c r="AC422" s="34"/>
      <c r="AD422" s="34"/>
    </row>
    <row r="423" spans="1:30" ht="12.75" x14ac:dyDescent="0.2">
      <c r="A423" s="34"/>
      <c r="B423" s="34"/>
      <c r="C423" s="34"/>
      <c r="D423" s="34"/>
      <c r="E423" s="34"/>
      <c r="F423" s="34"/>
      <c r="G423" s="51"/>
      <c r="H423" s="34"/>
      <c r="I423" s="51"/>
      <c r="J423" s="34"/>
      <c r="K423" s="51"/>
      <c r="L423" s="34"/>
      <c r="M423" s="51"/>
      <c r="N423" s="34"/>
      <c r="O423" s="34"/>
      <c r="P423" s="34"/>
      <c r="Q423" s="34"/>
      <c r="R423" s="34"/>
      <c r="S423" s="34"/>
      <c r="T423" s="34"/>
      <c r="U423" s="34"/>
      <c r="V423" s="34"/>
      <c r="W423" s="34"/>
      <c r="X423" s="34"/>
      <c r="Y423" s="34"/>
      <c r="Z423" s="34"/>
      <c r="AA423" s="34"/>
      <c r="AB423" s="34"/>
      <c r="AC423" s="34"/>
      <c r="AD423" s="34"/>
    </row>
    <row r="424" spans="1:30" ht="12.75" x14ac:dyDescent="0.2">
      <c r="A424" s="34"/>
      <c r="B424" s="34"/>
      <c r="C424" s="34"/>
      <c r="D424" s="34"/>
      <c r="E424" s="34"/>
      <c r="F424" s="34"/>
      <c r="G424" s="51"/>
      <c r="H424" s="34"/>
      <c r="I424" s="51"/>
      <c r="J424" s="34"/>
      <c r="K424" s="51"/>
      <c r="L424" s="34"/>
      <c r="M424" s="51"/>
      <c r="N424" s="34"/>
      <c r="O424" s="34"/>
      <c r="P424" s="34"/>
      <c r="Q424" s="34"/>
      <c r="R424" s="34"/>
      <c r="S424" s="34"/>
      <c r="T424" s="34"/>
      <c r="U424" s="34"/>
      <c r="V424" s="34"/>
      <c r="W424" s="34"/>
      <c r="X424" s="34"/>
      <c r="Y424" s="34"/>
      <c r="Z424" s="34"/>
      <c r="AA424" s="34"/>
      <c r="AB424" s="34"/>
      <c r="AC424" s="34"/>
      <c r="AD424" s="34"/>
    </row>
    <row r="425" spans="1:30" ht="12.75" x14ac:dyDescent="0.2">
      <c r="A425" s="34"/>
      <c r="B425" s="34"/>
      <c r="C425" s="34"/>
      <c r="D425" s="34"/>
      <c r="E425" s="34"/>
      <c r="F425" s="34"/>
      <c r="G425" s="51"/>
      <c r="H425" s="34"/>
      <c r="I425" s="51"/>
      <c r="J425" s="34"/>
      <c r="K425" s="51"/>
      <c r="L425" s="34"/>
      <c r="M425" s="51"/>
      <c r="N425" s="34"/>
      <c r="O425" s="34"/>
      <c r="P425" s="34"/>
      <c r="Q425" s="34"/>
      <c r="R425" s="34"/>
      <c r="S425" s="34"/>
      <c r="T425" s="34"/>
      <c r="U425" s="34"/>
      <c r="V425" s="34"/>
      <c r="W425" s="34"/>
      <c r="X425" s="34"/>
      <c r="Y425" s="34"/>
      <c r="Z425" s="34"/>
      <c r="AA425" s="34"/>
      <c r="AB425" s="34"/>
      <c r="AC425" s="34"/>
      <c r="AD425" s="34"/>
    </row>
    <row r="426" spans="1:30" ht="12.75" x14ac:dyDescent="0.2">
      <c r="A426" s="34"/>
      <c r="B426" s="34"/>
      <c r="C426" s="34"/>
      <c r="D426" s="34"/>
      <c r="E426" s="34"/>
      <c r="F426" s="34"/>
      <c r="G426" s="51"/>
      <c r="H426" s="34"/>
      <c r="I426" s="51"/>
      <c r="J426" s="34"/>
      <c r="K426" s="51"/>
      <c r="L426" s="34"/>
      <c r="M426" s="51"/>
      <c r="N426" s="34"/>
      <c r="O426" s="34"/>
      <c r="P426" s="34"/>
      <c r="Q426" s="34"/>
      <c r="R426" s="34"/>
      <c r="S426" s="34"/>
      <c r="T426" s="34"/>
      <c r="U426" s="34"/>
      <c r="V426" s="34"/>
      <c r="W426" s="34"/>
      <c r="X426" s="34"/>
      <c r="Y426" s="34"/>
      <c r="Z426" s="34"/>
      <c r="AA426" s="34"/>
      <c r="AB426" s="34"/>
      <c r="AC426" s="34"/>
      <c r="AD426" s="34"/>
    </row>
    <row r="427" spans="1:30" ht="12.75" x14ac:dyDescent="0.2">
      <c r="A427" s="34"/>
      <c r="B427" s="34"/>
      <c r="C427" s="34"/>
      <c r="D427" s="34"/>
      <c r="E427" s="34"/>
      <c r="F427" s="34"/>
      <c r="G427" s="51"/>
      <c r="H427" s="34"/>
      <c r="I427" s="51"/>
      <c r="J427" s="34"/>
      <c r="K427" s="51"/>
      <c r="L427" s="34"/>
      <c r="M427" s="51"/>
      <c r="N427" s="34"/>
      <c r="O427" s="34"/>
      <c r="P427" s="34"/>
      <c r="Q427" s="34"/>
      <c r="R427" s="34"/>
      <c r="S427" s="34"/>
      <c r="T427" s="34"/>
      <c r="U427" s="34"/>
      <c r="V427" s="34"/>
      <c r="W427" s="34"/>
      <c r="X427" s="34"/>
      <c r="Y427" s="34"/>
      <c r="Z427" s="34"/>
      <c r="AA427" s="34"/>
      <c r="AB427" s="34"/>
      <c r="AC427" s="34"/>
      <c r="AD427" s="34"/>
    </row>
    <row r="428" spans="1:30" ht="12.75" x14ac:dyDescent="0.2">
      <c r="A428" s="34"/>
      <c r="B428" s="34"/>
      <c r="C428" s="34"/>
      <c r="D428" s="34"/>
      <c r="E428" s="34"/>
      <c r="F428" s="34"/>
      <c r="G428" s="51"/>
      <c r="H428" s="34"/>
      <c r="I428" s="51"/>
      <c r="J428" s="34"/>
      <c r="K428" s="51"/>
      <c r="L428" s="34"/>
      <c r="M428" s="51"/>
      <c r="N428" s="34"/>
      <c r="O428" s="34"/>
      <c r="P428" s="34"/>
      <c r="Q428" s="34"/>
      <c r="R428" s="34"/>
      <c r="S428" s="34"/>
      <c r="T428" s="34"/>
      <c r="U428" s="34"/>
      <c r="V428" s="34"/>
      <c r="W428" s="34"/>
      <c r="X428" s="34"/>
      <c r="Y428" s="34"/>
      <c r="Z428" s="34"/>
      <c r="AA428" s="34"/>
      <c r="AB428" s="34"/>
      <c r="AC428" s="34"/>
      <c r="AD428" s="34"/>
    </row>
    <row r="429" spans="1:30" ht="12.75" x14ac:dyDescent="0.2">
      <c r="A429" s="34"/>
      <c r="B429" s="34"/>
      <c r="C429" s="34"/>
      <c r="D429" s="34"/>
      <c r="E429" s="34"/>
      <c r="F429" s="34"/>
      <c r="G429" s="51"/>
      <c r="H429" s="34"/>
      <c r="I429" s="51"/>
      <c r="J429" s="34"/>
      <c r="K429" s="51"/>
      <c r="L429" s="34"/>
      <c r="M429" s="51"/>
      <c r="N429" s="34"/>
      <c r="O429" s="34"/>
      <c r="P429" s="34"/>
      <c r="Q429" s="34"/>
      <c r="R429" s="34"/>
      <c r="S429" s="34"/>
      <c r="T429" s="34"/>
      <c r="U429" s="34"/>
      <c r="V429" s="34"/>
      <c r="W429" s="34"/>
      <c r="X429" s="34"/>
      <c r="Y429" s="34"/>
      <c r="Z429" s="34"/>
      <c r="AA429" s="34"/>
      <c r="AB429" s="34"/>
      <c r="AC429" s="34"/>
      <c r="AD429" s="34"/>
    </row>
    <row r="430" spans="1:30" ht="12.75" x14ac:dyDescent="0.2">
      <c r="A430" s="34"/>
      <c r="B430" s="34"/>
      <c r="C430" s="34"/>
      <c r="D430" s="34"/>
      <c r="E430" s="34"/>
      <c r="F430" s="34"/>
      <c r="G430" s="51"/>
      <c r="H430" s="34"/>
      <c r="I430" s="51"/>
      <c r="J430" s="34"/>
      <c r="K430" s="51"/>
      <c r="L430" s="34"/>
      <c r="M430" s="51"/>
      <c r="N430" s="34"/>
      <c r="O430" s="34"/>
      <c r="P430" s="34"/>
      <c r="Q430" s="34"/>
      <c r="R430" s="34"/>
      <c r="S430" s="34"/>
      <c r="T430" s="34"/>
      <c r="U430" s="34"/>
      <c r="V430" s="34"/>
      <c r="W430" s="34"/>
      <c r="X430" s="34"/>
      <c r="Y430" s="34"/>
      <c r="Z430" s="34"/>
      <c r="AA430" s="34"/>
      <c r="AB430" s="34"/>
      <c r="AC430" s="34"/>
      <c r="AD430" s="34"/>
    </row>
    <row r="431" spans="1:30" ht="12.75" x14ac:dyDescent="0.2">
      <c r="A431" s="34"/>
      <c r="B431" s="34"/>
      <c r="C431" s="34"/>
      <c r="D431" s="34"/>
      <c r="E431" s="34"/>
      <c r="F431" s="34"/>
      <c r="G431" s="51"/>
      <c r="H431" s="34"/>
      <c r="I431" s="51"/>
      <c r="J431" s="34"/>
      <c r="K431" s="51"/>
      <c r="L431" s="34"/>
      <c r="M431" s="51"/>
      <c r="N431" s="34"/>
      <c r="O431" s="34"/>
      <c r="P431" s="34"/>
      <c r="Q431" s="34"/>
      <c r="R431" s="34"/>
      <c r="S431" s="34"/>
      <c r="T431" s="34"/>
      <c r="U431" s="34"/>
      <c r="V431" s="34"/>
      <c r="W431" s="34"/>
      <c r="X431" s="34"/>
      <c r="Y431" s="34"/>
      <c r="Z431" s="34"/>
      <c r="AA431" s="34"/>
      <c r="AB431" s="34"/>
      <c r="AC431" s="34"/>
      <c r="AD431" s="34"/>
    </row>
    <row r="432" spans="1:30" ht="12.75" x14ac:dyDescent="0.2">
      <c r="A432" s="34"/>
      <c r="B432" s="34"/>
      <c r="C432" s="34"/>
      <c r="D432" s="34"/>
      <c r="E432" s="34"/>
      <c r="F432" s="34"/>
      <c r="G432" s="51"/>
      <c r="H432" s="34"/>
      <c r="I432" s="51"/>
      <c r="J432" s="34"/>
      <c r="K432" s="51"/>
      <c r="L432" s="34"/>
      <c r="M432" s="51"/>
      <c r="N432" s="34"/>
      <c r="O432" s="34"/>
      <c r="P432" s="34"/>
      <c r="Q432" s="34"/>
      <c r="R432" s="34"/>
      <c r="S432" s="34"/>
      <c r="T432" s="34"/>
      <c r="U432" s="34"/>
      <c r="V432" s="34"/>
      <c r="W432" s="34"/>
      <c r="X432" s="34"/>
      <c r="Y432" s="34"/>
      <c r="Z432" s="34"/>
      <c r="AA432" s="34"/>
      <c r="AB432" s="34"/>
      <c r="AC432" s="34"/>
      <c r="AD432" s="34"/>
    </row>
    <row r="433" spans="1:30" ht="12.75" x14ac:dyDescent="0.2">
      <c r="A433" s="34"/>
      <c r="B433" s="34"/>
      <c r="C433" s="34"/>
      <c r="D433" s="34"/>
      <c r="E433" s="34"/>
      <c r="F433" s="34"/>
      <c r="G433" s="51"/>
      <c r="H433" s="34"/>
      <c r="I433" s="51"/>
      <c r="J433" s="34"/>
      <c r="K433" s="51"/>
      <c r="L433" s="34"/>
      <c r="M433" s="51"/>
      <c r="N433" s="34"/>
      <c r="O433" s="34"/>
      <c r="P433" s="34"/>
      <c r="Q433" s="34"/>
      <c r="R433" s="34"/>
      <c r="S433" s="34"/>
      <c r="T433" s="34"/>
      <c r="U433" s="34"/>
      <c r="V433" s="34"/>
      <c r="W433" s="34"/>
      <c r="X433" s="34"/>
      <c r="Y433" s="34"/>
      <c r="Z433" s="34"/>
      <c r="AA433" s="34"/>
      <c r="AB433" s="34"/>
      <c r="AC433" s="34"/>
      <c r="AD433" s="34"/>
    </row>
    <row r="434" spans="1:30" ht="12.75" x14ac:dyDescent="0.2">
      <c r="A434" s="34"/>
      <c r="B434" s="34"/>
      <c r="C434" s="34"/>
      <c r="D434" s="34"/>
      <c r="E434" s="34"/>
      <c r="F434" s="34"/>
      <c r="G434" s="51"/>
      <c r="H434" s="34"/>
      <c r="I434" s="51"/>
      <c r="J434" s="34"/>
      <c r="K434" s="51"/>
      <c r="L434" s="34"/>
      <c r="M434" s="51"/>
      <c r="N434" s="34"/>
      <c r="O434" s="34"/>
      <c r="P434" s="34"/>
      <c r="Q434" s="34"/>
      <c r="R434" s="34"/>
      <c r="S434" s="34"/>
      <c r="T434" s="34"/>
      <c r="U434" s="34"/>
      <c r="V434" s="34"/>
      <c r="W434" s="34"/>
      <c r="X434" s="34"/>
      <c r="Y434" s="34"/>
      <c r="Z434" s="34"/>
      <c r="AA434" s="34"/>
      <c r="AB434" s="34"/>
      <c r="AC434" s="34"/>
      <c r="AD434" s="34"/>
    </row>
    <row r="435" spans="1:30" ht="12.75" x14ac:dyDescent="0.2">
      <c r="A435" s="34"/>
      <c r="B435" s="34"/>
      <c r="C435" s="34"/>
      <c r="D435" s="34"/>
      <c r="E435" s="34"/>
      <c r="F435" s="34"/>
      <c r="G435" s="51"/>
      <c r="H435" s="34"/>
      <c r="I435" s="51"/>
      <c r="J435" s="34"/>
      <c r="K435" s="51"/>
      <c r="L435" s="34"/>
      <c r="M435" s="51"/>
      <c r="N435" s="34"/>
      <c r="O435" s="34"/>
      <c r="P435" s="34"/>
      <c r="Q435" s="34"/>
      <c r="R435" s="34"/>
      <c r="S435" s="34"/>
      <c r="T435" s="34"/>
      <c r="U435" s="34"/>
      <c r="V435" s="34"/>
      <c r="W435" s="34"/>
      <c r="X435" s="34"/>
      <c r="Y435" s="34"/>
      <c r="Z435" s="34"/>
      <c r="AA435" s="34"/>
      <c r="AB435" s="34"/>
      <c r="AC435" s="34"/>
      <c r="AD435" s="34"/>
    </row>
    <row r="436" spans="1:30" ht="12.75" x14ac:dyDescent="0.2">
      <c r="A436" s="34"/>
      <c r="B436" s="34"/>
      <c r="C436" s="34"/>
      <c r="D436" s="34"/>
      <c r="E436" s="34"/>
      <c r="F436" s="34"/>
      <c r="G436" s="51"/>
      <c r="H436" s="34"/>
      <c r="I436" s="51"/>
      <c r="J436" s="34"/>
      <c r="K436" s="51"/>
      <c r="L436" s="34"/>
      <c r="M436" s="51"/>
      <c r="N436" s="34"/>
      <c r="O436" s="34"/>
      <c r="P436" s="34"/>
      <c r="Q436" s="34"/>
      <c r="R436" s="34"/>
      <c r="S436" s="34"/>
      <c r="T436" s="34"/>
      <c r="U436" s="34"/>
      <c r="V436" s="34"/>
      <c r="W436" s="34"/>
      <c r="X436" s="34"/>
      <c r="Y436" s="34"/>
      <c r="Z436" s="34"/>
      <c r="AA436" s="34"/>
      <c r="AB436" s="34"/>
      <c r="AC436" s="34"/>
      <c r="AD436" s="34"/>
    </row>
    <row r="437" spans="1:30" ht="12.75" x14ac:dyDescent="0.2">
      <c r="A437" s="34"/>
      <c r="B437" s="34"/>
      <c r="C437" s="34"/>
      <c r="D437" s="34"/>
      <c r="E437" s="34"/>
      <c r="F437" s="34"/>
      <c r="G437" s="51"/>
      <c r="H437" s="34"/>
      <c r="I437" s="51"/>
      <c r="J437" s="34"/>
      <c r="K437" s="51"/>
      <c r="L437" s="34"/>
      <c r="M437" s="51"/>
      <c r="N437" s="34"/>
      <c r="O437" s="34"/>
      <c r="P437" s="34"/>
      <c r="Q437" s="34"/>
      <c r="R437" s="34"/>
      <c r="S437" s="34"/>
      <c r="T437" s="34"/>
      <c r="U437" s="34"/>
      <c r="V437" s="34"/>
      <c r="W437" s="34"/>
      <c r="X437" s="34"/>
      <c r="Y437" s="34"/>
      <c r="Z437" s="34"/>
      <c r="AA437" s="34"/>
      <c r="AB437" s="34"/>
      <c r="AC437" s="34"/>
      <c r="AD437" s="34"/>
    </row>
    <row r="438" spans="1:30" ht="12.75" x14ac:dyDescent="0.2">
      <c r="A438" s="34"/>
      <c r="B438" s="34"/>
      <c r="C438" s="34"/>
      <c r="D438" s="34"/>
      <c r="E438" s="34"/>
      <c r="F438" s="34"/>
      <c r="G438" s="51"/>
      <c r="H438" s="34"/>
      <c r="I438" s="51"/>
      <c r="J438" s="34"/>
      <c r="K438" s="51"/>
      <c r="L438" s="34"/>
      <c r="M438" s="51"/>
      <c r="N438" s="34"/>
      <c r="O438" s="34"/>
      <c r="P438" s="34"/>
      <c r="Q438" s="34"/>
      <c r="R438" s="34"/>
      <c r="S438" s="34"/>
      <c r="T438" s="34"/>
      <c r="U438" s="34"/>
      <c r="V438" s="34"/>
      <c r="W438" s="34"/>
      <c r="X438" s="34"/>
      <c r="Y438" s="34"/>
      <c r="Z438" s="34"/>
      <c r="AA438" s="34"/>
      <c r="AB438" s="34"/>
      <c r="AC438" s="34"/>
      <c r="AD438" s="34"/>
    </row>
    <row r="439" spans="1:30" ht="12.75" x14ac:dyDescent="0.2">
      <c r="A439" s="34"/>
      <c r="B439" s="34"/>
      <c r="C439" s="34"/>
      <c r="D439" s="34"/>
      <c r="E439" s="34"/>
      <c r="F439" s="34"/>
      <c r="G439" s="51"/>
      <c r="H439" s="34"/>
      <c r="I439" s="51"/>
      <c r="J439" s="34"/>
      <c r="K439" s="51"/>
      <c r="L439" s="34"/>
      <c r="M439" s="51"/>
      <c r="N439" s="34"/>
      <c r="O439" s="34"/>
      <c r="P439" s="34"/>
      <c r="Q439" s="34"/>
      <c r="R439" s="34"/>
      <c r="S439" s="34"/>
      <c r="T439" s="34"/>
      <c r="U439" s="34"/>
      <c r="V439" s="34"/>
      <c r="W439" s="34"/>
      <c r="X439" s="34"/>
      <c r="Y439" s="34"/>
      <c r="Z439" s="34"/>
      <c r="AA439" s="34"/>
      <c r="AB439" s="34"/>
      <c r="AC439" s="34"/>
      <c r="AD439" s="34"/>
    </row>
    <row r="440" spans="1:30" ht="12.75" x14ac:dyDescent="0.2">
      <c r="A440" s="34"/>
      <c r="B440" s="34"/>
      <c r="C440" s="34"/>
      <c r="D440" s="34"/>
      <c r="E440" s="34"/>
      <c r="F440" s="34"/>
      <c r="G440" s="51"/>
      <c r="H440" s="34"/>
      <c r="I440" s="51"/>
      <c r="J440" s="34"/>
      <c r="K440" s="51"/>
      <c r="L440" s="34"/>
      <c r="M440" s="51"/>
      <c r="N440" s="34"/>
      <c r="O440" s="34"/>
      <c r="P440" s="34"/>
      <c r="Q440" s="34"/>
      <c r="R440" s="34"/>
      <c r="S440" s="34"/>
      <c r="T440" s="34"/>
      <c r="U440" s="34"/>
      <c r="V440" s="34"/>
      <c r="W440" s="34"/>
      <c r="X440" s="34"/>
      <c r="Y440" s="34"/>
      <c r="Z440" s="34"/>
      <c r="AA440" s="34"/>
      <c r="AB440" s="34"/>
      <c r="AC440" s="34"/>
      <c r="AD440" s="34"/>
    </row>
    <row r="441" spans="1:30" ht="12.75" x14ac:dyDescent="0.2">
      <c r="A441" s="34"/>
      <c r="B441" s="34"/>
      <c r="C441" s="34"/>
      <c r="D441" s="34"/>
      <c r="E441" s="34"/>
      <c r="F441" s="34"/>
      <c r="G441" s="51"/>
      <c r="H441" s="34"/>
      <c r="I441" s="51"/>
      <c r="J441" s="34"/>
      <c r="K441" s="51"/>
      <c r="L441" s="34"/>
      <c r="M441" s="51"/>
      <c r="N441" s="34"/>
      <c r="O441" s="34"/>
      <c r="P441" s="34"/>
      <c r="Q441" s="34"/>
      <c r="R441" s="34"/>
      <c r="S441" s="34"/>
      <c r="T441" s="34"/>
      <c r="U441" s="34"/>
      <c r="V441" s="34"/>
      <c r="W441" s="34"/>
      <c r="X441" s="34"/>
      <c r="Y441" s="34"/>
      <c r="Z441" s="34"/>
      <c r="AA441" s="34"/>
      <c r="AB441" s="34"/>
      <c r="AC441" s="34"/>
      <c r="AD441" s="34"/>
    </row>
    <row r="442" spans="1:30" ht="12.75" x14ac:dyDescent="0.2">
      <c r="A442" s="34"/>
      <c r="B442" s="34"/>
      <c r="C442" s="34"/>
      <c r="D442" s="34"/>
      <c r="E442" s="34"/>
      <c r="F442" s="34"/>
      <c r="G442" s="51"/>
      <c r="H442" s="34"/>
      <c r="I442" s="51"/>
      <c r="J442" s="34"/>
      <c r="K442" s="51"/>
      <c r="L442" s="34"/>
      <c r="M442" s="51"/>
      <c r="N442" s="34"/>
      <c r="O442" s="34"/>
      <c r="P442" s="34"/>
      <c r="Q442" s="34"/>
      <c r="R442" s="34"/>
      <c r="S442" s="34"/>
      <c r="T442" s="34"/>
      <c r="U442" s="34"/>
      <c r="V442" s="34"/>
      <c r="W442" s="34"/>
      <c r="X442" s="34"/>
      <c r="Y442" s="34"/>
      <c r="Z442" s="34"/>
      <c r="AA442" s="34"/>
      <c r="AB442" s="34"/>
      <c r="AC442" s="34"/>
      <c r="AD442" s="34"/>
    </row>
    <row r="443" spans="1:30" ht="12.75" x14ac:dyDescent="0.2">
      <c r="A443" s="34"/>
      <c r="B443" s="34"/>
      <c r="C443" s="34"/>
      <c r="D443" s="34"/>
      <c r="E443" s="34"/>
      <c r="F443" s="34"/>
      <c r="G443" s="51"/>
      <c r="H443" s="34"/>
      <c r="I443" s="51"/>
      <c r="J443" s="34"/>
      <c r="K443" s="51"/>
      <c r="L443" s="34"/>
      <c r="M443" s="51"/>
      <c r="N443" s="34"/>
      <c r="O443" s="34"/>
      <c r="P443" s="34"/>
      <c r="Q443" s="34"/>
      <c r="R443" s="34"/>
      <c r="S443" s="34"/>
      <c r="T443" s="34"/>
      <c r="U443" s="34"/>
      <c r="V443" s="34"/>
      <c r="W443" s="34"/>
      <c r="X443" s="34"/>
      <c r="Y443" s="34"/>
      <c r="Z443" s="34"/>
      <c r="AA443" s="34"/>
      <c r="AB443" s="34"/>
      <c r="AC443" s="34"/>
      <c r="AD443" s="34"/>
    </row>
    <row r="444" spans="1:30" ht="12.75" x14ac:dyDescent="0.2">
      <c r="A444" s="34"/>
      <c r="B444" s="34"/>
      <c r="C444" s="34"/>
      <c r="D444" s="34"/>
      <c r="E444" s="34"/>
      <c r="F444" s="34"/>
      <c r="G444" s="51"/>
      <c r="H444" s="34"/>
      <c r="I444" s="51"/>
      <c r="J444" s="34"/>
      <c r="K444" s="51"/>
      <c r="L444" s="34"/>
      <c r="M444" s="51"/>
      <c r="N444" s="34"/>
      <c r="O444" s="34"/>
      <c r="P444" s="34"/>
      <c r="Q444" s="34"/>
      <c r="R444" s="34"/>
      <c r="S444" s="34"/>
      <c r="T444" s="34"/>
      <c r="U444" s="34"/>
      <c r="V444" s="34"/>
      <c r="W444" s="34"/>
      <c r="X444" s="34"/>
      <c r="Y444" s="34"/>
      <c r="Z444" s="34"/>
      <c r="AA444" s="34"/>
      <c r="AB444" s="34"/>
      <c r="AC444" s="34"/>
      <c r="AD444" s="34"/>
    </row>
    <row r="445" spans="1:30" ht="12.75" x14ac:dyDescent="0.2">
      <c r="A445" s="34"/>
      <c r="B445" s="34"/>
      <c r="C445" s="34"/>
      <c r="D445" s="34"/>
      <c r="E445" s="34"/>
      <c r="F445" s="34"/>
      <c r="G445" s="51"/>
      <c r="H445" s="34"/>
      <c r="I445" s="51"/>
      <c r="J445" s="34"/>
      <c r="K445" s="51"/>
      <c r="L445" s="34"/>
      <c r="M445" s="51"/>
      <c r="N445" s="34"/>
      <c r="O445" s="34"/>
      <c r="P445" s="34"/>
      <c r="Q445" s="34"/>
      <c r="R445" s="34"/>
      <c r="S445" s="34"/>
      <c r="T445" s="34"/>
      <c r="U445" s="34"/>
      <c r="V445" s="34"/>
      <c r="W445" s="34"/>
      <c r="X445" s="34"/>
      <c r="Y445" s="34"/>
      <c r="Z445" s="34"/>
      <c r="AA445" s="34"/>
      <c r="AB445" s="34"/>
      <c r="AC445" s="34"/>
      <c r="AD445" s="34"/>
    </row>
    <row r="446" spans="1:30" ht="12.75" x14ac:dyDescent="0.2">
      <c r="A446" s="34"/>
      <c r="B446" s="34"/>
      <c r="C446" s="34"/>
      <c r="D446" s="34"/>
      <c r="E446" s="34"/>
      <c r="F446" s="34"/>
      <c r="G446" s="51"/>
      <c r="H446" s="34"/>
      <c r="I446" s="51"/>
      <c r="J446" s="34"/>
      <c r="K446" s="51"/>
      <c r="L446" s="34"/>
      <c r="M446" s="51"/>
      <c r="N446" s="34"/>
      <c r="O446" s="34"/>
      <c r="P446" s="34"/>
      <c r="Q446" s="34"/>
      <c r="R446" s="34"/>
      <c r="S446" s="34"/>
      <c r="T446" s="34"/>
      <c r="U446" s="34"/>
      <c r="V446" s="34"/>
      <c r="W446" s="34"/>
      <c r="X446" s="34"/>
      <c r="Y446" s="34"/>
      <c r="Z446" s="34"/>
      <c r="AA446" s="34"/>
      <c r="AB446" s="34"/>
      <c r="AC446" s="34"/>
      <c r="AD446" s="34"/>
    </row>
    <row r="447" spans="1:30" ht="12.75" x14ac:dyDescent="0.2">
      <c r="A447" s="34"/>
      <c r="B447" s="34"/>
      <c r="C447" s="34"/>
      <c r="D447" s="34"/>
      <c r="E447" s="34"/>
      <c r="F447" s="34"/>
      <c r="G447" s="51"/>
      <c r="H447" s="34"/>
      <c r="I447" s="51"/>
      <c r="J447" s="34"/>
      <c r="K447" s="51"/>
      <c r="L447" s="34"/>
      <c r="M447" s="51"/>
      <c r="N447" s="34"/>
      <c r="O447" s="34"/>
      <c r="P447" s="34"/>
      <c r="Q447" s="34"/>
      <c r="R447" s="34"/>
      <c r="S447" s="34"/>
      <c r="T447" s="34"/>
      <c r="U447" s="34"/>
      <c r="V447" s="34"/>
      <c r="W447" s="34"/>
      <c r="X447" s="34"/>
      <c r="Y447" s="34"/>
      <c r="Z447" s="34"/>
      <c r="AA447" s="34"/>
      <c r="AB447" s="34"/>
      <c r="AC447" s="34"/>
      <c r="AD447" s="34"/>
    </row>
    <row r="448" spans="1:30" ht="12.75" x14ac:dyDescent="0.2">
      <c r="A448" s="34"/>
      <c r="B448" s="34"/>
      <c r="C448" s="34"/>
      <c r="D448" s="34"/>
      <c r="E448" s="34"/>
      <c r="F448" s="34"/>
      <c r="G448" s="51"/>
      <c r="H448" s="34"/>
      <c r="I448" s="51"/>
      <c r="J448" s="34"/>
      <c r="K448" s="51"/>
      <c r="L448" s="34"/>
      <c r="M448" s="51"/>
      <c r="N448" s="34"/>
      <c r="O448" s="34"/>
      <c r="P448" s="34"/>
      <c r="Q448" s="34"/>
      <c r="R448" s="34"/>
      <c r="S448" s="34"/>
      <c r="T448" s="34"/>
      <c r="U448" s="34"/>
      <c r="V448" s="34"/>
      <c r="W448" s="34"/>
      <c r="X448" s="34"/>
      <c r="Y448" s="34"/>
      <c r="Z448" s="34"/>
      <c r="AA448" s="34"/>
      <c r="AB448" s="34"/>
      <c r="AC448" s="34"/>
      <c r="AD448" s="34"/>
    </row>
    <row r="449" spans="1:30" ht="12.75" x14ac:dyDescent="0.2">
      <c r="A449" s="34"/>
      <c r="B449" s="34"/>
      <c r="C449" s="34"/>
      <c r="D449" s="34"/>
      <c r="E449" s="34"/>
      <c r="F449" s="34"/>
      <c r="G449" s="51"/>
      <c r="H449" s="34"/>
      <c r="I449" s="51"/>
      <c r="J449" s="34"/>
      <c r="K449" s="51"/>
      <c r="L449" s="34"/>
      <c r="M449" s="51"/>
      <c r="N449" s="34"/>
      <c r="O449" s="34"/>
      <c r="P449" s="34"/>
      <c r="Q449" s="34"/>
      <c r="R449" s="34"/>
      <c r="S449" s="34"/>
      <c r="T449" s="34"/>
      <c r="U449" s="34"/>
      <c r="V449" s="34"/>
      <c r="W449" s="34"/>
      <c r="X449" s="34"/>
      <c r="Y449" s="34"/>
      <c r="Z449" s="34"/>
      <c r="AA449" s="34"/>
      <c r="AB449" s="34"/>
      <c r="AC449" s="34"/>
      <c r="AD449" s="34"/>
    </row>
    <row r="450" spans="1:30" ht="12.75" x14ac:dyDescent="0.2">
      <c r="A450" s="34"/>
      <c r="B450" s="34"/>
      <c r="C450" s="34"/>
      <c r="D450" s="34"/>
      <c r="E450" s="34"/>
      <c r="F450" s="34"/>
      <c r="G450" s="51"/>
      <c r="H450" s="34"/>
      <c r="I450" s="51"/>
      <c r="J450" s="34"/>
      <c r="K450" s="51"/>
      <c r="L450" s="34"/>
      <c r="M450" s="51"/>
      <c r="N450" s="34"/>
      <c r="O450" s="34"/>
      <c r="P450" s="34"/>
      <c r="Q450" s="34"/>
      <c r="R450" s="34"/>
      <c r="S450" s="34"/>
      <c r="T450" s="34"/>
      <c r="U450" s="34"/>
      <c r="V450" s="34"/>
      <c r="W450" s="34"/>
      <c r="X450" s="34"/>
      <c r="Y450" s="34"/>
      <c r="Z450" s="34"/>
      <c r="AA450" s="34"/>
      <c r="AB450" s="34"/>
      <c r="AC450" s="34"/>
      <c r="AD450" s="34"/>
    </row>
    <row r="451" spans="1:30" ht="12.75" x14ac:dyDescent="0.2">
      <c r="A451" s="34"/>
      <c r="B451" s="34"/>
      <c r="C451" s="34"/>
      <c r="D451" s="34"/>
      <c r="E451" s="34"/>
      <c r="F451" s="34"/>
      <c r="G451" s="51"/>
      <c r="H451" s="34"/>
      <c r="I451" s="51"/>
      <c r="J451" s="34"/>
      <c r="K451" s="51"/>
      <c r="L451" s="34"/>
      <c r="M451" s="51"/>
      <c r="N451" s="34"/>
      <c r="O451" s="34"/>
      <c r="P451" s="34"/>
      <c r="Q451" s="34"/>
      <c r="R451" s="34"/>
      <c r="S451" s="34"/>
      <c r="T451" s="34"/>
      <c r="U451" s="34"/>
      <c r="V451" s="34"/>
      <c r="W451" s="34"/>
      <c r="X451" s="34"/>
      <c r="Y451" s="34"/>
      <c r="Z451" s="34"/>
      <c r="AA451" s="34"/>
      <c r="AB451" s="34"/>
      <c r="AC451" s="34"/>
      <c r="AD451" s="34"/>
    </row>
    <row r="452" spans="1:30" ht="12.75" x14ac:dyDescent="0.2">
      <c r="A452" s="34"/>
      <c r="B452" s="34"/>
      <c r="C452" s="34"/>
      <c r="D452" s="34"/>
      <c r="E452" s="34"/>
      <c r="F452" s="34"/>
      <c r="G452" s="51"/>
      <c r="H452" s="34"/>
      <c r="I452" s="51"/>
      <c r="J452" s="34"/>
      <c r="K452" s="51"/>
      <c r="L452" s="34"/>
      <c r="M452" s="51"/>
      <c r="N452" s="34"/>
      <c r="O452" s="34"/>
      <c r="P452" s="34"/>
      <c r="Q452" s="34"/>
      <c r="R452" s="34"/>
      <c r="S452" s="34"/>
      <c r="T452" s="34"/>
      <c r="U452" s="34"/>
      <c r="V452" s="34"/>
      <c r="W452" s="34"/>
      <c r="X452" s="34"/>
      <c r="Y452" s="34"/>
      <c r="Z452" s="34"/>
      <c r="AA452" s="34"/>
      <c r="AB452" s="34"/>
      <c r="AC452" s="34"/>
      <c r="AD452" s="34"/>
    </row>
    <row r="453" spans="1:30" ht="12.75" x14ac:dyDescent="0.2">
      <c r="A453" s="34"/>
      <c r="B453" s="34"/>
      <c r="C453" s="34"/>
      <c r="D453" s="34"/>
      <c r="E453" s="34"/>
      <c r="F453" s="34"/>
      <c r="G453" s="51"/>
      <c r="H453" s="34"/>
      <c r="I453" s="51"/>
      <c r="J453" s="34"/>
      <c r="K453" s="51"/>
      <c r="L453" s="34"/>
      <c r="M453" s="51"/>
      <c r="N453" s="34"/>
      <c r="O453" s="34"/>
      <c r="P453" s="34"/>
      <c r="Q453" s="34"/>
      <c r="R453" s="34"/>
      <c r="S453" s="34"/>
      <c r="T453" s="34"/>
      <c r="U453" s="34"/>
      <c r="V453" s="34"/>
      <c r="W453" s="34"/>
      <c r="X453" s="34"/>
      <c r="Y453" s="34"/>
      <c r="Z453" s="34"/>
      <c r="AA453" s="34"/>
      <c r="AB453" s="34"/>
      <c r="AC453" s="34"/>
      <c r="AD453" s="34"/>
    </row>
    <row r="454" spans="1:30" ht="12.75" x14ac:dyDescent="0.2">
      <c r="A454" s="34"/>
      <c r="B454" s="34"/>
      <c r="C454" s="34"/>
      <c r="D454" s="34"/>
      <c r="E454" s="34"/>
      <c r="F454" s="34"/>
      <c r="G454" s="51"/>
      <c r="H454" s="34"/>
      <c r="I454" s="51"/>
      <c r="J454" s="34"/>
      <c r="K454" s="51"/>
      <c r="L454" s="34"/>
      <c r="M454" s="51"/>
      <c r="N454" s="34"/>
      <c r="O454" s="34"/>
      <c r="P454" s="34"/>
      <c r="Q454" s="34"/>
      <c r="R454" s="34"/>
      <c r="S454" s="34"/>
      <c r="T454" s="34"/>
      <c r="U454" s="34"/>
      <c r="V454" s="34"/>
      <c r="W454" s="34"/>
      <c r="X454" s="34"/>
      <c r="Y454" s="34"/>
      <c r="Z454" s="34"/>
      <c r="AA454" s="34"/>
      <c r="AB454" s="34"/>
      <c r="AC454" s="34"/>
      <c r="AD454" s="34"/>
    </row>
    <row r="455" spans="1:30" ht="12.75" x14ac:dyDescent="0.2">
      <c r="A455" s="34"/>
      <c r="B455" s="34"/>
      <c r="C455" s="34"/>
      <c r="D455" s="34"/>
      <c r="E455" s="34"/>
      <c r="F455" s="34"/>
      <c r="G455" s="51"/>
      <c r="H455" s="34"/>
      <c r="I455" s="51"/>
      <c r="J455" s="34"/>
      <c r="K455" s="51"/>
      <c r="L455" s="34"/>
      <c r="M455" s="51"/>
      <c r="N455" s="34"/>
      <c r="O455" s="34"/>
      <c r="P455" s="34"/>
      <c r="Q455" s="34"/>
      <c r="R455" s="34"/>
      <c r="S455" s="34"/>
      <c r="T455" s="34"/>
      <c r="U455" s="34"/>
      <c r="V455" s="34"/>
      <c r="W455" s="34"/>
      <c r="X455" s="34"/>
      <c r="Y455" s="34"/>
      <c r="Z455" s="34"/>
      <c r="AA455" s="34"/>
      <c r="AB455" s="34"/>
      <c r="AC455" s="34"/>
      <c r="AD455" s="34"/>
    </row>
    <row r="456" spans="1:30" ht="12.75" x14ac:dyDescent="0.2">
      <c r="A456" s="34"/>
      <c r="B456" s="34"/>
      <c r="C456" s="34"/>
      <c r="D456" s="34"/>
      <c r="E456" s="34"/>
      <c r="F456" s="34"/>
      <c r="G456" s="51"/>
      <c r="H456" s="34"/>
      <c r="I456" s="51"/>
      <c r="J456" s="34"/>
      <c r="K456" s="51"/>
      <c r="L456" s="34"/>
      <c r="M456" s="51"/>
      <c r="N456" s="34"/>
      <c r="O456" s="34"/>
      <c r="P456" s="34"/>
      <c r="Q456" s="34"/>
      <c r="R456" s="34"/>
      <c r="S456" s="34"/>
      <c r="T456" s="34"/>
      <c r="U456" s="34"/>
      <c r="V456" s="34"/>
      <c r="W456" s="34"/>
      <c r="X456" s="34"/>
      <c r="Y456" s="34"/>
      <c r="Z456" s="34"/>
      <c r="AA456" s="34"/>
      <c r="AB456" s="34"/>
      <c r="AC456" s="34"/>
      <c r="AD456" s="34"/>
    </row>
    <row r="457" spans="1:30" ht="12.75" x14ac:dyDescent="0.2">
      <c r="A457" s="34"/>
      <c r="B457" s="34"/>
      <c r="C457" s="34"/>
      <c r="D457" s="34"/>
      <c r="E457" s="34"/>
      <c r="F457" s="34"/>
      <c r="G457" s="51"/>
      <c r="H457" s="34"/>
      <c r="I457" s="51"/>
      <c r="J457" s="34"/>
      <c r="K457" s="51"/>
      <c r="L457" s="34"/>
      <c r="M457" s="51"/>
      <c r="N457" s="34"/>
      <c r="O457" s="34"/>
      <c r="P457" s="34"/>
      <c r="Q457" s="34"/>
      <c r="R457" s="34"/>
      <c r="S457" s="34"/>
      <c r="T457" s="34"/>
      <c r="U457" s="34"/>
      <c r="V457" s="34"/>
      <c r="W457" s="34"/>
      <c r="X457" s="34"/>
      <c r="Y457" s="34"/>
      <c r="Z457" s="34"/>
      <c r="AA457" s="34"/>
      <c r="AB457" s="34"/>
      <c r="AC457" s="34"/>
      <c r="AD457" s="34"/>
    </row>
    <row r="458" spans="1:30" ht="12.75" x14ac:dyDescent="0.2">
      <c r="A458" s="34"/>
      <c r="B458" s="34"/>
      <c r="C458" s="34"/>
      <c r="D458" s="34"/>
      <c r="E458" s="34"/>
      <c r="F458" s="34"/>
      <c r="G458" s="51"/>
      <c r="H458" s="34"/>
      <c r="I458" s="51"/>
      <c r="J458" s="34"/>
      <c r="K458" s="51"/>
      <c r="L458" s="34"/>
      <c r="M458" s="51"/>
      <c r="N458" s="34"/>
      <c r="O458" s="34"/>
      <c r="P458" s="34"/>
      <c r="Q458" s="34"/>
      <c r="R458" s="34"/>
      <c r="S458" s="34"/>
      <c r="T458" s="34"/>
      <c r="U458" s="34"/>
      <c r="V458" s="34"/>
      <c r="W458" s="34"/>
      <c r="X458" s="34"/>
      <c r="Y458" s="34"/>
      <c r="Z458" s="34"/>
      <c r="AA458" s="34"/>
      <c r="AB458" s="34"/>
      <c r="AC458" s="34"/>
      <c r="AD458" s="34"/>
    </row>
    <row r="459" spans="1:30" ht="12.75" x14ac:dyDescent="0.2">
      <c r="A459" s="34"/>
      <c r="B459" s="34"/>
      <c r="C459" s="34"/>
      <c r="D459" s="34"/>
      <c r="E459" s="34"/>
      <c r="F459" s="34"/>
      <c r="G459" s="51"/>
      <c r="H459" s="34"/>
      <c r="I459" s="51"/>
      <c r="J459" s="34"/>
      <c r="K459" s="51"/>
      <c r="L459" s="34"/>
      <c r="M459" s="51"/>
      <c r="N459" s="34"/>
      <c r="O459" s="34"/>
      <c r="P459" s="34"/>
      <c r="Q459" s="34"/>
      <c r="R459" s="34"/>
      <c r="S459" s="34"/>
      <c r="T459" s="34"/>
      <c r="U459" s="34"/>
      <c r="V459" s="34"/>
      <c r="W459" s="34"/>
      <c r="X459" s="34"/>
      <c r="Y459" s="34"/>
      <c r="Z459" s="34"/>
      <c r="AA459" s="34"/>
      <c r="AB459" s="34"/>
      <c r="AC459" s="34"/>
      <c r="AD459" s="34"/>
    </row>
    <row r="460" spans="1:30" ht="12.75" x14ac:dyDescent="0.2">
      <c r="A460" s="34"/>
      <c r="B460" s="34"/>
      <c r="C460" s="34"/>
      <c r="D460" s="34"/>
      <c r="E460" s="34"/>
      <c r="F460" s="34"/>
      <c r="G460" s="51"/>
      <c r="H460" s="34"/>
      <c r="I460" s="51"/>
      <c r="J460" s="34"/>
      <c r="K460" s="51"/>
      <c r="L460" s="34"/>
      <c r="M460" s="51"/>
      <c r="N460" s="34"/>
      <c r="O460" s="34"/>
      <c r="P460" s="34"/>
      <c r="Q460" s="34"/>
      <c r="R460" s="34"/>
      <c r="S460" s="34"/>
      <c r="T460" s="34"/>
      <c r="U460" s="34"/>
      <c r="V460" s="34"/>
      <c r="W460" s="34"/>
      <c r="X460" s="34"/>
      <c r="Y460" s="34"/>
      <c r="Z460" s="34"/>
      <c r="AA460" s="34"/>
      <c r="AB460" s="34"/>
      <c r="AC460" s="34"/>
      <c r="AD460" s="34"/>
    </row>
    <row r="461" spans="1:30" ht="12.75" x14ac:dyDescent="0.2">
      <c r="A461" s="34"/>
      <c r="B461" s="34"/>
      <c r="C461" s="34"/>
      <c r="D461" s="34"/>
      <c r="E461" s="34"/>
      <c r="F461" s="34"/>
      <c r="G461" s="51"/>
      <c r="H461" s="34"/>
      <c r="I461" s="51"/>
      <c r="J461" s="34"/>
      <c r="K461" s="51"/>
      <c r="L461" s="34"/>
      <c r="M461" s="51"/>
      <c r="N461" s="34"/>
      <c r="O461" s="34"/>
      <c r="P461" s="34"/>
      <c r="Q461" s="34"/>
      <c r="R461" s="34"/>
      <c r="S461" s="34"/>
      <c r="T461" s="34"/>
      <c r="U461" s="34"/>
      <c r="V461" s="34"/>
      <c r="W461" s="34"/>
      <c r="X461" s="34"/>
      <c r="Y461" s="34"/>
      <c r="Z461" s="34"/>
      <c r="AA461" s="34"/>
      <c r="AB461" s="34"/>
      <c r="AC461" s="34"/>
      <c r="AD461" s="34"/>
    </row>
    <row r="462" spans="1:30" ht="12.75" x14ac:dyDescent="0.2">
      <c r="A462" s="34"/>
      <c r="B462" s="34"/>
      <c r="C462" s="34"/>
      <c r="D462" s="34"/>
      <c r="E462" s="34"/>
      <c r="F462" s="34"/>
      <c r="G462" s="51"/>
      <c r="H462" s="34"/>
      <c r="I462" s="51"/>
      <c r="J462" s="34"/>
      <c r="K462" s="51"/>
      <c r="L462" s="34"/>
      <c r="M462" s="51"/>
      <c r="N462" s="34"/>
      <c r="O462" s="34"/>
      <c r="P462" s="34"/>
      <c r="Q462" s="34"/>
      <c r="R462" s="34"/>
      <c r="S462" s="34"/>
      <c r="T462" s="34"/>
      <c r="U462" s="34"/>
      <c r="V462" s="34"/>
      <c r="W462" s="34"/>
      <c r="X462" s="34"/>
      <c r="Y462" s="34"/>
      <c r="Z462" s="34"/>
      <c r="AA462" s="34"/>
      <c r="AB462" s="34"/>
      <c r="AC462" s="34"/>
      <c r="AD462" s="34"/>
    </row>
    <row r="463" spans="1:30" ht="12.75" x14ac:dyDescent="0.2">
      <c r="A463" s="34"/>
      <c r="B463" s="34"/>
      <c r="C463" s="34"/>
      <c r="D463" s="34"/>
      <c r="E463" s="34"/>
      <c r="F463" s="34"/>
      <c r="G463" s="51"/>
      <c r="H463" s="34"/>
      <c r="I463" s="51"/>
      <c r="J463" s="34"/>
      <c r="K463" s="51"/>
      <c r="L463" s="34"/>
      <c r="M463" s="51"/>
      <c r="N463" s="34"/>
      <c r="O463" s="34"/>
      <c r="P463" s="34"/>
      <c r="Q463" s="34"/>
      <c r="R463" s="34"/>
      <c r="S463" s="34"/>
      <c r="T463" s="34"/>
      <c r="U463" s="34"/>
      <c r="V463" s="34"/>
      <c r="W463" s="34"/>
      <c r="X463" s="34"/>
      <c r="Y463" s="34"/>
      <c r="Z463" s="34"/>
      <c r="AA463" s="34"/>
      <c r="AB463" s="34"/>
      <c r="AC463" s="34"/>
      <c r="AD463" s="34"/>
    </row>
    <row r="464" spans="1:30" ht="12.75" x14ac:dyDescent="0.2">
      <c r="A464" s="34"/>
      <c r="B464" s="34"/>
      <c r="C464" s="34"/>
      <c r="D464" s="34"/>
      <c r="E464" s="34"/>
      <c r="F464" s="34"/>
      <c r="G464" s="51"/>
      <c r="H464" s="34"/>
      <c r="I464" s="51"/>
      <c r="J464" s="34"/>
      <c r="K464" s="51"/>
      <c r="L464" s="34"/>
      <c r="M464" s="51"/>
      <c r="N464" s="34"/>
      <c r="O464" s="34"/>
      <c r="P464" s="34"/>
      <c r="Q464" s="34"/>
      <c r="R464" s="34"/>
      <c r="S464" s="34"/>
      <c r="T464" s="34"/>
      <c r="U464" s="34"/>
      <c r="V464" s="34"/>
      <c r="W464" s="34"/>
      <c r="X464" s="34"/>
      <c r="Y464" s="34"/>
      <c r="Z464" s="34"/>
      <c r="AA464" s="34"/>
      <c r="AB464" s="34"/>
      <c r="AC464" s="34"/>
      <c r="AD464" s="34"/>
    </row>
    <row r="465" spans="1:30" ht="12.75" x14ac:dyDescent="0.2">
      <c r="A465" s="34"/>
      <c r="B465" s="34"/>
      <c r="C465" s="34"/>
      <c r="D465" s="34"/>
      <c r="E465" s="34"/>
      <c r="F465" s="34"/>
      <c r="G465" s="51"/>
      <c r="H465" s="34"/>
      <c r="I465" s="51"/>
      <c r="J465" s="34"/>
      <c r="K465" s="51"/>
      <c r="L465" s="34"/>
      <c r="M465" s="51"/>
      <c r="N465" s="34"/>
      <c r="O465" s="34"/>
      <c r="P465" s="34"/>
      <c r="Q465" s="34"/>
      <c r="R465" s="34"/>
      <c r="S465" s="34"/>
      <c r="T465" s="34"/>
      <c r="U465" s="34"/>
      <c r="V465" s="34"/>
      <c r="W465" s="34"/>
      <c r="X465" s="34"/>
      <c r="Y465" s="34"/>
      <c r="Z465" s="34"/>
      <c r="AA465" s="34"/>
      <c r="AB465" s="34"/>
      <c r="AC465" s="34"/>
      <c r="AD465" s="34"/>
    </row>
    <row r="466" spans="1:30" ht="12.75" x14ac:dyDescent="0.2">
      <c r="A466" s="34"/>
      <c r="B466" s="34"/>
      <c r="C466" s="34"/>
      <c r="D466" s="34"/>
      <c r="E466" s="34"/>
      <c r="F466" s="34"/>
      <c r="G466" s="51"/>
      <c r="H466" s="34"/>
      <c r="I466" s="51"/>
      <c r="J466" s="34"/>
      <c r="K466" s="51"/>
      <c r="L466" s="34"/>
      <c r="M466" s="51"/>
      <c r="N466" s="34"/>
      <c r="O466" s="34"/>
      <c r="P466" s="34"/>
      <c r="Q466" s="34"/>
      <c r="R466" s="34"/>
      <c r="S466" s="34"/>
      <c r="T466" s="34"/>
      <c r="U466" s="34"/>
      <c r="V466" s="34"/>
      <c r="W466" s="34"/>
      <c r="X466" s="34"/>
      <c r="Y466" s="34"/>
      <c r="Z466" s="34"/>
      <c r="AA466" s="34"/>
      <c r="AB466" s="34"/>
      <c r="AC466" s="34"/>
      <c r="AD466" s="34"/>
    </row>
    <row r="467" spans="1:30" ht="12.75" x14ac:dyDescent="0.2">
      <c r="A467" s="34"/>
      <c r="B467" s="34"/>
      <c r="C467" s="34"/>
      <c r="D467" s="34"/>
      <c r="E467" s="34"/>
      <c r="F467" s="34"/>
      <c r="G467" s="51"/>
      <c r="H467" s="34"/>
      <c r="I467" s="51"/>
      <c r="J467" s="34"/>
      <c r="K467" s="51"/>
      <c r="L467" s="34"/>
      <c r="M467" s="51"/>
      <c r="N467" s="34"/>
      <c r="O467" s="34"/>
      <c r="P467" s="34"/>
      <c r="Q467" s="34"/>
      <c r="R467" s="34"/>
      <c r="S467" s="34"/>
      <c r="T467" s="34"/>
      <c r="U467" s="34"/>
      <c r="V467" s="34"/>
      <c r="W467" s="34"/>
      <c r="X467" s="34"/>
      <c r="Y467" s="34"/>
      <c r="Z467" s="34"/>
      <c r="AA467" s="34"/>
      <c r="AB467" s="34"/>
      <c r="AC467" s="34"/>
      <c r="AD467" s="34"/>
    </row>
    <row r="468" spans="1:30" ht="12.75" x14ac:dyDescent="0.2">
      <c r="A468" s="34"/>
      <c r="B468" s="34"/>
      <c r="C468" s="34"/>
      <c r="D468" s="34"/>
      <c r="E468" s="34"/>
      <c r="F468" s="34"/>
      <c r="G468" s="51"/>
      <c r="H468" s="34"/>
      <c r="I468" s="51"/>
      <c r="J468" s="34"/>
      <c r="K468" s="51"/>
      <c r="L468" s="34"/>
      <c r="M468" s="51"/>
      <c r="N468" s="34"/>
      <c r="O468" s="34"/>
      <c r="P468" s="34"/>
      <c r="Q468" s="34"/>
      <c r="R468" s="34"/>
      <c r="S468" s="34"/>
      <c r="T468" s="34"/>
      <c r="U468" s="34"/>
      <c r="V468" s="34"/>
      <c r="W468" s="34"/>
      <c r="X468" s="34"/>
      <c r="Y468" s="34"/>
      <c r="Z468" s="34"/>
      <c r="AA468" s="34"/>
      <c r="AB468" s="34"/>
      <c r="AC468" s="34"/>
      <c r="AD468" s="34"/>
    </row>
    <row r="469" spans="1:30" ht="12.75" x14ac:dyDescent="0.2">
      <c r="A469" s="34"/>
      <c r="B469" s="34"/>
      <c r="C469" s="34"/>
      <c r="D469" s="34"/>
      <c r="E469" s="34"/>
      <c r="F469" s="34"/>
      <c r="G469" s="51"/>
      <c r="H469" s="34"/>
      <c r="I469" s="51"/>
      <c r="J469" s="34"/>
      <c r="K469" s="51"/>
      <c r="L469" s="34"/>
      <c r="M469" s="51"/>
      <c r="N469" s="34"/>
      <c r="O469" s="34"/>
      <c r="P469" s="34"/>
      <c r="Q469" s="34"/>
      <c r="R469" s="34"/>
      <c r="S469" s="34"/>
      <c r="T469" s="34"/>
      <c r="U469" s="34"/>
      <c r="V469" s="34"/>
      <c r="W469" s="34"/>
      <c r="X469" s="34"/>
      <c r="Y469" s="34"/>
      <c r="Z469" s="34"/>
      <c r="AA469" s="34"/>
      <c r="AB469" s="34"/>
      <c r="AC469" s="34"/>
      <c r="AD469" s="34"/>
    </row>
    <row r="470" spans="1:30" ht="12.75" x14ac:dyDescent="0.2">
      <c r="A470" s="34"/>
      <c r="B470" s="34"/>
      <c r="C470" s="34"/>
      <c r="D470" s="34"/>
      <c r="E470" s="34"/>
      <c r="F470" s="34"/>
      <c r="G470" s="51"/>
      <c r="H470" s="34"/>
      <c r="I470" s="51"/>
      <c r="J470" s="34"/>
      <c r="K470" s="51"/>
      <c r="L470" s="34"/>
      <c r="M470" s="51"/>
      <c r="N470" s="34"/>
      <c r="O470" s="34"/>
      <c r="P470" s="34"/>
      <c r="Q470" s="34"/>
      <c r="R470" s="34"/>
      <c r="S470" s="34"/>
      <c r="T470" s="34"/>
      <c r="U470" s="34"/>
      <c r="V470" s="34"/>
      <c r="W470" s="34"/>
      <c r="X470" s="34"/>
      <c r="Y470" s="34"/>
      <c r="Z470" s="34"/>
      <c r="AA470" s="34"/>
      <c r="AB470" s="34"/>
      <c r="AC470" s="34"/>
      <c r="AD470" s="34"/>
    </row>
    <row r="471" spans="1:30" ht="12.75" x14ac:dyDescent="0.2">
      <c r="A471" s="34"/>
      <c r="B471" s="34"/>
      <c r="C471" s="34"/>
      <c r="D471" s="34"/>
      <c r="E471" s="34"/>
      <c r="F471" s="34"/>
      <c r="G471" s="51"/>
      <c r="H471" s="34"/>
      <c r="I471" s="51"/>
      <c r="J471" s="34"/>
      <c r="K471" s="51"/>
      <c r="L471" s="34"/>
      <c r="M471" s="51"/>
      <c r="N471" s="34"/>
      <c r="O471" s="34"/>
      <c r="P471" s="34"/>
      <c r="Q471" s="34"/>
      <c r="R471" s="34"/>
      <c r="S471" s="34"/>
      <c r="T471" s="34"/>
      <c r="U471" s="34"/>
      <c r="V471" s="34"/>
      <c r="W471" s="34"/>
      <c r="X471" s="34"/>
      <c r="Y471" s="34"/>
      <c r="Z471" s="34"/>
      <c r="AA471" s="34"/>
      <c r="AB471" s="34"/>
      <c r="AC471" s="34"/>
      <c r="AD471" s="34"/>
    </row>
    <row r="472" spans="1:30" ht="12.75" x14ac:dyDescent="0.2">
      <c r="A472" s="34"/>
      <c r="B472" s="34"/>
      <c r="C472" s="34"/>
      <c r="D472" s="34"/>
      <c r="E472" s="34"/>
      <c r="F472" s="34"/>
      <c r="G472" s="51"/>
      <c r="H472" s="34"/>
      <c r="I472" s="51"/>
      <c r="J472" s="34"/>
      <c r="K472" s="51"/>
      <c r="L472" s="34"/>
      <c r="M472" s="51"/>
      <c r="N472" s="34"/>
      <c r="O472" s="34"/>
      <c r="P472" s="34"/>
      <c r="Q472" s="34"/>
      <c r="R472" s="34"/>
      <c r="S472" s="34"/>
      <c r="T472" s="34"/>
      <c r="U472" s="34"/>
      <c r="V472" s="34"/>
      <c r="W472" s="34"/>
      <c r="X472" s="34"/>
      <c r="Y472" s="34"/>
      <c r="Z472" s="34"/>
      <c r="AA472" s="34"/>
      <c r="AB472" s="34"/>
      <c r="AC472" s="34"/>
      <c r="AD472" s="34"/>
    </row>
    <row r="473" spans="1:30" ht="12.75" x14ac:dyDescent="0.2">
      <c r="A473" s="34"/>
      <c r="B473" s="34"/>
      <c r="C473" s="34"/>
      <c r="D473" s="34"/>
      <c r="E473" s="34"/>
      <c r="F473" s="34"/>
      <c r="G473" s="51"/>
      <c r="H473" s="34"/>
      <c r="I473" s="51"/>
      <c r="J473" s="34"/>
      <c r="K473" s="51"/>
      <c r="L473" s="34"/>
      <c r="M473" s="51"/>
      <c r="N473" s="34"/>
      <c r="O473" s="34"/>
      <c r="P473" s="34"/>
      <c r="Q473" s="34"/>
      <c r="R473" s="34"/>
      <c r="S473" s="34"/>
      <c r="T473" s="34"/>
      <c r="U473" s="34"/>
      <c r="V473" s="34"/>
      <c r="W473" s="34"/>
      <c r="X473" s="34"/>
      <c r="Y473" s="34"/>
      <c r="Z473" s="34"/>
      <c r="AA473" s="34"/>
      <c r="AB473" s="34"/>
      <c r="AC473" s="34"/>
      <c r="AD473" s="34"/>
    </row>
    <row r="474" spans="1:30" ht="12.75" x14ac:dyDescent="0.2">
      <c r="A474" s="34"/>
      <c r="B474" s="34"/>
      <c r="C474" s="34"/>
      <c r="D474" s="34"/>
      <c r="E474" s="34"/>
      <c r="F474" s="34"/>
      <c r="G474" s="51"/>
      <c r="H474" s="34"/>
      <c r="I474" s="51"/>
      <c r="J474" s="34"/>
      <c r="K474" s="51"/>
      <c r="L474" s="34"/>
      <c r="M474" s="51"/>
      <c r="N474" s="34"/>
      <c r="O474" s="34"/>
      <c r="P474" s="34"/>
      <c r="Q474" s="34"/>
      <c r="R474" s="34"/>
      <c r="S474" s="34"/>
      <c r="T474" s="34"/>
      <c r="U474" s="34"/>
      <c r="V474" s="34"/>
      <c r="W474" s="34"/>
      <c r="X474" s="34"/>
      <c r="Y474" s="34"/>
      <c r="Z474" s="34"/>
      <c r="AA474" s="34"/>
      <c r="AB474" s="34"/>
      <c r="AC474" s="34"/>
      <c r="AD474" s="34"/>
    </row>
    <row r="475" spans="1:30" ht="12.75" x14ac:dyDescent="0.2">
      <c r="A475" s="34"/>
      <c r="B475" s="34"/>
      <c r="C475" s="34"/>
      <c r="D475" s="34"/>
      <c r="E475" s="34"/>
      <c r="F475" s="34"/>
      <c r="G475" s="51"/>
      <c r="H475" s="34"/>
      <c r="I475" s="51"/>
      <c r="J475" s="34"/>
      <c r="K475" s="51"/>
      <c r="L475" s="34"/>
      <c r="M475" s="51"/>
      <c r="N475" s="34"/>
      <c r="O475" s="34"/>
      <c r="P475" s="34"/>
      <c r="Q475" s="34"/>
      <c r="R475" s="34"/>
      <c r="S475" s="34"/>
      <c r="T475" s="34"/>
      <c r="U475" s="34"/>
      <c r="V475" s="34"/>
      <c r="W475" s="34"/>
      <c r="X475" s="34"/>
      <c r="Y475" s="34"/>
      <c r="Z475" s="34"/>
      <c r="AA475" s="34"/>
      <c r="AB475" s="34"/>
      <c r="AC475" s="34"/>
      <c r="AD475" s="34"/>
    </row>
    <row r="476" spans="1:30" ht="12.75" x14ac:dyDescent="0.2">
      <c r="A476" s="34"/>
      <c r="B476" s="34"/>
      <c r="C476" s="34"/>
      <c r="D476" s="34"/>
      <c r="E476" s="34"/>
      <c r="F476" s="34"/>
      <c r="G476" s="51"/>
      <c r="H476" s="34"/>
      <c r="I476" s="51"/>
      <c r="J476" s="34"/>
      <c r="K476" s="51"/>
      <c r="L476" s="34"/>
      <c r="M476" s="51"/>
      <c r="N476" s="34"/>
      <c r="O476" s="34"/>
      <c r="P476" s="34"/>
      <c r="Q476" s="34"/>
      <c r="R476" s="34"/>
      <c r="S476" s="34"/>
      <c r="T476" s="34"/>
      <c r="U476" s="34"/>
      <c r="V476" s="34"/>
      <c r="W476" s="34"/>
      <c r="X476" s="34"/>
      <c r="Y476" s="34"/>
      <c r="Z476" s="34"/>
      <c r="AA476" s="34"/>
      <c r="AB476" s="34"/>
      <c r="AC476" s="34"/>
      <c r="AD476" s="34"/>
    </row>
    <row r="477" spans="1:30" ht="12.75" x14ac:dyDescent="0.2">
      <c r="A477" s="34"/>
      <c r="B477" s="34"/>
      <c r="C477" s="34"/>
      <c r="D477" s="34"/>
      <c r="E477" s="34"/>
      <c r="F477" s="34"/>
      <c r="G477" s="51"/>
      <c r="H477" s="34"/>
      <c r="I477" s="51"/>
      <c r="J477" s="34"/>
      <c r="K477" s="51"/>
      <c r="L477" s="34"/>
      <c r="M477" s="51"/>
      <c r="N477" s="34"/>
      <c r="O477" s="34"/>
      <c r="P477" s="34"/>
      <c r="Q477" s="34"/>
      <c r="R477" s="34"/>
      <c r="S477" s="34"/>
      <c r="T477" s="34"/>
      <c r="U477" s="34"/>
      <c r="V477" s="34"/>
      <c r="W477" s="34"/>
      <c r="X477" s="34"/>
      <c r="Y477" s="34"/>
      <c r="Z477" s="34"/>
      <c r="AA477" s="34"/>
      <c r="AB477" s="34"/>
      <c r="AC477" s="34"/>
      <c r="AD477" s="34"/>
    </row>
    <row r="478" spans="1:30" ht="12.75" x14ac:dyDescent="0.2">
      <c r="A478" s="34"/>
      <c r="B478" s="34"/>
      <c r="C478" s="34"/>
      <c r="D478" s="34"/>
      <c r="E478" s="34"/>
      <c r="F478" s="34"/>
      <c r="G478" s="51"/>
      <c r="H478" s="34"/>
      <c r="I478" s="51"/>
      <c r="J478" s="34"/>
      <c r="K478" s="51"/>
      <c r="L478" s="34"/>
      <c r="M478" s="51"/>
      <c r="N478" s="34"/>
      <c r="O478" s="34"/>
      <c r="P478" s="34"/>
      <c r="Q478" s="34"/>
      <c r="R478" s="34"/>
      <c r="S478" s="34"/>
      <c r="T478" s="34"/>
      <c r="U478" s="34"/>
      <c r="V478" s="34"/>
      <c r="W478" s="34"/>
      <c r="X478" s="34"/>
      <c r="Y478" s="34"/>
      <c r="Z478" s="34"/>
      <c r="AA478" s="34"/>
      <c r="AB478" s="34"/>
      <c r="AC478" s="34"/>
      <c r="AD478" s="34"/>
    </row>
    <row r="479" spans="1:30" ht="12.75" x14ac:dyDescent="0.2">
      <c r="A479" s="34"/>
      <c r="B479" s="34"/>
      <c r="C479" s="34"/>
      <c r="D479" s="34"/>
      <c r="E479" s="34"/>
      <c r="F479" s="34"/>
      <c r="G479" s="51"/>
      <c r="H479" s="34"/>
      <c r="I479" s="51"/>
      <c r="J479" s="34"/>
      <c r="K479" s="51"/>
      <c r="L479" s="34"/>
      <c r="M479" s="51"/>
      <c r="N479" s="34"/>
      <c r="O479" s="34"/>
      <c r="P479" s="34"/>
      <c r="Q479" s="34"/>
      <c r="R479" s="34"/>
      <c r="S479" s="34"/>
      <c r="T479" s="34"/>
      <c r="U479" s="34"/>
      <c r="V479" s="34"/>
      <c r="W479" s="34"/>
      <c r="X479" s="34"/>
      <c r="Y479" s="34"/>
      <c r="Z479" s="34"/>
      <c r="AA479" s="34"/>
      <c r="AB479" s="34"/>
      <c r="AC479" s="34"/>
      <c r="AD479" s="34"/>
    </row>
    <row r="480" spans="1:30" ht="12.75" x14ac:dyDescent="0.2">
      <c r="A480" s="34"/>
      <c r="B480" s="34"/>
      <c r="C480" s="34"/>
      <c r="D480" s="34"/>
      <c r="E480" s="34"/>
      <c r="F480" s="34"/>
      <c r="G480" s="51"/>
      <c r="H480" s="34"/>
      <c r="I480" s="51"/>
      <c r="J480" s="34"/>
      <c r="K480" s="51"/>
      <c r="L480" s="34"/>
      <c r="M480" s="51"/>
      <c r="N480" s="34"/>
      <c r="O480" s="34"/>
      <c r="P480" s="34"/>
      <c r="Q480" s="34"/>
      <c r="R480" s="34"/>
      <c r="S480" s="34"/>
      <c r="T480" s="34"/>
      <c r="U480" s="34"/>
      <c r="V480" s="34"/>
      <c r="W480" s="34"/>
      <c r="X480" s="34"/>
      <c r="Y480" s="34"/>
      <c r="Z480" s="34"/>
      <c r="AA480" s="34"/>
      <c r="AB480" s="34"/>
      <c r="AC480" s="34"/>
      <c r="AD480" s="34"/>
    </row>
    <row r="481" spans="1:30" ht="12.75" x14ac:dyDescent="0.2">
      <c r="A481" s="34"/>
      <c r="B481" s="34"/>
      <c r="C481" s="34"/>
      <c r="D481" s="34"/>
      <c r="E481" s="34"/>
      <c r="F481" s="34"/>
      <c r="G481" s="51"/>
      <c r="H481" s="34"/>
      <c r="I481" s="51"/>
      <c r="J481" s="34"/>
      <c r="K481" s="51"/>
      <c r="L481" s="34"/>
      <c r="M481" s="51"/>
      <c r="N481" s="34"/>
      <c r="O481" s="34"/>
      <c r="P481" s="34"/>
      <c r="Q481" s="34"/>
      <c r="R481" s="34"/>
      <c r="S481" s="34"/>
      <c r="T481" s="34"/>
      <c r="U481" s="34"/>
      <c r="V481" s="34"/>
      <c r="W481" s="34"/>
      <c r="X481" s="34"/>
      <c r="Y481" s="34"/>
      <c r="Z481" s="34"/>
      <c r="AA481" s="34"/>
      <c r="AB481" s="34"/>
      <c r="AC481" s="34"/>
      <c r="AD481" s="34"/>
    </row>
    <row r="482" spans="1:30" ht="12.75" x14ac:dyDescent="0.2">
      <c r="A482" s="34"/>
      <c r="B482" s="34"/>
      <c r="C482" s="34"/>
      <c r="D482" s="34"/>
      <c r="E482" s="34"/>
      <c r="F482" s="34"/>
      <c r="G482" s="51"/>
      <c r="H482" s="34"/>
      <c r="I482" s="51"/>
      <c r="J482" s="34"/>
      <c r="K482" s="51"/>
      <c r="L482" s="34"/>
      <c r="M482" s="51"/>
      <c r="N482" s="34"/>
      <c r="O482" s="34"/>
      <c r="P482" s="34"/>
      <c r="Q482" s="34"/>
      <c r="R482" s="34"/>
      <c r="S482" s="34"/>
      <c r="T482" s="34"/>
      <c r="U482" s="34"/>
      <c r="V482" s="34"/>
      <c r="W482" s="34"/>
      <c r="X482" s="34"/>
      <c r="Y482" s="34"/>
      <c r="Z482" s="34"/>
      <c r="AA482" s="34"/>
      <c r="AB482" s="34"/>
      <c r="AC482" s="34"/>
      <c r="AD482" s="34"/>
    </row>
    <row r="483" spans="1:30" ht="12.75" x14ac:dyDescent="0.2">
      <c r="A483" s="34"/>
      <c r="B483" s="34"/>
      <c r="C483" s="34"/>
      <c r="D483" s="34"/>
      <c r="E483" s="34"/>
      <c r="F483" s="34"/>
      <c r="G483" s="51"/>
      <c r="H483" s="34"/>
      <c r="I483" s="51"/>
      <c r="J483" s="34"/>
      <c r="K483" s="51"/>
      <c r="L483" s="34"/>
      <c r="M483" s="51"/>
      <c r="N483" s="34"/>
      <c r="O483" s="34"/>
      <c r="P483" s="34"/>
      <c r="Q483" s="34"/>
      <c r="R483" s="34"/>
      <c r="S483" s="34"/>
      <c r="T483" s="34"/>
      <c r="U483" s="34"/>
      <c r="V483" s="34"/>
      <c r="W483" s="34"/>
      <c r="X483" s="34"/>
      <c r="Y483" s="34"/>
      <c r="Z483" s="34"/>
      <c r="AA483" s="34"/>
      <c r="AB483" s="34"/>
      <c r="AC483" s="34"/>
      <c r="AD483" s="34"/>
    </row>
    <row r="484" spans="1:30" ht="12.75" x14ac:dyDescent="0.2">
      <c r="A484" s="34"/>
      <c r="B484" s="34"/>
      <c r="C484" s="34"/>
      <c r="D484" s="34"/>
      <c r="E484" s="34"/>
      <c r="F484" s="34"/>
      <c r="G484" s="51"/>
      <c r="H484" s="34"/>
      <c r="I484" s="51"/>
      <c r="J484" s="34"/>
      <c r="K484" s="51"/>
      <c r="L484" s="34"/>
      <c r="M484" s="51"/>
      <c r="N484" s="34"/>
      <c r="O484" s="34"/>
      <c r="P484" s="34"/>
      <c r="Q484" s="34"/>
      <c r="R484" s="34"/>
      <c r="S484" s="34"/>
      <c r="T484" s="34"/>
      <c r="U484" s="34"/>
      <c r="V484" s="34"/>
      <c r="W484" s="34"/>
      <c r="X484" s="34"/>
      <c r="Y484" s="34"/>
      <c r="Z484" s="34"/>
      <c r="AA484" s="34"/>
      <c r="AB484" s="34"/>
      <c r="AC484" s="34"/>
      <c r="AD484" s="34"/>
    </row>
    <row r="485" spans="1:30" ht="12.75" x14ac:dyDescent="0.2">
      <c r="A485" s="34"/>
      <c r="B485" s="34"/>
      <c r="C485" s="34"/>
      <c r="D485" s="34"/>
      <c r="E485" s="34"/>
      <c r="F485" s="34"/>
      <c r="G485" s="51"/>
      <c r="H485" s="34"/>
      <c r="I485" s="51"/>
      <c r="J485" s="34"/>
      <c r="K485" s="51"/>
      <c r="L485" s="34"/>
      <c r="M485" s="51"/>
      <c r="N485" s="34"/>
      <c r="O485" s="34"/>
      <c r="P485" s="34"/>
      <c r="Q485" s="34"/>
      <c r="R485" s="34"/>
      <c r="S485" s="34"/>
      <c r="T485" s="34"/>
      <c r="U485" s="34"/>
      <c r="V485" s="34"/>
      <c r="W485" s="34"/>
      <c r="X485" s="34"/>
      <c r="Y485" s="34"/>
      <c r="Z485" s="34"/>
      <c r="AA485" s="34"/>
      <c r="AB485" s="34"/>
      <c r="AC485" s="34"/>
      <c r="AD485" s="34"/>
    </row>
    <row r="486" spans="1:30" ht="12.75" x14ac:dyDescent="0.2">
      <c r="A486" s="34"/>
      <c r="B486" s="34"/>
      <c r="C486" s="34"/>
      <c r="D486" s="34"/>
      <c r="E486" s="34"/>
      <c r="F486" s="34"/>
      <c r="G486" s="51"/>
      <c r="H486" s="34"/>
      <c r="I486" s="51"/>
      <c r="J486" s="34"/>
      <c r="K486" s="51"/>
      <c r="L486" s="34"/>
      <c r="M486" s="51"/>
      <c r="N486" s="34"/>
      <c r="O486" s="34"/>
      <c r="P486" s="34"/>
      <c r="Q486" s="34"/>
      <c r="R486" s="34"/>
      <c r="S486" s="34"/>
      <c r="T486" s="34"/>
      <c r="U486" s="34"/>
      <c r="V486" s="34"/>
      <c r="W486" s="34"/>
      <c r="X486" s="34"/>
      <c r="Y486" s="34"/>
      <c r="Z486" s="34"/>
      <c r="AA486" s="34"/>
      <c r="AB486" s="34"/>
      <c r="AC486" s="34"/>
      <c r="AD486" s="34"/>
    </row>
    <row r="487" spans="1:30" ht="12.75" x14ac:dyDescent="0.2">
      <c r="A487" s="34"/>
      <c r="B487" s="34"/>
      <c r="C487" s="34"/>
      <c r="D487" s="34"/>
      <c r="E487" s="34"/>
      <c r="F487" s="34"/>
      <c r="G487" s="51"/>
      <c r="H487" s="34"/>
      <c r="I487" s="51"/>
      <c r="J487" s="34"/>
      <c r="K487" s="51"/>
      <c r="L487" s="34"/>
      <c r="M487" s="51"/>
      <c r="N487" s="34"/>
      <c r="O487" s="34"/>
      <c r="P487" s="34"/>
      <c r="Q487" s="34"/>
      <c r="R487" s="34"/>
      <c r="S487" s="34"/>
      <c r="T487" s="34"/>
      <c r="U487" s="34"/>
      <c r="V487" s="34"/>
      <c r="W487" s="34"/>
      <c r="X487" s="34"/>
      <c r="Y487" s="34"/>
      <c r="Z487" s="34"/>
      <c r="AA487" s="34"/>
      <c r="AB487" s="34"/>
      <c r="AC487" s="34"/>
      <c r="AD487" s="34"/>
    </row>
    <row r="488" spans="1:30" ht="12.75" x14ac:dyDescent="0.2">
      <c r="A488" s="34"/>
      <c r="B488" s="34"/>
      <c r="C488" s="34"/>
      <c r="D488" s="34"/>
      <c r="E488" s="34"/>
      <c r="F488" s="34"/>
      <c r="G488" s="51"/>
      <c r="H488" s="34"/>
      <c r="I488" s="51"/>
      <c r="J488" s="34"/>
      <c r="K488" s="51"/>
      <c r="L488" s="34"/>
      <c r="M488" s="51"/>
      <c r="N488" s="34"/>
      <c r="O488" s="34"/>
      <c r="P488" s="34"/>
      <c r="Q488" s="34"/>
      <c r="R488" s="34"/>
      <c r="S488" s="34"/>
      <c r="T488" s="34"/>
      <c r="U488" s="34"/>
      <c r="V488" s="34"/>
      <c r="W488" s="34"/>
      <c r="X488" s="34"/>
      <c r="Y488" s="34"/>
      <c r="Z488" s="34"/>
      <c r="AA488" s="34"/>
      <c r="AB488" s="34"/>
      <c r="AC488" s="34"/>
      <c r="AD488" s="34"/>
    </row>
    <row r="489" spans="1:30" ht="12.75" x14ac:dyDescent="0.2">
      <c r="A489" s="34"/>
      <c r="B489" s="34"/>
      <c r="C489" s="34"/>
      <c r="D489" s="34"/>
      <c r="E489" s="34"/>
      <c r="F489" s="34"/>
      <c r="G489" s="51"/>
      <c r="H489" s="34"/>
      <c r="I489" s="51"/>
      <c r="J489" s="34"/>
      <c r="K489" s="51"/>
      <c r="L489" s="34"/>
      <c r="M489" s="51"/>
      <c r="N489" s="34"/>
      <c r="O489" s="34"/>
      <c r="P489" s="34"/>
      <c r="Q489" s="34"/>
      <c r="R489" s="34"/>
      <c r="S489" s="34"/>
      <c r="T489" s="34"/>
      <c r="U489" s="34"/>
      <c r="V489" s="34"/>
      <c r="W489" s="34"/>
      <c r="X489" s="34"/>
      <c r="Y489" s="34"/>
      <c r="Z489" s="34"/>
      <c r="AA489" s="34"/>
      <c r="AB489" s="34"/>
      <c r="AC489" s="34"/>
      <c r="AD489" s="34"/>
    </row>
    <row r="490" spans="1:30" ht="12.75" x14ac:dyDescent="0.2">
      <c r="A490" s="34"/>
      <c r="B490" s="34"/>
      <c r="C490" s="34"/>
      <c r="D490" s="34"/>
      <c r="E490" s="34"/>
      <c r="F490" s="34"/>
      <c r="G490" s="51"/>
      <c r="H490" s="34"/>
      <c r="I490" s="51"/>
      <c r="J490" s="34"/>
      <c r="K490" s="51"/>
      <c r="L490" s="34"/>
      <c r="M490" s="51"/>
      <c r="N490" s="34"/>
      <c r="O490" s="34"/>
      <c r="P490" s="34"/>
      <c r="Q490" s="34"/>
      <c r="R490" s="34"/>
      <c r="S490" s="34"/>
      <c r="T490" s="34"/>
      <c r="U490" s="34"/>
      <c r="V490" s="34"/>
      <c r="W490" s="34"/>
      <c r="X490" s="34"/>
      <c r="Y490" s="34"/>
      <c r="Z490" s="34"/>
      <c r="AA490" s="34"/>
      <c r="AB490" s="34"/>
      <c r="AC490" s="34"/>
      <c r="AD490" s="34"/>
    </row>
    <row r="491" spans="1:30" ht="12.75" x14ac:dyDescent="0.2">
      <c r="A491" s="34"/>
      <c r="B491" s="34"/>
      <c r="C491" s="34"/>
      <c r="D491" s="34"/>
      <c r="E491" s="34"/>
      <c r="F491" s="34"/>
      <c r="G491" s="51"/>
      <c r="H491" s="34"/>
      <c r="I491" s="51"/>
      <c r="J491" s="34"/>
      <c r="K491" s="51"/>
      <c r="L491" s="34"/>
      <c r="M491" s="51"/>
      <c r="N491" s="34"/>
      <c r="O491" s="34"/>
      <c r="P491" s="34"/>
      <c r="Q491" s="34"/>
      <c r="R491" s="34"/>
      <c r="S491" s="34"/>
      <c r="T491" s="34"/>
      <c r="U491" s="34"/>
      <c r="V491" s="34"/>
      <c r="W491" s="34"/>
      <c r="X491" s="34"/>
      <c r="Y491" s="34"/>
      <c r="Z491" s="34"/>
      <c r="AA491" s="34"/>
      <c r="AB491" s="34"/>
      <c r="AC491" s="34"/>
      <c r="AD491" s="34"/>
    </row>
    <row r="492" spans="1:30" ht="12.75" x14ac:dyDescent="0.2">
      <c r="A492" s="34"/>
      <c r="B492" s="34"/>
      <c r="C492" s="34"/>
      <c r="D492" s="34"/>
      <c r="E492" s="34"/>
      <c r="F492" s="34"/>
      <c r="G492" s="51"/>
      <c r="H492" s="34"/>
      <c r="I492" s="51"/>
      <c r="J492" s="34"/>
      <c r="K492" s="51"/>
      <c r="L492" s="34"/>
      <c r="M492" s="51"/>
      <c r="N492" s="34"/>
      <c r="O492" s="34"/>
      <c r="P492" s="34"/>
      <c r="Q492" s="34"/>
      <c r="R492" s="34"/>
      <c r="S492" s="34"/>
      <c r="T492" s="34"/>
      <c r="U492" s="34"/>
      <c r="V492" s="34"/>
      <c r="W492" s="34"/>
      <c r="X492" s="34"/>
      <c r="Y492" s="34"/>
      <c r="Z492" s="34"/>
      <c r="AA492" s="34"/>
      <c r="AB492" s="34"/>
      <c r="AC492" s="34"/>
      <c r="AD492" s="34"/>
    </row>
    <row r="493" spans="1:30" ht="12.75" x14ac:dyDescent="0.2">
      <c r="A493" s="34"/>
      <c r="B493" s="34"/>
      <c r="C493" s="34"/>
      <c r="D493" s="34"/>
      <c r="E493" s="34"/>
      <c r="F493" s="34"/>
      <c r="G493" s="51"/>
      <c r="H493" s="34"/>
      <c r="I493" s="51"/>
      <c r="J493" s="34"/>
      <c r="K493" s="51"/>
      <c r="L493" s="34"/>
      <c r="M493" s="51"/>
      <c r="N493" s="34"/>
      <c r="O493" s="34"/>
      <c r="P493" s="34"/>
      <c r="Q493" s="34"/>
      <c r="R493" s="34"/>
      <c r="S493" s="34"/>
      <c r="T493" s="34"/>
      <c r="U493" s="34"/>
      <c r="V493" s="34"/>
      <c r="W493" s="34"/>
      <c r="X493" s="34"/>
      <c r="Y493" s="34"/>
      <c r="Z493" s="34"/>
      <c r="AA493" s="34"/>
      <c r="AB493" s="34"/>
      <c r="AC493" s="34"/>
      <c r="AD493" s="34"/>
    </row>
    <row r="494" spans="1:30" ht="12.75" x14ac:dyDescent="0.2">
      <c r="A494" s="34"/>
      <c r="B494" s="34"/>
      <c r="C494" s="34"/>
      <c r="D494" s="34"/>
      <c r="E494" s="34"/>
      <c r="F494" s="34"/>
      <c r="G494" s="51"/>
      <c r="H494" s="34"/>
      <c r="I494" s="51"/>
      <c r="J494" s="34"/>
      <c r="K494" s="51"/>
      <c r="L494" s="34"/>
      <c r="M494" s="51"/>
      <c r="N494" s="34"/>
      <c r="O494" s="34"/>
      <c r="P494" s="34"/>
      <c r="Q494" s="34"/>
      <c r="R494" s="34"/>
      <c r="S494" s="34"/>
      <c r="T494" s="34"/>
      <c r="U494" s="34"/>
      <c r="V494" s="34"/>
      <c r="W494" s="34"/>
      <c r="X494" s="34"/>
      <c r="Y494" s="34"/>
      <c r="Z494" s="34"/>
      <c r="AA494" s="34"/>
      <c r="AB494" s="34"/>
      <c r="AC494" s="34"/>
      <c r="AD494" s="34"/>
    </row>
    <row r="495" spans="1:30" ht="12.75" x14ac:dyDescent="0.2">
      <c r="A495" s="34"/>
      <c r="B495" s="34"/>
      <c r="C495" s="34"/>
      <c r="D495" s="34"/>
      <c r="E495" s="34"/>
      <c r="F495" s="34"/>
      <c r="G495" s="51"/>
      <c r="H495" s="34"/>
      <c r="I495" s="51"/>
      <c r="J495" s="34"/>
      <c r="K495" s="51"/>
      <c r="L495" s="34"/>
      <c r="M495" s="51"/>
      <c r="N495" s="34"/>
      <c r="O495" s="34"/>
      <c r="P495" s="34"/>
      <c r="Q495" s="34"/>
      <c r="R495" s="34"/>
      <c r="S495" s="34"/>
      <c r="T495" s="34"/>
      <c r="U495" s="34"/>
      <c r="V495" s="34"/>
      <c r="W495" s="34"/>
      <c r="X495" s="34"/>
      <c r="Y495" s="34"/>
      <c r="Z495" s="34"/>
      <c r="AA495" s="34"/>
      <c r="AB495" s="34"/>
      <c r="AC495" s="34"/>
      <c r="AD495" s="34"/>
    </row>
    <row r="496" spans="1:30" ht="12.75" x14ac:dyDescent="0.2">
      <c r="A496" s="34"/>
      <c r="B496" s="34"/>
      <c r="C496" s="34"/>
      <c r="D496" s="34"/>
      <c r="E496" s="34"/>
      <c r="F496" s="34"/>
      <c r="G496" s="51"/>
      <c r="H496" s="34"/>
      <c r="I496" s="51"/>
      <c r="J496" s="34"/>
      <c r="K496" s="51"/>
      <c r="L496" s="34"/>
      <c r="M496" s="51"/>
      <c r="N496" s="34"/>
      <c r="O496" s="34"/>
      <c r="P496" s="34"/>
      <c r="Q496" s="34"/>
      <c r="R496" s="34"/>
      <c r="S496" s="34"/>
      <c r="T496" s="34"/>
      <c r="U496" s="34"/>
      <c r="V496" s="34"/>
      <c r="W496" s="34"/>
      <c r="X496" s="34"/>
      <c r="Y496" s="34"/>
      <c r="Z496" s="34"/>
      <c r="AA496" s="34"/>
      <c r="AB496" s="34"/>
      <c r="AC496" s="34"/>
      <c r="AD496" s="34"/>
    </row>
    <row r="497" spans="1:30" ht="12.75" x14ac:dyDescent="0.2">
      <c r="A497" s="34"/>
      <c r="B497" s="34"/>
      <c r="C497" s="34"/>
      <c r="D497" s="34"/>
      <c r="E497" s="34"/>
      <c r="F497" s="34"/>
      <c r="G497" s="51"/>
      <c r="H497" s="34"/>
      <c r="I497" s="51"/>
      <c r="J497" s="34"/>
      <c r="K497" s="51"/>
      <c r="L497" s="34"/>
      <c r="M497" s="51"/>
      <c r="N497" s="34"/>
      <c r="O497" s="34"/>
      <c r="P497" s="34"/>
      <c r="Q497" s="34"/>
      <c r="R497" s="34"/>
      <c r="S497" s="34"/>
      <c r="T497" s="34"/>
      <c r="U497" s="34"/>
      <c r="V497" s="34"/>
      <c r="W497" s="34"/>
      <c r="X497" s="34"/>
      <c r="Y497" s="34"/>
      <c r="Z497" s="34"/>
      <c r="AA497" s="34"/>
      <c r="AB497" s="34"/>
      <c r="AC497" s="34"/>
      <c r="AD497" s="34"/>
    </row>
    <row r="498" spans="1:30" ht="12.75" x14ac:dyDescent="0.2">
      <c r="A498" s="34"/>
      <c r="B498" s="34"/>
      <c r="C498" s="34"/>
      <c r="D498" s="34"/>
      <c r="E498" s="34"/>
      <c r="F498" s="34"/>
      <c r="G498" s="51"/>
      <c r="H498" s="34"/>
      <c r="I498" s="51"/>
      <c r="J498" s="34"/>
      <c r="K498" s="51"/>
      <c r="L498" s="34"/>
      <c r="M498" s="51"/>
      <c r="N498" s="34"/>
      <c r="O498" s="34"/>
      <c r="P498" s="34"/>
      <c r="Q498" s="34"/>
      <c r="R498" s="34"/>
      <c r="S498" s="34"/>
      <c r="T498" s="34"/>
      <c r="U498" s="34"/>
      <c r="V498" s="34"/>
      <c r="W498" s="34"/>
      <c r="X498" s="34"/>
      <c r="Y498" s="34"/>
      <c r="Z498" s="34"/>
      <c r="AA498" s="34"/>
      <c r="AB498" s="34"/>
      <c r="AC498" s="34"/>
      <c r="AD498" s="34"/>
    </row>
    <row r="499" spans="1:30" ht="12.75" x14ac:dyDescent="0.2">
      <c r="A499" s="34"/>
      <c r="B499" s="34"/>
      <c r="C499" s="34"/>
      <c r="D499" s="34"/>
      <c r="E499" s="34"/>
      <c r="F499" s="34"/>
      <c r="G499" s="51"/>
      <c r="H499" s="34"/>
      <c r="I499" s="51"/>
      <c r="J499" s="34"/>
      <c r="K499" s="51"/>
      <c r="L499" s="34"/>
      <c r="M499" s="51"/>
      <c r="N499" s="34"/>
      <c r="O499" s="34"/>
      <c r="P499" s="34"/>
      <c r="Q499" s="34"/>
      <c r="R499" s="34"/>
      <c r="S499" s="34"/>
      <c r="T499" s="34"/>
      <c r="U499" s="34"/>
      <c r="V499" s="34"/>
      <c r="W499" s="34"/>
      <c r="X499" s="34"/>
      <c r="Y499" s="34"/>
      <c r="Z499" s="34"/>
      <c r="AA499" s="34"/>
      <c r="AB499" s="34"/>
      <c r="AC499" s="34"/>
      <c r="AD499" s="34"/>
    </row>
    <row r="500" spans="1:30" ht="12.75" x14ac:dyDescent="0.2">
      <c r="A500" s="34"/>
      <c r="B500" s="34"/>
      <c r="C500" s="34"/>
      <c r="D500" s="34"/>
      <c r="E500" s="34"/>
      <c r="F500" s="34"/>
      <c r="G500" s="51"/>
      <c r="H500" s="34"/>
      <c r="I500" s="51"/>
      <c r="J500" s="34"/>
      <c r="K500" s="51"/>
      <c r="L500" s="34"/>
      <c r="M500" s="51"/>
      <c r="N500" s="34"/>
      <c r="O500" s="34"/>
      <c r="P500" s="34"/>
      <c r="Q500" s="34"/>
      <c r="R500" s="34"/>
      <c r="S500" s="34"/>
      <c r="T500" s="34"/>
      <c r="U500" s="34"/>
      <c r="V500" s="34"/>
      <c r="W500" s="34"/>
      <c r="X500" s="34"/>
      <c r="Y500" s="34"/>
      <c r="Z500" s="34"/>
      <c r="AA500" s="34"/>
      <c r="AB500" s="34"/>
      <c r="AC500" s="34"/>
      <c r="AD500" s="34"/>
    </row>
    <row r="501" spans="1:30" ht="12.75" x14ac:dyDescent="0.2">
      <c r="A501" s="34"/>
      <c r="B501" s="34"/>
      <c r="C501" s="34"/>
      <c r="D501" s="34"/>
      <c r="E501" s="34"/>
      <c r="F501" s="34"/>
      <c r="G501" s="51"/>
      <c r="H501" s="34"/>
      <c r="I501" s="51"/>
      <c r="J501" s="34"/>
      <c r="K501" s="51"/>
      <c r="L501" s="34"/>
      <c r="M501" s="51"/>
      <c r="N501" s="34"/>
      <c r="O501" s="34"/>
      <c r="P501" s="34"/>
      <c r="Q501" s="34"/>
      <c r="R501" s="34"/>
      <c r="S501" s="34"/>
      <c r="T501" s="34"/>
      <c r="U501" s="34"/>
      <c r="V501" s="34"/>
      <c r="W501" s="34"/>
      <c r="X501" s="34"/>
      <c r="Y501" s="34"/>
      <c r="Z501" s="34"/>
      <c r="AA501" s="34"/>
      <c r="AB501" s="34"/>
      <c r="AC501" s="34"/>
      <c r="AD501" s="34"/>
    </row>
    <row r="502" spans="1:30" ht="12.75" x14ac:dyDescent="0.2">
      <c r="A502" s="34"/>
      <c r="B502" s="34"/>
      <c r="C502" s="34"/>
      <c r="D502" s="34"/>
      <c r="E502" s="34"/>
      <c r="F502" s="34"/>
      <c r="G502" s="51"/>
      <c r="H502" s="34"/>
      <c r="I502" s="51"/>
      <c r="J502" s="34"/>
      <c r="K502" s="51"/>
      <c r="L502" s="34"/>
      <c r="M502" s="51"/>
      <c r="N502" s="34"/>
      <c r="O502" s="34"/>
      <c r="P502" s="34"/>
      <c r="Q502" s="34"/>
      <c r="R502" s="34"/>
      <c r="S502" s="34"/>
      <c r="T502" s="34"/>
      <c r="U502" s="34"/>
      <c r="V502" s="34"/>
      <c r="W502" s="34"/>
      <c r="X502" s="34"/>
      <c r="Y502" s="34"/>
      <c r="Z502" s="34"/>
      <c r="AA502" s="34"/>
      <c r="AB502" s="34"/>
      <c r="AC502" s="34"/>
      <c r="AD502" s="34"/>
    </row>
    <row r="503" spans="1:30" ht="12.75" x14ac:dyDescent="0.2">
      <c r="A503" s="34"/>
      <c r="B503" s="34"/>
      <c r="C503" s="34"/>
      <c r="D503" s="34"/>
      <c r="E503" s="34"/>
      <c r="F503" s="34"/>
      <c r="G503" s="51"/>
      <c r="H503" s="34"/>
      <c r="I503" s="51"/>
      <c r="J503" s="34"/>
      <c r="K503" s="51"/>
      <c r="L503" s="34"/>
      <c r="M503" s="51"/>
      <c r="N503" s="34"/>
      <c r="O503" s="34"/>
      <c r="P503" s="34"/>
      <c r="Q503" s="34"/>
      <c r="R503" s="34"/>
      <c r="S503" s="34"/>
      <c r="T503" s="34"/>
      <c r="U503" s="34"/>
      <c r="V503" s="34"/>
      <c r="W503" s="34"/>
      <c r="X503" s="34"/>
      <c r="Y503" s="34"/>
      <c r="Z503" s="34"/>
      <c r="AA503" s="34"/>
      <c r="AB503" s="34"/>
      <c r="AC503" s="34"/>
      <c r="AD503" s="34"/>
    </row>
    <row r="504" spans="1:30" ht="12.75" x14ac:dyDescent="0.2">
      <c r="A504" s="34"/>
      <c r="B504" s="34"/>
      <c r="C504" s="34"/>
      <c r="D504" s="34"/>
      <c r="E504" s="34"/>
      <c r="F504" s="34"/>
      <c r="G504" s="51"/>
      <c r="H504" s="34"/>
      <c r="I504" s="51"/>
      <c r="J504" s="34"/>
      <c r="K504" s="51"/>
      <c r="L504" s="34"/>
      <c r="M504" s="51"/>
      <c r="N504" s="34"/>
      <c r="O504" s="34"/>
      <c r="P504" s="34"/>
      <c r="Q504" s="34"/>
      <c r="R504" s="34"/>
      <c r="S504" s="34"/>
      <c r="T504" s="34"/>
      <c r="U504" s="34"/>
      <c r="V504" s="34"/>
      <c r="W504" s="34"/>
      <c r="X504" s="34"/>
      <c r="Y504" s="34"/>
      <c r="Z504" s="34"/>
      <c r="AA504" s="34"/>
      <c r="AB504" s="34"/>
      <c r="AC504" s="34"/>
      <c r="AD504" s="34"/>
    </row>
    <row r="505" spans="1:30" ht="12.75" x14ac:dyDescent="0.2">
      <c r="A505" s="34"/>
      <c r="B505" s="34"/>
      <c r="C505" s="34"/>
      <c r="D505" s="34"/>
      <c r="E505" s="34"/>
      <c r="F505" s="34"/>
      <c r="G505" s="51"/>
      <c r="H505" s="34"/>
      <c r="I505" s="51"/>
      <c r="J505" s="34"/>
      <c r="K505" s="51"/>
      <c r="L505" s="34"/>
      <c r="M505" s="51"/>
      <c r="N505" s="34"/>
      <c r="O505" s="34"/>
      <c r="P505" s="34"/>
      <c r="Q505" s="34"/>
      <c r="R505" s="34"/>
      <c r="S505" s="34"/>
      <c r="T505" s="34"/>
      <c r="U505" s="34"/>
      <c r="V505" s="34"/>
      <c r="W505" s="34"/>
      <c r="X505" s="34"/>
      <c r="Y505" s="34"/>
      <c r="Z505" s="34"/>
      <c r="AA505" s="34"/>
      <c r="AB505" s="34"/>
      <c r="AC505" s="34"/>
      <c r="AD505" s="34"/>
    </row>
    <row r="506" spans="1:30" ht="12.75" x14ac:dyDescent="0.2">
      <c r="A506" s="34"/>
      <c r="B506" s="34"/>
      <c r="C506" s="34"/>
      <c r="D506" s="34"/>
      <c r="E506" s="34"/>
      <c r="F506" s="34"/>
      <c r="G506" s="51"/>
      <c r="H506" s="34"/>
      <c r="I506" s="51"/>
      <c r="J506" s="34"/>
      <c r="K506" s="51"/>
      <c r="L506" s="34"/>
      <c r="M506" s="51"/>
      <c r="N506" s="34"/>
      <c r="O506" s="34"/>
      <c r="P506" s="34"/>
      <c r="Q506" s="34"/>
      <c r="R506" s="34"/>
      <c r="S506" s="34"/>
      <c r="T506" s="34"/>
      <c r="U506" s="34"/>
      <c r="V506" s="34"/>
      <c r="W506" s="34"/>
      <c r="X506" s="34"/>
      <c r="Y506" s="34"/>
      <c r="Z506" s="34"/>
      <c r="AA506" s="34"/>
      <c r="AB506" s="34"/>
      <c r="AC506" s="34"/>
      <c r="AD506" s="34"/>
    </row>
    <row r="507" spans="1:30" ht="12.75" x14ac:dyDescent="0.2">
      <c r="A507" s="34"/>
      <c r="B507" s="34"/>
      <c r="C507" s="34"/>
      <c r="D507" s="34"/>
      <c r="E507" s="34"/>
      <c r="F507" s="34"/>
      <c r="G507" s="51"/>
      <c r="H507" s="34"/>
      <c r="I507" s="51"/>
      <c r="J507" s="34"/>
      <c r="K507" s="51"/>
      <c r="L507" s="34"/>
      <c r="M507" s="51"/>
      <c r="N507" s="34"/>
      <c r="O507" s="34"/>
      <c r="P507" s="34"/>
      <c r="Q507" s="34"/>
      <c r="R507" s="34"/>
      <c r="S507" s="34"/>
      <c r="T507" s="34"/>
      <c r="U507" s="34"/>
      <c r="V507" s="34"/>
      <c r="W507" s="34"/>
      <c r="X507" s="34"/>
      <c r="Y507" s="34"/>
      <c r="Z507" s="34"/>
      <c r="AA507" s="34"/>
      <c r="AB507" s="34"/>
      <c r="AC507" s="34"/>
      <c r="AD507" s="34"/>
    </row>
    <row r="508" spans="1:30" ht="12.75" x14ac:dyDescent="0.2">
      <c r="A508" s="34"/>
      <c r="B508" s="34"/>
      <c r="C508" s="34"/>
      <c r="D508" s="34"/>
      <c r="E508" s="34"/>
      <c r="F508" s="34"/>
      <c r="G508" s="51"/>
      <c r="H508" s="34"/>
      <c r="I508" s="51"/>
      <c r="J508" s="34"/>
      <c r="K508" s="51"/>
      <c r="L508" s="34"/>
      <c r="M508" s="51"/>
      <c r="N508" s="34"/>
      <c r="O508" s="34"/>
      <c r="P508" s="34"/>
      <c r="Q508" s="34"/>
      <c r="R508" s="34"/>
      <c r="S508" s="34"/>
      <c r="T508" s="34"/>
      <c r="U508" s="34"/>
      <c r="V508" s="34"/>
      <c r="W508" s="34"/>
      <c r="X508" s="34"/>
      <c r="Y508" s="34"/>
      <c r="Z508" s="34"/>
      <c r="AA508" s="34"/>
      <c r="AB508" s="34"/>
      <c r="AC508" s="34"/>
      <c r="AD508" s="34"/>
    </row>
    <row r="509" spans="1:30" ht="12.75" x14ac:dyDescent="0.2">
      <c r="A509" s="34"/>
      <c r="B509" s="34"/>
      <c r="C509" s="34"/>
      <c r="D509" s="34"/>
      <c r="E509" s="34"/>
      <c r="F509" s="34"/>
      <c r="G509" s="51"/>
      <c r="H509" s="34"/>
      <c r="I509" s="51"/>
      <c r="J509" s="34"/>
      <c r="K509" s="51"/>
      <c r="L509" s="34"/>
      <c r="M509" s="51"/>
      <c r="N509" s="34"/>
      <c r="O509" s="34"/>
      <c r="P509" s="34"/>
      <c r="Q509" s="34"/>
      <c r="R509" s="34"/>
      <c r="S509" s="34"/>
      <c r="T509" s="34"/>
      <c r="U509" s="34"/>
      <c r="V509" s="34"/>
      <c r="W509" s="34"/>
      <c r="X509" s="34"/>
      <c r="Y509" s="34"/>
      <c r="Z509" s="34"/>
      <c r="AA509" s="34"/>
      <c r="AB509" s="34"/>
      <c r="AC509" s="34"/>
      <c r="AD509" s="34"/>
    </row>
    <row r="510" spans="1:30" ht="12.75" x14ac:dyDescent="0.2">
      <c r="A510" s="34"/>
      <c r="B510" s="34"/>
      <c r="C510" s="34"/>
      <c r="D510" s="34"/>
      <c r="E510" s="34"/>
      <c r="F510" s="34"/>
      <c r="G510" s="51"/>
      <c r="H510" s="34"/>
      <c r="I510" s="51"/>
      <c r="J510" s="34"/>
      <c r="K510" s="51"/>
      <c r="L510" s="34"/>
      <c r="M510" s="51"/>
      <c r="N510" s="34"/>
      <c r="O510" s="34"/>
      <c r="P510" s="34"/>
      <c r="Q510" s="34"/>
      <c r="R510" s="34"/>
      <c r="S510" s="34"/>
      <c r="T510" s="34"/>
      <c r="U510" s="34"/>
      <c r="V510" s="34"/>
      <c r="W510" s="34"/>
      <c r="X510" s="34"/>
      <c r="Y510" s="34"/>
      <c r="Z510" s="34"/>
      <c r="AA510" s="34"/>
      <c r="AB510" s="34"/>
      <c r="AC510" s="34"/>
      <c r="AD510" s="34"/>
    </row>
    <row r="511" spans="1:30" ht="12.75" x14ac:dyDescent="0.2">
      <c r="A511" s="34"/>
      <c r="B511" s="34"/>
      <c r="C511" s="34"/>
      <c r="D511" s="34"/>
      <c r="E511" s="34"/>
      <c r="F511" s="34"/>
      <c r="G511" s="51"/>
      <c r="H511" s="34"/>
      <c r="I511" s="51"/>
      <c r="J511" s="34"/>
      <c r="K511" s="51"/>
      <c r="L511" s="34"/>
      <c r="M511" s="51"/>
      <c r="N511" s="34"/>
      <c r="O511" s="34"/>
      <c r="P511" s="34"/>
      <c r="Q511" s="34"/>
      <c r="R511" s="34"/>
      <c r="S511" s="34"/>
      <c r="T511" s="34"/>
      <c r="U511" s="34"/>
      <c r="V511" s="34"/>
      <c r="W511" s="34"/>
      <c r="X511" s="34"/>
      <c r="Y511" s="34"/>
      <c r="Z511" s="34"/>
      <c r="AA511" s="34"/>
      <c r="AB511" s="34"/>
      <c r="AC511" s="34"/>
      <c r="AD511" s="34"/>
    </row>
    <row r="512" spans="1:30" ht="12.75" x14ac:dyDescent="0.2">
      <c r="A512" s="34"/>
      <c r="B512" s="34"/>
      <c r="C512" s="34"/>
      <c r="D512" s="34"/>
      <c r="E512" s="34"/>
      <c r="F512" s="34"/>
      <c r="G512" s="51"/>
      <c r="H512" s="34"/>
      <c r="I512" s="51"/>
      <c r="J512" s="34"/>
      <c r="K512" s="51"/>
      <c r="L512" s="34"/>
      <c r="M512" s="51"/>
      <c r="N512" s="34"/>
      <c r="O512" s="34"/>
      <c r="P512" s="34"/>
      <c r="Q512" s="34"/>
      <c r="R512" s="34"/>
      <c r="S512" s="34"/>
      <c r="T512" s="34"/>
      <c r="U512" s="34"/>
      <c r="V512" s="34"/>
      <c r="W512" s="34"/>
      <c r="X512" s="34"/>
      <c r="Y512" s="34"/>
      <c r="Z512" s="34"/>
      <c r="AA512" s="34"/>
      <c r="AB512" s="34"/>
      <c r="AC512" s="34"/>
      <c r="AD512" s="34"/>
    </row>
    <row r="513" spans="1:30" ht="12.75" x14ac:dyDescent="0.2">
      <c r="A513" s="34"/>
      <c r="B513" s="34"/>
      <c r="C513" s="34"/>
      <c r="D513" s="34"/>
      <c r="E513" s="34"/>
      <c r="F513" s="34"/>
      <c r="G513" s="51"/>
      <c r="H513" s="34"/>
      <c r="I513" s="51"/>
      <c r="J513" s="34"/>
      <c r="K513" s="51"/>
      <c r="L513" s="34"/>
      <c r="M513" s="51"/>
      <c r="N513" s="34"/>
      <c r="O513" s="34"/>
      <c r="P513" s="34"/>
      <c r="Q513" s="34"/>
      <c r="R513" s="34"/>
      <c r="S513" s="34"/>
      <c r="T513" s="34"/>
      <c r="U513" s="34"/>
      <c r="V513" s="34"/>
      <c r="W513" s="34"/>
      <c r="X513" s="34"/>
      <c r="Y513" s="34"/>
      <c r="Z513" s="34"/>
      <c r="AA513" s="34"/>
      <c r="AB513" s="34"/>
      <c r="AC513" s="34"/>
      <c r="AD513" s="34"/>
    </row>
    <row r="514" spans="1:30" ht="12.75" x14ac:dyDescent="0.2">
      <c r="A514" s="34"/>
      <c r="B514" s="34"/>
      <c r="C514" s="34"/>
      <c r="D514" s="34"/>
      <c r="E514" s="34"/>
      <c r="F514" s="34"/>
      <c r="G514" s="51"/>
      <c r="H514" s="34"/>
      <c r="I514" s="51"/>
      <c r="J514" s="34"/>
      <c r="K514" s="51"/>
      <c r="L514" s="34"/>
      <c r="M514" s="51"/>
      <c r="N514" s="34"/>
      <c r="O514" s="34"/>
      <c r="P514" s="34"/>
      <c r="Q514" s="34"/>
      <c r="R514" s="34"/>
      <c r="S514" s="34"/>
      <c r="T514" s="34"/>
      <c r="U514" s="34"/>
      <c r="V514" s="34"/>
      <c r="W514" s="34"/>
      <c r="X514" s="34"/>
      <c r="Y514" s="34"/>
      <c r="Z514" s="34"/>
      <c r="AA514" s="34"/>
      <c r="AB514" s="34"/>
      <c r="AC514" s="34"/>
      <c r="AD514" s="34"/>
    </row>
    <row r="515" spans="1:30" ht="12.75" x14ac:dyDescent="0.2">
      <c r="A515" s="34"/>
      <c r="B515" s="34"/>
      <c r="C515" s="34"/>
      <c r="D515" s="34"/>
      <c r="E515" s="34"/>
      <c r="F515" s="34"/>
      <c r="G515" s="51"/>
      <c r="H515" s="34"/>
      <c r="I515" s="51"/>
      <c r="J515" s="34"/>
      <c r="K515" s="51"/>
      <c r="L515" s="34"/>
      <c r="M515" s="51"/>
      <c r="N515" s="34"/>
      <c r="O515" s="34"/>
      <c r="P515" s="34"/>
      <c r="Q515" s="34"/>
      <c r="R515" s="34"/>
      <c r="S515" s="34"/>
      <c r="T515" s="34"/>
      <c r="U515" s="34"/>
      <c r="V515" s="34"/>
      <c r="W515" s="34"/>
      <c r="X515" s="34"/>
      <c r="Y515" s="34"/>
      <c r="Z515" s="34"/>
      <c r="AA515" s="34"/>
      <c r="AB515" s="34"/>
      <c r="AC515" s="34"/>
      <c r="AD515" s="34"/>
    </row>
    <row r="516" spans="1:30" ht="12.75" x14ac:dyDescent="0.2">
      <c r="A516" s="34"/>
      <c r="B516" s="34"/>
      <c r="C516" s="34"/>
      <c r="D516" s="34"/>
      <c r="E516" s="34"/>
      <c r="F516" s="34"/>
      <c r="G516" s="51"/>
      <c r="H516" s="34"/>
      <c r="I516" s="51"/>
      <c r="J516" s="34"/>
      <c r="K516" s="51"/>
      <c r="L516" s="34"/>
      <c r="M516" s="51"/>
      <c r="N516" s="34"/>
      <c r="O516" s="34"/>
      <c r="P516" s="34"/>
      <c r="Q516" s="34"/>
      <c r="R516" s="34"/>
      <c r="S516" s="34"/>
      <c r="T516" s="34"/>
      <c r="U516" s="34"/>
      <c r="V516" s="34"/>
      <c r="W516" s="34"/>
      <c r="X516" s="34"/>
      <c r="Y516" s="34"/>
      <c r="Z516" s="34"/>
      <c r="AA516" s="34"/>
      <c r="AB516" s="34"/>
      <c r="AC516" s="34"/>
      <c r="AD516" s="34"/>
    </row>
    <row r="517" spans="1:30" ht="12.75" x14ac:dyDescent="0.2">
      <c r="A517" s="34"/>
      <c r="B517" s="34"/>
      <c r="C517" s="34"/>
      <c r="D517" s="34"/>
      <c r="E517" s="34"/>
      <c r="F517" s="34"/>
      <c r="G517" s="51"/>
      <c r="H517" s="34"/>
      <c r="I517" s="51"/>
      <c r="J517" s="34"/>
      <c r="K517" s="51"/>
      <c r="L517" s="34"/>
      <c r="M517" s="51"/>
      <c r="N517" s="34"/>
      <c r="O517" s="34"/>
      <c r="P517" s="34"/>
      <c r="Q517" s="34"/>
      <c r="R517" s="34"/>
      <c r="S517" s="34"/>
      <c r="T517" s="34"/>
      <c r="U517" s="34"/>
      <c r="V517" s="34"/>
      <c r="W517" s="34"/>
      <c r="X517" s="34"/>
      <c r="Y517" s="34"/>
      <c r="Z517" s="34"/>
      <c r="AA517" s="34"/>
      <c r="AB517" s="34"/>
      <c r="AC517" s="34"/>
      <c r="AD517" s="34"/>
    </row>
    <row r="518" spans="1:30" ht="12.75" x14ac:dyDescent="0.2">
      <c r="A518" s="34"/>
      <c r="B518" s="34"/>
      <c r="C518" s="34"/>
      <c r="D518" s="34"/>
      <c r="E518" s="34"/>
      <c r="F518" s="34"/>
      <c r="G518" s="51"/>
      <c r="H518" s="34"/>
      <c r="I518" s="51"/>
      <c r="J518" s="34"/>
      <c r="K518" s="51"/>
      <c r="L518" s="34"/>
      <c r="M518" s="51"/>
      <c r="N518" s="34"/>
      <c r="O518" s="34"/>
      <c r="P518" s="34"/>
      <c r="Q518" s="34"/>
      <c r="R518" s="34"/>
      <c r="S518" s="34"/>
      <c r="T518" s="34"/>
      <c r="U518" s="34"/>
      <c r="V518" s="34"/>
      <c r="W518" s="34"/>
      <c r="X518" s="34"/>
      <c r="Y518" s="34"/>
      <c r="Z518" s="34"/>
      <c r="AA518" s="34"/>
      <c r="AB518" s="34"/>
      <c r="AC518" s="34"/>
      <c r="AD518" s="34"/>
    </row>
    <row r="519" spans="1:30" ht="12.75" x14ac:dyDescent="0.2">
      <c r="A519" s="34"/>
      <c r="B519" s="34"/>
      <c r="C519" s="34"/>
      <c r="D519" s="34"/>
      <c r="E519" s="34"/>
      <c r="F519" s="34"/>
      <c r="G519" s="51"/>
      <c r="H519" s="34"/>
      <c r="I519" s="51"/>
      <c r="J519" s="34"/>
      <c r="K519" s="51"/>
      <c r="L519" s="34"/>
      <c r="M519" s="51"/>
      <c r="N519" s="34"/>
      <c r="O519" s="34"/>
      <c r="P519" s="34"/>
      <c r="Q519" s="34"/>
      <c r="R519" s="34"/>
      <c r="S519" s="34"/>
      <c r="T519" s="34"/>
      <c r="U519" s="34"/>
      <c r="V519" s="34"/>
      <c r="W519" s="34"/>
      <c r="X519" s="34"/>
      <c r="Y519" s="34"/>
      <c r="Z519" s="34"/>
      <c r="AA519" s="34"/>
      <c r="AB519" s="34"/>
      <c r="AC519" s="34"/>
      <c r="AD519" s="34"/>
    </row>
    <row r="520" spans="1:30" ht="12.75" x14ac:dyDescent="0.2">
      <c r="A520" s="34"/>
      <c r="B520" s="34"/>
      <c r="C520" s="34"/>
      <c r="D520" s="34"/>
      <c r="E520" s="34"/>
      <c r="F520" s="34"/>
      <c r="G520" s="51"/>
      <c r="H520" s="34"/>
      <c r="I520" s="51"/>
      <c r="J520" s="34"/>
      <c r="K520" s="51"/>
      <c r="L520" s="34"/>
      <c r="M520" s="51"/>
      <c r="N520" s="34"/>
      <c r="O520" s="34"/>
      <c r="P520" s="34"/>
      <c r="Q520" s="34"/>
      <c r="R520" s="34"/>
      <c r="S520" s="34"/>
      <c r="T520" s="34"/>
      <c r="U520" s="34"/>
      <c r="V520" s="34"/>
      <c r="W520" s="34"/>
      <c r="X520" s="34"/>
      <c r="Y520" s="34"/>
      <c r="Z520" s="34"/>
      <c r="AA520" s="34"/>
      <c r="AB520" s="34"/>
      <c r="AC520" s="34"/>
      <c r="AD520" s="34"/>
    </row>
    <row r="521" spans="1:30" ht="12.75" x14ac:dyDescent="0.2">
      <c r="A521" s="34"/>
      <c r="B521" s="34"/>
      <c r="C521" s="34"/>
      <c r="D521" s="34"/>
      <c r="E521" s="34"/>
      <c r="F521" s="34"/>
      <c r="G521" s="51"/>
      <c r="H521" s="34"/>
      <c r="I521" s="51"/>
      <c r="J521" s="34"/>
      <c r="K521" s="51"/>
      <c r="L521" s="34"/>
      <c r="M521" s="51"/>
      <c r="N521" s="34"/>
      <c r="O521" s="34"/>
      <c r="P521" s="34"/>
      <c r="Q521" s="34"/>
      <c r="R521" s="34"/>
      <c r="S521" s="34"/>
      <c r="T521" s="34"/>
      <c r="U521" s="34"/>
      <c r="V521" s="34"/>
      <c r="W521" s="34"/>
      <c r="X521" s="34"/>
      <c r="Y521" s="34"/>
      <c r="Z521" s="34"/>
      <c r="AA521" s="34"/>
      <c r="AB521" s="34"/>
      <c r="AC521" s="34"/>
      <c r="AD521" s="34"/>
    </row>
    <row r="522" spans="1:30" ht="12.75" x14ac:dyDescent="0.2">
      <c r="A522" s="34"/>
      <c r="B522" s="34"/>
      <c r="C522" s="34"/>
      <c r="D522" s="34"/>
      <c r="E522" s="34"/>
      <c r="F522" s="34"/>
      <c r="G522" s="51"/>
      <c r="H522" s="34"/>
      <c r="I522" s="51"/>
      <c r="J522" s="34"/>
      <c r="K522" s="51"/>
      <c r="L522" s="34"/>
      <c r="M522" s="51"/>
      <c r="N522" s="34"/>
      <c r="O522" s="34"/>
      <c r="P522" s="34"/>
      <c r="Q522" s="34"/>
      <c r="R522" s="34"/>
      <c r="S522" s="34"/>
      <c r="T522" s="34"/>
      <c r="U522" s="34"/>
      <c r="V522" s="34"/>
      <c r="W522" s="34"/>
      <c r="X522" s="34"/>
      <c r="Y522" s="34"/>
      <c r="Z522" s="34"/>
      <c r="AA522" s="34"/>
      <c r="AB522" s="34"/>
      <c r="AC522" s="34"/>
      <c r="AD522" s="34"/>
    </row>
    <row r="523" spans="1:30" ht="12.75" x14ac:dyDescent="0.2">
      <c r="A523" s="34"/>
      <c r="B523" s="34"/>
      <c r="C523" s="34"/>
      <c r="D523" s="34"/>
      <c r="E523" s="34"/>
      <c r="F523" s="34"/>
      <c r="G523" s="51"/>
      <c r="H523" s="34"/>
      <c r="I523" s="51"/>
      <c r="J523" s="34"/>
      <c r="K523" s="51"/>
      <c r="L523" s="34"/>
      <c r="M523" s="51"/>
      <c r="N523" s="34"/>
      <c r="O523" s="34"/>
      <c r="P523" s="34"/>
      <c r="Q523" s="34"/>
      <c r="R523" s="34"/>
      <c r="S523" s="34"/>
      <c r="T523" s="34"/>
      <c r="U523" s="34"/>
      <c r="V523" s="34"/>
      <c r="W523" s="34"/>
      <c r="X523" s="34"/>
      <c r="Y523" s="34"/>
      <c r="Z523" s="34"/>
      <c r="AA523" s="34"/>
      <c r="AB523" s="34"/>
      <c r="AC523" s="34"/>
      <c r="AD523" s="34"/>
    </row>
    <row r="524" spans="1:30" ht="12.75" x14ac:dyDescent="0.2">
      <c r="A524" s="34"/>
      <c r="B524" s="34"/>
      <c r="C524" s="34"/>
      <c r="D524" s="34"/>
      <c r="E524" s="34"/>
      <c r="F524" s="34"/>
      <c r="G524" s="51"/>
      <c r="H524" s="34"/>
      <c r="I524" s="51"/>
      <c r="J524" s="34"/>
      <c r="K524" s="51"/>
      <c r="L524" s="34"/>
      <c r="M524" s="51"/>
      <c r="N524" s="34"/>
      <c r="O524" s="34"/>
      <c r="P524" s="34"/>
      <c r="Q524" s="34"/>
      <c r="R524" s="34"/>
      <c r="S524" s="34"/>
      <c r="T524" s="34"/>
      <c r="U524" s="34"/>
      <c r="V524" s="34"/>
      <c r="W524" s="34"/>
      <c r="X524" s="34"/>
      <c r="Y524" s="34"/>
      <c r="Z524" s="34"/>
      <c r="AA524" s="34"/>
      <c r="AB524" s="34"/>
      <c r="AC524" s="34"/>
      <c r="AD524" s="34"/>
    </row>
    <row r="525" spans="1:30" ht="12.75" x14ac:dyDescent="0.2">
      <c r="A525" s="34"/>
      <c r="B525" s="34"/>
      <c r="C525" s="34"/>
      <c r="D525" s="34"/>
      <c r="E525" s="34"/>
      <c r="F525" s="34"/>
      <c r="G525" s="51"/>
      <c r="H525" s="34"/>
      <c r="I525" s="51"/>
      <c r="J525" s="34"/>
      <c r="K525" s="51"/>
      <c r="L525" s="34"/>
      <c r="M525" s="51"/>
      <c r="N525" s="34"/>
      <c r="O525" s="34"/>
      <c r="P525" s="34"/>
      <c r="Q525" s="34"/>
      <c r="R525" s="34"/>
      <c r="S525" s="34"/>
      <c r="T525" s="34"/>
      <c r="U525" s="34"/>
      <c r="V525" s="34"/>
      <c r="W525" s="34"/>
      <c r="X525" s="34"/>
      <c r="Y525" s="34"/>
      <c r="Z525" s="34"/>
      <c r="AA525" s="34"/>
      <c r="AB525" s="34"/>
      <c r="AC525" s="34"/>
      <c r="AD525" s="34"/>
    </row>
    <row r="526" spans="1:30" ht="12.75" x14ac:dyDescent="0.2">
      <c r="A526" s="34"/>
      <c r="B526" s="34"/>
      <c r="C526" s="34"/>
      <c r="D526" s="34"/>
      <c r="E526" s="34"/>
      <c r="F526" s="34"/>
      <c r="G526" s="51"/>
      <c r="H526" s="34"/>
      <c r="I526" s="51"/>
      <c r="J526" s="34"/>
      <c r="K526" s="51"/>
      <c r="L526" s="34"/>
      <c r="M526" s="51"/>
      <c r="N526" s="34"/>
      <c r="O526" s="34"/>
      <c r="P526" s="34"/>
      <c r="Q526" s="34"/>
      <c r="R526" s="34"/>
      <c r="S526" s="34"/>
      <c r="T526" s="34"/>
      <c r="U526" s="34"/>
      <c r="V526" s="34"/>
      <c r="W526" s="34"/>
      <c r="X526" s="34"/>
      <c r="Y526" s="34"/>
      <c r="Z526" s="34"/>
      <c r="AA526" s="34"/>
      <c r="AB526" s="34"/>
      <c r="AC526" s="34"/>
      <c r="AD526" s="34"/>
    </row>
    <row r="527" spans="1:30" ht="12.75" x14ac:dyDescent="0.2">
      <c r="A527" s="34"/>
      <c r="B527" s="34"/>
      <c r="C527" s="34"/>
      <c r="D527" s="34"/>
      <c r="E527" s="34"/>
      <c r="F527" s="34"/>
      <c r="G527" s="51"/>
      <c r="H527" s="34"/>
      <c r="I527" s="51"/>
      <c r="J527" s="34"/>
      <c r="K527" s="51"/>
      <c r="L527" s="34"/>
      <c r="M527" s="51"/>
      <c r="N527" s="34"/>
      <c r="O527" s="34"/>
      <c r="P527" s="34"/>
      <c r="Q527" s="34"/>
      <c r="R527" s="34"/>
      <c r="S527" s="34"/>
      <c r="T527" s="34"/>
      <c r="U527" s="34"/>
      <c r="V527" s="34"/>
      <c r="W527" s="34"/>
      <c r="X527" s="34"/>
      <c r="Y527" s="34"/>
      <c r="Z527" s="34"/>
      <c r="AA527" s="34"/>
      <c r="AB527" s="34"/>
      <c r="AC527" s="34"/>
      <c r="AD527" s="34"/>
    </row>
    <row r="528" spans="1:30" ht="12.75" x14ac:dyDescent="0.2">
      <c r="A528" s="34"/>
      <c r="B528" s="34"/>
      <c r="C528" s="34"/>
      <c r="D528" s="34"/>
      <c r="E528" s="34"/>
      <c r="F528" s="34"/>
      <c r="G528" s="51"/>
      <c r="H528" s="34"/>
      <c r="I528" s="51"/>
      <c r="J528" s="34"/>
      <c r="K528" s="51"/>
      <c r="L528" s="34"/>
      <c r="M528" s="51"/>
      <c r="N528" s="34"/>
      <c r="O528" s="34"/>
      <c r="P528" s="34"/>
      <c r="Q528" s="34"/>
      <c r="R528" s="34"/>
      <c r="S528" s="34"/>
      <c r="T528" s="34"/>
      <c r="U528" s="34"/>
      <c r="V528" s="34"/>
      <c r="W528" s="34"/>
      <c r="X528" s="34"/>
      <c r="Y528" s="34"/>
      <c r="Z528" s="34"/>
      <c r="AA528" s="34"/>
      <c r="AB528" s="34"/>
      <c r="AC528" s="34"/>
      <c r="AD528" s="34"/>
    </row>
    <row r="529" spans="1:30" ht="12.75" x14ac:dyDescent="0.2">
      <c r="A529" s="34"/>
      <c r="B529" s="34"/>
      <c r="C529" s="34"/>
      <c r="D529" s="34"/>
      <c r="E529" s="34"/>
      <c r="F529" s="34"/>
      <c r="G529" s="51"/>
      <c r="H529" s="34"/>
      <c r="I529" s="51"/>
      <c r="J529" s="34"/>
      <c r="K529" s="51"/>
      <c r="L529" s="34"/>
      <c r="M529" s="51"/>
      <c r="N529" s="34"/>
      <c r="O529" s="34"/>
      <c r="P529" s="34"/>
      <c r="Q529" s="34"/>
      <c r="R529" s="34"/>
      <c r="S529" s="34"/>
      <c r="T529" s="34"/>
      <c r="U529" s="34"/>
      <c r="V529" s="34"/>
      <c r="W529" s="34"/>
      <c r="X529" s="34"/>
      <c r="Y529" s="34"/>
      <c r="Z529" s="34"/>
      <c r="AA529" s="34"/>
      <c r="AB529" s="34"/>
      <c r="AC529" s="34"/>
      <c r="AD529" s="34"/>
    </row>
    <row r="530" spans="1:30" ht="12.75" x14ac:dyDescent="0.2">
      <c r="A530" s="34"/>
      <c r="B530" s="34"/>
      <c r="C530" s="34"/>
      <c r="D530" s="34"/>
      <c r="E530" s="34"/>
      <c r="F530" s="34"/>
      <c r="G530" s="51"/>
      <c r="H530" s="34"/>
      <c r="I530" s="51"/>
      <c r="J530" s="34"/>
      <c r="K530" s="51"/>
      <c r="L530" s="34"/>
      <c r="M530" s="51"/>
      <c r="N530" s="34"/>
      <c r="O530" s="34"/>
      <c r="P530" s="34"/>
      <c r="Q530" s="34"/>
      <c r="R530" s="34"/>
      <c r="S530" s="34"/>
      <c r="T530" s="34"/>
      <c r="U530" s="34"/>
      <c r="V530" s="34"/>
      <c r="W530" s="34"/>
      <c r="X530" s="34"/>
      <c r="Y530" s="34"/>
      <c r="Z530" s="34"/>
      <c r="AA530" s="34"/>
      <c r="AB530" s="34"/>
      <c r="AC530" s="34"/>
      <c r="AD530" s="34"/>
    </row>
    <row r="531" spans="1:30" ht="12.75" x14ac:dyDescent="0.2">
      <c r="A531" s="34"/>
      <c r="B531" s="34"/>
      <c r="C531" s="34"/>
      <c r="D531" s="34"/>
      <c r="E531" s="34"/>
      <c r="F531" s="34"/>
      <c r="G531" s="51"/>
      <c r="H531" s="34"/>
      <c r="I531" s="51"/>
      <c r="J531" s="34"/>
      <c r="K531" s="51"/>
      <c r="L531" s="34"/>
      <c r="M531" s="51"/>
      <c r="N531" s="34"/>
      <c r="O531" s="34"/>
      <c r="P531" s="34"/>
      <c r="Q531" s="34"/>
      <c r="R531" s="34"/>
      <c r="S531" s="34"/>
      <c r="T531" s="34"/>
      <c r="U531" s="34"/>
      <c r="V531" s="34"/>
      <c r="W531" s="34"/>
      <c r="X531" s="34"/>
      <c r="Y531" s="34"/>
      <c r="Z531" s="34"/>
      <c r="AA531" s="34"/>
      <c r="AB531" s="34"/>
      <c r="AC531" s="34"/>
      <c r="AD531" s="34"/>
    </row>
    <row r="532" spans="1:30" ht="12.75" x14ac:dyDescent="0.2">
      <c r="A532" s="34"/>
      <c r="B532" s="34"/>
      <c r="C532" s="34"/>
      <c r="D532" s="34"/>
      <c r="E532" s="34"/>
      <c r="F532" s="34"/>
      <c r="G532" s="51"/>
      <c r="H532" s="34"/>
      <c r="I532" s="51"/>
      <c r="J532" s="34"/>
      <c r="K532" s="51"/>
      <c r="L532" s="34"/>
      <c r="M532" s="51"/>
      <c r="N532" s="34"/>
      <c r="O532" s="34"/>
      <c r="P532" s="34"/>
      <c r="Q532" s="34"/>
      <c r="R532" s="34"/>
      <c r="S532" s="34"/>
      <c r="T532" s="34"/>
      <c r="U532" s="34"/>
      <c r="V532" s="34"/>
      <c r="W532" s="34"/>
      <c r="X532" s="34"/>
      <c r="Y532" s="34"/>
      <c r="Z532" s="34"/>
      <c r="AA532" s="34"/>
      <c r="AB532" s="34"/>
      <c r="AC532" s="34"/>
      <c r="AD532" s="34"/>
    </row>
    <row r="533" spans="1:30" ht="12.75" x14ac:dyDescent="0.2">
      <c r="A533" s="34"/>
      <c r="B533" s="34"/>
      <c r="C533" s="34"/>
      <c r="D533" s="34"/>
      <c r="E533" s="34"/>
      <c r="F533" s="34"/>
      <c r="G533" s="51"/>
      <c r="H533" s="34"/>
      <c r="I533" s="51"/>
      <c r="J533" s="34"/>
      <c r="K533" s="51"/>
      <c r="L533" s="34"/>
      <c r="M533" s="51"/>
      <c r="N533" s="34"/>
      <c r="O533" s="34"/>
      <c r="P533" s="34"/>
      <c r="Q533" s="34"/>
      <c r="R533" s="34"/>
      <c r="S533" s="34"/>
      <c r="T533" s="34"/>
      <c r="U533" s="34"/>
      <c r="V533" s="34"/>
      <c r="W533" s="34"/>
      <c r="X533" s="34"/>
      <c r="Y533" s="34"/>
      <c r="Z533" s="34"/>
      <c r="AA533" s="34"/>
      <c r="AB533" s="34"/>
      <c r="AC533" s="34"/>
      <c r="AD533" s="34"/>
    </row>
    <row r="534" spans="1:30" ht="12.75" x14ac:dyDescent="0.2">
      <c r="A534" s="34"/>
      <c r="B534" s="34"/>
      <c r="C534" s="34"/>
      <c r="D534" s="34"/>
      <c r="E534" s="34"/>
      <c r="F534" s="34"/>
      <c r="G534" s="51"/>
      <c r="H534" s="34"/>
      <c r="I534" s="51"/>
      <c r="J534" s="34"/>
      <c r="K534" s="51"/>
      <c r="L534" s="34"/>
      <c r="M534" s="51"/>
      <c r="N534" s="34"/>
      <c r="O534" s="34"/>
      <c r="P534" s="34"/>
      <c r="Q534" s="34"/>
      <c r="R534" s="34"/>
      <c r="S534" s="34"/>
      <c r="T534" s="34"/>
      <c r="U534" s="34"/>
      <c r="V534" s="34"/>
      <c r="W534" s="34"/>
      <c r="X534" s="34"/>
      <c r="Y534" s="34"/>
      <c r="Z534" s="34"/>
      <c r="AA534" s="34"/>
      <c r="AB534" s="34"/>
      <c r="AC534" s="34"/>
      <c r="AD534" s="34"/>
    </row>
    <row r="535" spans="1:30" ht="12.75" x14ac:dyDescent="0.2">
      <c r="A535" s="34"/>
      <c r="B535" s="34"/>
      <c r="C535" s="34"/>
      <c r="D535" s="34"/>
      <c r="E535" s="34"/>
      <c r="F535" s="34"/>
      <c r="G535" s="51"/>
      <c r="H535" s="34"/>
      <c r="I535" s="51"/>
      <c r="J535" s="34"/>
      <c r="K535" s="51"/>
      <c r="L535" s="34"/>
      <c r="M535" s="51"/>
      <c r="N535" s="34"/>
      <c r="O535" s="34"/>
      <c r="P535" s="34"/>
      <c r="Q535" s="34"/>
      <c r="R535" s="34"/>
      <c r="S535" s="34"/>
      <c r="T535" s="34"/>
      <c r="U535" s="34"/>
      <c r="V535" s="34"/>
      <c r="W535" s="34"/>
      <c r="X535" s="34"/>
      <c r="Y535" s="34"/>
      <c r="Z535" s="34"/>
      <c r="AA535" s="34"/>
      <c r="AB535" s="34"/>
      <c r="AC535" s="34"/>
      <c r="AD535" s="34"/>
    </row>
    <row r="536" spans="1:30" ht="12.75" x14ac:dyDescent="0.2">
      <c r="A536" s="34"/>
      <c r="B536" s="34"/>
      <c r="C536" s="34"/>
      <c r="D536" s="34"/>
      <c r="E536" s="34"/>
      <c r="F536" s="34"/>
      <c r="G536" s="51"/>
      <c r="H536" s="34"/>
      <c r="I536" s="51"/>
      <c r="J536" s="34"/>
      <c r="K536" s="51"/>
      <c r="L536" s="34"/>
      <c r="M536" s="51"/>
      <c r="N536" s="34"/>
      <c r="O536" s="34"/>
      <c r="P536" s="34"/>
      <c r="Q536" s="34"/>
      <c r="R536" s="34"/>
      <c r="S536" s="34"/>
      <c r="T536" s="34"/>
      <c r="U536" s="34"/>
      <c r="V536" s="34"/>
      <c r="W536" s="34"/>
      <c r="X536" s="34"/>
      <c r="Y536" s="34"/>
      <c r="Z536" s="34"/>
      <c r="AA536" s="34"/>
      <c r="AB536" s="34"/>
      <c r="AC536" s="34"/>
      <c r="AD536" s="34"/>
    </row>
    <row r="537" spans="1:30" ht="12.75" x14ac:dyDescent="0.2">
      <c r="A537" s="34"/>
      <c r="B537" s="34"/>
      <c r="C537" s="34"/>
      <c r="D537" s="34"/>
      <c r="E537" s="34"/>
      <c r="F537" s="34"/>
      <c r="G537" s="51"/>
      <c r="H537" s="34"/>
      <c r="I537" s="51"/>
      <c r="J537" s="34"/>
      <c r="K537" s="51"/>
      <c r="L537" s="34"/>
      <c r="M537" s="51"/>
      <c r="N537" s="34"/>
      <c r="O537" s="34"/>
      <c r="P537" s="34"/>
      <c r="Q537" s="34"/>
      <c r="R537" s="34"/>
      <c r="S537" s="34"/>
      <c r="T537" s="34"/>
      <c r="U537" s="34"/>
      <c r="V537" s="34"/>
      <c r="W537" s="34"/>
      <c r="X537" s="34"/>
      <c r="Y537" s="34"/>
      <c r="Z537" s="34"/>
      <c r="AA537" s="34"/>
      <c r="AB537" s="34"/>
      <c r="AC537" s="34"/>
      <c r="AD537" s="34"/>
    </row>
    <row r="538" spans="1:30" ht="12.75" x14ac:dyDescent="0.2">
      <c r="A538" s="34"/>
      <c r="B538" s="34"/>
      <c r="C538" s="34"/>
      <c r="D538" s="34"/>
      <c r="E538" s="34"/>
      <c r="F538" s="34"/>
      <c r="G538" s="51"/>
      <c r="H538" s="34"/>
      <c r="I538" s="51"/>
      <c r="J538" s="34"/>
      <c r="K538" s="51"/>
      <c r="L538" s="34"/>
      <c r="M538" s="51"/>
      <c r="N538" s="34"/>
      <c r="O538" s="34"/>
      <c r="P538" s="34"/>
      <c r="Q538" s="34"/>
      <c r="R538" s="34"/>
      <c r="S538" s="34"/>
      <c r="T538" s="34"/>
      <c r="U538" s="34"/>
      <c r="V538" s="34"/>
      <c r="W538" s="34"/>
      <c r="X538" s="34"/>
      <c r="Y538" s="34"/>
      <c r="Z538" s="34"/>
      <c r="AA538" s="34"/>
      <c r="AB538" s="34"/>
      <c r="AC538" s="34"/>
      <c r="AD538" s="34"/>
    </row>
    <row r="539" spans="1:30" ht="12.75" x14ac:dyDescent="0.2">
      <c r="A539" s="34"/>
      <c r="B539" s="34"/>
      <c r="C539" s="34"/>
      <c r="D539" s="34"/>
      <c r="E539" s="34"/>
      <c r="F539" s="34"/>
      <c r="G539" s="51"/>
      <c r="H539" s="34"/>
      <c r="I539" s="51"/>
      <c r="J539" s="34"/>
      <c r="K539" s="51"/>
      <c r="L539" s="34"/>
      <c r="M539" s="51"/>
      <c r="N539" s="34"/>
      <c r="O539" s="34"/>
      <c r="P539" s="34"/>
      <c r="Q539" s="34"/>
      <c r="R539" s="34"/>
      <c r="S539" s="34"/>
      <c r="T539" s="34"/>
      <c r="U539" s="34"/>
      <c r="V539" s="34"/>
      <c r="W539" s="34"/>
      <c r="X539" s="34"/>
      <c r="Y539" s="34"/>
      <c r="Z539" s="34"/>
      <c r="AA539" s="34"/>
      <c r="AB539" s="34"/>
      <c r="AC539" s="34"/>
      <c r="AD539" s="34"/>
    </row>
    <row r="540" spans="1:30" ht="12.75" x14ac:dyDescent="0.2">
      <c r="A540" s="34"/>
      <c r="B540" s="34"/>
      <c r="C540" s="34"/>
      <c r="D540" s="34"/>
      <c r="E540" s="34"/>
      <c r="F540" s="34"/>
      <c r="G540" s="51"/>
      <c r="H540" s="34"/>
      <c r="I540" s="51"/>
      <c r="J540" s="34"/>
      <c r="K540" s="51"/>
      <c r="L540" s="34"/>
      <c r="M540" s="51"/>
      <c r="N540" s="34"/>
      <c r="O540" s="34"/>
      <c r="P540" s="34"/>
      <c r="Q540" s="34"/>
      <c r="R540" s="34"/>
      <c r="S540" s="34"/>
      <c r="T540" s="34"/>
      <c r="U540" s="34"/>
      <c r="V540" s="34"/>
      <c r="W540" s="34"/>
      <c r="X540" s="34"/>
      <c r="Y540" s="34"/>
      <c r="Z540" s="34"/>
      <c r="AA540" s="34"/>
      <c r="AB540" s="34"/>
      <c r="AC540" s="34"/>
      <c r="AD540" s="34"/>
    </row>
    <row r="541" spans="1:30" ht="12.75" x14ac:dyDescent="0.2">
      <c r="A541" s="34"/>
      <c r="B541" s="34"/>
      <c r="C541" s="34"/>
      <c r="D541" s="34"/>
      <c r="E541" s="34"/>
      <c r="F541" s="34"/>
      <c r="G541" s="51"/>
      <c r="H541" s="34"/>
      <c r="I541" s="51"/>
      <c r="J541" s="34"/>
      <c r="K541" s="51"/>
      <c r="L541" s="34"/>
      <c r="M541" s="51"/>
      <c r="N541" s="34"/>
      <c r="O541" s="34"/>
      <c r="P541" s="34"/>
      <c r="Q541" s="34"/>
      <c r="R541" s="34"/>
      <c r="S541" s="34"/>
      <c r="T541" s="34"/>
      <c r="U541" s="34"/>
      <c r="V541" s="34"/>
      <c r="W541" s="34"/>
      <c r="X541" s="34"/>
      <c r="Y541" s="34"/>
      <c r="Z541" s="34"/>
      <c r="AA541" s="34"/>
      <c r="AB541" s="34"/>
      <c r="AC541" s="34"/>
      <c r="AD541" s="34"/>
    </row>
    <row r="542" spans="1:30" ht="12.75" x14ac:dyDescent="0.2">
      <c r="A542" s="34"/>
      <c r="B542" s="34"/>
      <c r="C542" s="34"/>
      <c r="D542" s="34"/>
      <c r="E542" s="34"/>
      <c r="F542" s="34"/>
      <c r="G542" s="51"/>
      <c r="H542" s="34"/>
      <c r="I542" s="51"/>
      <c r="J542" s="34"/>
      <c r="K542" s="51"/>
      <c r="L542" s="34"/>
      <c r="M542" s="51"/>
      <c r="N542" s="34"/>
      <c r="O542" s="34"/>
      <c r="P542" s="34"/>
      <c r="Q542" s="34"/>
      <c r="R542" s="34"/>
      <c r="S542" s="34"/>
      <c r="T542" s="34"/>
      <c r="U542" s="34"/>
      <c r="V542" s="34"/>
      <c r="W542" s="34"/>
      <c r="X542" s="34"/>
      <c r="Y542" s="34"/>
      <c r="Z542" s="34"/>
      <c r="AA542" s="34"/>
      <c r="AB542" s="34"/>
      <c r="AC542" s="34"/>
      <c r="AD542" s="34"/>
    </row>
    <row r="543" spans="1:30" ht="12.75" x14ac:dyDescent="0.2">
      <c r="A543" s="34"/>
      <c r="B543" s="34"/>
      <c r="C543" s="34"/>
      <c r="D543" s="34"/>
      <c r="E543" s="34"/>
      <c r="F543" s="34"/>
      <c r="G543" s="51"/>
      <c r="H543" s="34"/>
      <c r="I543" s="51"/>
      <c r="J543" s="34"/>
      <c r="K543" s="51"/>
      <c r="L543" s="34"/>
      <c r="M543" s="51"/>
      <c r="N543" s="34"/>
      <c r="O543" s="34"/>
      <c r="P543" s="34"/>
      <c r="Q543" s="34"/>
      <c r="R543" s="34"/>
      <c r="S543" s="34"/>
      <c r="T543" s="34"/>
      <c r="U543" s="34"/>
      <c r="V543" s="34"/>
      <c r="W543" s="34"/>
      <c r="X543" s="34"/>
      <c r="Y543" s="34"/>
      <c r="Z543" s="34"/>
      <c r="AA543" s="34"/>
      <c r="AB543" s="34"/>
      <c r="AC543" s="34"/>
      <c r="AD543" s="34"/>
    </row>
    <row r="544" spans="1:30" ht="12.75" x14ac:dyDescent="0.2">
      <c r="A544" s="34"/>
      <c r="B544" s="34"/>
      <c r="C544" s="34"/>
      <c r="D544" s="34"/>
      <c r="E544" s="34"/>
      <c r="F544" s="34"/>
      <c r="G544" s="51"/>
      <c r="H544" s="34"/>
      <c r="I544" s="51"/>
      <c r="J544" s="34"/>
      <c r="K544" s="51"/>
      <c r="L544" s="34"/>
      <c r="M544" s="51"/>
      <c r="N544" s="34"/>
      <c r="O544" s="34"/>
      <c r="P544" s="34"/>
      <c r="Q544" s="34"/>
      <c r="R544" s="34"/>
      <c r="S544" s="34"/>
      <c r="T544" s="34"/>
      <c r="U544" s="34"/>
      <c r="V544" s="34"/>
      <c r="W544" s="34"/>
      <c r="X544" s="34"/>
      <c r="Y544" s="34"/>
      <c r="Z544" s="34"/>
      <c r="AA544" s="34"/>
      <c r="AB544" s="34"/>
      <c r="AC544" s="34"/>
      <c r="AD544" s="34"/>
    </row>
    <row r="545" spans="1:30" ht="12.75" x14ac:dyDescent="0.2">
      <c r="A545" s="34"/>
      <c r="B545" s="34"/>
      <c r="C545" s="34"/>
      <c r="D545" s="34"/>
      <c r="E545" s="34"/>
      <c r="F545" s="34"/>
      <c r="G545" s="51"/>
      <c r="H545" s="34"/>
      <c r="I545" s="51"/>
      <c r="J545" s="34"/>
      <c r="K545" s="51"/>
      <c r="L545" s="34"/>
      <c r="M545" s="51"/>
      <c r="N545" s="34"/>
      <c r="O545" s="34"/>
      <c r="P545" s="34"/>
      <c r="Q545" s="34"/>
      <c r="R545" s="34"/>
      <c r="S545" s="34"/>
      <c r="T545" s="34"/>
      <c r="U545" s="34"/>
      <c r="V545" s="34"/>
      <c r="W545" s="34"/>
      <c r="X545" s="34"/>
      <c r="Y545" s="34"/>
      <c r="Z545" s="34"/>
      <c r="AA545" s="34"/>
      <c r="AB545" s="34"/>
      <c r="AC545" s="34"/>
      <c r="AD545" s="34"/>
    </row>
    <row r="546" spans="1:30" ht="12.75" x14ac:dyDescent="0.2">
      <c r="A546" s="34"/>
      <c r="B546" s="34"/>
      <c r="C546" s="34"/>
      <c r="D546" s="34"/>
      <c r="E546" s="34"/>
      <c r="F546" s="34"/>
      <c r="G546" s="51"/>
      <c r="H546" s="34"/>
      <c r="I546" s="51"/>
      <c r="J546" s="34"/>
      <c r="K546" s="51"/>
      <c r="L546" s="34"/>
      <c r="M546" s="51"/>
      <c r="N546" s="34"/>
      <c r="O546" s="34"/>
      <c r="P546" s="34"/>
      <c r="Q546" s="34"/>
      <c r="R546" s="34"/>
      <c r="S546" s="34"/>
      <c r="T546" s="34"/>
      <c r="U546" s="34"/>
      <c r="V546" s="34"/>
      <c r="W546" s="34"/>
      <c r="X546" s="34"/>
      <c r="Y546" s="34"/>
      <c r="Z546" s="34"/>
      <c r="AA546" s="34"/>
      <c r="AB546" s="34"/>
      <c r="AC546" s="34"/>
      <c r="AD546" s="34"/>
    </row>
    <row r="547" spans="1:30" ht="12.75" x14ac:dyDescent="0.2">
      <c r="A547" s="34"/>
      <c r="B547" s="34"/>
      <c r="C547" s="34"/>
      <c r="D547" s="34"/>
      <c r="E547" s="34"/>
      <c r="F547" s="34"/>
      <c r="G547" s="51"/>
      <c r="H547" s="34"/>
      <c r="I547" s="51"/>
      <c r="J547" s="34"/>
      <c r="K547" s="51"/>
      <c r="L547" s="34"/>
      <c r="M547" s="51"/>
      <c r="N547" s="34"/>
      <c r="O547" s="34"/>
      <c r="P547" s="34"/>
      <c r="Q547" s="34"/>
      <c r="R547" s="34"/>
      <c r="S547" s="34"/>
      <c r="T547" s="34"/>
      <c r="U547" s="34"/>
      <c r="V547" s="34"/>
      <c r="W547" s="34"/>
      <c r="X547" s="34"/>
      <c r="Y547" s="34"/>
      <c r="Z547" s="34"/>
      <c r="AA547" s="34"/>
      <c r="AB547" s="34"/>
      <c r="AC547" s="34"/>
      <c r="AD547" s="34"/>
    </row>
    <row r="548" spans="1:30" ht="12.75" x14ac:dyDescent="0.2">
      <c r="A548" s="34"/>
      <c r="B548" s="34"/>
      <c r="C548" s="34"/>
      <c r="D548" s="34"/>
      <c r="E548" s="34"/>
      <c r="F548" s="34"/>
      <c r="G548" s="51"/>
      <c r="H548" s="34"/>
      <c r="I548" s="51"/>
      <c r="J548" s="34"/>
      <c r="K548" s="51"/>
      <c r="L548" s="34"/>
      <c r="M548" s="51"/>
      <c r="N548" s="34"/>
      <c r="O548" s="34"/>
      <c r="P548" s="34"/>
      <c r="Q548" s="34"/>
      <c r="R548" s="34"/>
      <c r="S548" s="34"/>
      <c r="T548" s="34"/>
      <c r="U548" s="34"/>
      <c r="V548" s="34"/>
      <c r="W548" s="34"/>
      <c r="X548" s="34"/>
      <c r="Y548" s="34"/>
      <c r="Z548" s="34"/>
      <c r="AA548" s="34"/>
      <c r="AB548" s="34"/>
      <c r="AC548" s="34"/>
      <c r="AD548" s="34"/>
    </row>
    <row r="549" spans="1:30" ht="12.75" x14ac:dyDescent="0.2">
      <c r="A549" s="34"/>
      <c r="B549" s="34"/>
      <c r="C549" s="34"/>
      <c r="D549" s="34"/>
      <c r="E549" s="34"/>
      <c r="F549" s="34"/>
      <c r="G549" s="51"/>
      <c r="H549" s="34"/>
      <c r="I549" s="51"/>
      <c r="J549" s="34"/>
      <c r="K549" s="51"/>
      <c r="L549" s="34"/>
      <c r="M549" s="51"/>
      <c r="N549" s="34"/>
      <c r="O549" s="34"/>
      <c r="P549" s="34"/>
      <c r="Q549" s="34"/>
      <c r="R549" s="34"/>
      <c r="S549" s="34"/>
      <c r="T549" s="34"/>
      <c r="U549" s="34"/>
      <c r="V549" s="34"/>
      <c r="W549" s="34"/>
      <c r="X549" s="34"/>
      <c r="Y549" s="34"/>
      <c r="Z549" s="34"/>
      <c r="AA549" s="34"/>
      <c r="AB549" s="34"/>
      <c r="AC549" s="34"/>
      <c r="AD549" s="34"/>
    </row>
    <row r="550" spans="1:30" ht="12.75" x14ac:dyDescent="0.2">
      <c r="A550" s="34"/>
      <c r="B550" s="34"/>
      <c r="C550" s="34"/>
      <c r="D550" s="34"/>
      <c r="E550" s="34"/>
      <c r="F550" s="34"/>
      <c r="G550" s="51"/>
      <c r="H550" s="34"/>
      <c r="I550" s="51"/>
      <c r="J550" s="34"/>
      <c r="K550" s="51"/>
      <c r="L550" s="34"/>
      <c r="M550" s="51"/>
      <c r="N550" s="34"/>
      <c r="O550" s="34"/>
      <c r="P550" s="34"/>
      <c r="Q550" s="34"/>
      <c r="R550" s="34"/>
      <c r="S550" s="34"/>
      <c r="T550" s="34"/>
      <c r="U550" s="34"/>
      <c r="V550" s="34"/>
      <c r="W550" s="34"/>
      <c r="X550" s="34"/>
      <c r="Y550" s="34"/>
      <c r="Z550" s="34"/>
      <c r="AA550" s="34"/>
      <c r="AB550" s="34"/>
      <c r="AC550" s="34"/>
      <c r="AD550" s="34"/>
    </row>
    <row r="551" spans="1:30" ht="12.75" x14ac:dyDescent="0.2">
      <c r="A551" s="34"/>
      <c r="B551" s="34"/>
      <c r="C551" s="34"/>
      <c r="D551" s="34"/>
      <c r="E551" s="34"/>
      <c r="F551" s="34"/>
      <c r="G551" s="51"/>
      <c r="H551" s="34"/>
      <c r="I551" s="51"/>
      <c r="J551" s="34"/>
      <c r="K551" s="51"/>
      <c r="L551" s="34"/>
      <c r="M551" s="51"/>
      <c r="N551" s="34"/>
      <c r="O551" s="34"/>
      <c r="P551" s="34"/>
      <c r="Q551" s="34"/>
      <c r="R551" s="34"/>
      <c r="S551" s="34"/>
      <c r="T551" s="34"/>
      <c r="U551" s="34"/>
      <c r="V551" s="34"/>
      <c r="W551" s="34"/>
      <c r="X551" s="34"/>
      <c r="Y551" s="34"/>
      <c r="Z551" s="34"/>
      <c r="AA551" s="34"/>
      <c r="AB551" s="34"/>
      <c r="AC551" s="34"/>
      <c r="AD551" s="34"/>
    </row>
    <row r="552" spans="1:30" ht="12.75" x14ac:dyDescent="0.2">
      <c r="A552" s="34"/>
      <c r="B552" s="34"/>
      <c r="C552" s="34"/>
      <c r="D552" s="34"/>
      <c r="E552" s="34"/>
      <c r="F552" s="34"/>
      <c r="G552" s="51"/>
      <c r="H552" s="34"/>
      <c r="I552" s="51"/>
      <c r="J552" s="34"/>
      <c r="K552" s="51"/>
      <c r="L552" s="34"/>
      <c r="M552" s="51"/>
      <c r="N552" s="34"/>
      <c r="O552" s="34"/>
      <c r="P552" s="34"/>
      <c r="Q552" s="34"/>
      <c r="R552" s="34"/>
      <c r="S552" s="34"/>
      <c r="T552" s="34"/>
      <c r="U552" s="34"/>
      <c r="V552" s="34"/>
      <c r="W552" s="34"/>
      <c r="X552" s="34"/>
      <c r="Y552" s="34"/>
      <c r="Z552" s="34"/>
      <c r="AA552" s="34"/>
      <c r="AB552" s="34"/>
      <c r="AC552" s="34"/>
      <c r="AD552" s="34"/>
    </row>
    <row r="553" spans="1:30" ht="12.75" x14ac:dyDescent="0.2">
      <c r="A553" s="34"/>
      <c r="B553" s="34"/>
      <c r="C553" s="34"/>
      <c r="D553" s="34"/>
      <c r="E553" s="34"/>
      <c r="F553" s="34"/>
      <c r="G553" s="51"/>
      <c r="H553" s="34"/>
      <c r="I553" s="51"/>
      <c r="J553" s="34"/>
      <c r="K553" s="51"/>
      <c r="L553" s="34"/>
      <c r="M553" s="51"/>
      <c r="N553" s="34"/>
      <c r="O553" s="34"/>
      <c r="P553" s="34"/>
      <c r="Q553" s="34"/>
      <c r="R553" s="34"/>
      <c r="S553" s="34"/>
      <c r="T553" s="34"/>
      <c r="U553" s="34"/>
      <c r="V553" s="34"/>
      <c r="W553" s="34"/>
      <c r="X553" s="34"/>
      <c r="Y553" s="34"/>
      <c r="Z553" s="34"/>
      <c r="AA553" s="34"/>
      <c r="AB553" s="34"/>
      <c r="AC553" s="34"/>
      <c r="AD553" s="34"/>
    </row>
    <row r="554" spans="1:30" ht="12.75" x14ac:dyDescent="0.2">
      <c r="A554" s="34"/>
      <c r="B554" s="34"/>
      <c r="C554" s="34"/>
      <c r="D554" s="34"/>
      <c r="E554" s="34"/>
      <c r="F554" s="34"/>
      <c r="G554" s="51"/>
      <c r="H554" s="34"/>
      <c r="I554" s="51"/>
      <c r="J554" s="34"/>
      <c r="K554" s="51"/>
      <c r="L554" s="34"/>
      <c r="M554" s="51"/>
      <c r="N554" s="34"/>
      <c r="O554" s="34"/>
      <c r="P554" s="34"/>
      <c r="Q554" s="34"/>
      <c r="R554" s="34"/>
      <c r="S554" s="34"/>
      <c r="T554" s="34"/>
      <c r="U554" s="34"/>
      <c r="V554" s="34"/>
      <c r="W554" s="34"/>
      <c r="X554" s="34"/>
      <c r="Y554" s="34"/>
      <c r="Z554" s="34"/>
      <c r="AA554" s="34"/>
      <c r="AB554" s="34"/>
      <c r="AC554" s="34"/>
      <c r="AD554" s="34"/>
    </row>
    <row r="555" spans="1:30" ht="12.75" x14ac:dyDescent="0.2">
      <c r="A555" s="34"/>
      <c r="B555" s="34"/>
      <c r="C555" s="34"/>
      <c r="D555" s="34"/>
      <c r="E555" s="34"/>
      <c r="F555" s="34"/>
      <c r="G555" s="51"/>
      <c r="H555" s="34"/>
      <c r="I555" s="51"/>
      <c r="J555" s="34"/>
      <c r="K555" s="51"/>
      <c r="L555" s="34"/>
      <c r="M555" s="51"/>
      <c r="N555" s="34"/>
      <c r="O555" s="34"/>
      <c r="P555" s="34"/>
      <c r="Q555" s="34"/>
      <c r="R555" s="34"/>
      <c r="S555" s="34"/>
      <c r="T555" s="34"/>
      <c r="U555" s="34"/>
      <c r="V555" s="34"/>
      <c r="W555" s="34"/>
      <c r="X555" s="34"/>
      <c r="Y555" s="34"/>
      <c r="Z555" s="34"/>
      <c r="AA555" s="34"/>
      <c r="AB555" s="34"/>
      <c r="AC555" s="34"/>
      <c r="AD555" s="34"/>
    </row>
    <row r="556" spans="1:30" ht="12.75" x14ac:dyDescent="0.2">
      <c r="A556" s="34"/>
      <c r="B556" s="34"/>
      <c r="C556" s="34"/>
      <c r="D556" s="34"/>
      <c r="E556" s="34"/>
      <c r="F556" s="34"/>
      <c r="G556" s="51"/>
      <c r="H556" s="34"/>
      <c r="I556" s="51"/>
      <c r="J556" s="34"/>
      <c r="K556" s="51"/>
      <c r="L556" s="34"/>
      <c r="M556" s="51"/>
      <c r="N556" s="34"/>
      <c r="O556" s="34"/>
      <c r="P556" s="34"/>
      <c r="Q556" s="34"/>
      <c r="R556" s="34"/>
      <c r="S556" s="34"/>
      <c r="T556" s="34"/>
      <c r="U556" s="34"/>
      <c r="V556" s="34"/>
      <c r="W556" s="34"/>
      <c r="X556" s="34"/>
      <c r="Y556" s="34"/>
      <c r="Z556" s="34"/>
      <c r="AA556" s="34"/>
      <c r="AB556" s="34"/>
      <c r="AC556" s="34"/>
      <c r="AD556" s="34"/>
    </row>
    <row r="557" spans="1:30" ht="12.75" x14ac:dyDescent="0.2">
      <c r="A557" s="34"/>
      <c r="B557" s="34"/>
      <c r="C557" s="34"/>
      <c r="D557" s="34"/>
      <c r="E557" s="34"/>
      <c r="F557" s="34"/>
      <c r="G557" s="51"/>
      <c r="H557" s="34"/>
      <c r="I557" s="51"/>
      <c r="J557" s="34"/>
      <c r="K557" s="51"/>
      <c r="L557" s="34"/>
      <c r="M557" s="51"/>
      <c r="N557" s="34"/>
      <c r="O557" s="34"/>
      <c r="P557" s="34"/>
      <c r="Q557" s="34"/>
      <c r="R557" s="34"/>
      <c r="S557" s="34"/>
      <c r="T557" s="34"/>
      <c r="U557" s="34"/>
      <c r="V557" s="34"/>
      <c r="W557" s="34"/>
      <c r="X557" s="34"/>
      <c r="Y557" s="34"/>
      <c r="Z557" s="34"/>
      <c r="AA557" s="34"/>
      <c r="AB557" s="34"/>
      <c r="AC557" s="34"/>
      <c r="AD557" s="34"/>
    </row>
    <row r="558" spans="1:30" ht="12.75" x14ac:dyDescent="0.2">
      <c r="A558" s="34"/>
      <c r="B558" s="34"/>
      <c r="C558" s="34"/>
      <c r="D558" s="34"/>
      <c r="E558" s="34"/>
      <c r="F558" s="34"/>
      <c r="G558" s="51"/>
      <c r="H558" s="34"/>
      <c r="I558" s="51"/>
      <c r="J558" s="34"/>
      <c r="K558" s="51"/>
      <c r="L558" s="34"/>
      <c r="M558" s="51"/>
      <c r="N558" s="34"/>
      <c r="O558" s="34"/>
      <c r="P558" s="34"/>
      <c r="Q558" s="34"/>
      <c r="R558" s="34"/>
      <c r="S558" s="34"/>
      <c r="T558" s="34"/>
      <c r="U558" s="34"/>
      <c r="V558" s="34"/>
      <c r="W558" s="34"/>
      <c r="X558" s="34"/>
      <c r="Y558" s="34"/>
      <c r="Z558" s="34"/>
      <c r="AA558" s="34"/>
      <c r="AB558" s="34"/>
      <c r="AC558" s="34"/>
      <c r="AD558" s="34"/>
    </row>
    <row r="559" spans="1:30" ht="12.75" x14ac:dyDescent="0.2">
      <c r="A559" s="34"/>
      <c r="B559" s="34"/>
      <c r="C559" s="34"/>
      <c r="D559" s="34"/>
      <c r="E559" s="34"/>
      <c r="F559" s="34"/>
      <c r="G559" s="51"/>
      <c r="H559" s="34"/>
      <c r="I559" s="51"/>
      <c r="J559" s="34"/>
      <c r="K559" s="51"/>
      <c r="L559" s="34"/>
      <c r="M559" s="51"/>
      <c r="N559" s="34"/>
      <c r="O559" s="34"/>
      <c r="P559" s="34"/>
      <c r="Q559" s="34"/>
      <c r="R559" s="34"/>
      <c r="S559" s="34"/>
      <c r="T559" s="34"/>
      <c r="U559" s="34"/>
      <c r="V559" s="34"/>
      <c r="W559" s="34"/>
      <c r="X559" s="34"/>
      <c r="Y559" s="34"/>
      <c r="Z559" s="34"/>
      <c r="AA559" s="34"/>
      <c r="AB559" s="34"/>
      <c r="AC559" s="34"/>
      <c r="AD559" s="34"/>
    </row>
    <row r="560" spans="1:30" ht="12.75" x14ac:dyDescent="0.2">
      <c r="A560" s="34"/>
      <c r="B560" s="34"/>
      <c r="C560" s="34"/>
      <c r="D560" s="34"/>
      <c r="E560" s="34"/>
      <c r="F560" s="34"/>
      <c r="G560" s="51"/>
      <c r="H560" s="34"/>
      <c r="I560" s="51"/>
      <c r="J560" s="34"/>
      <c r="K560" s="51"/>
      <c r="L560" s="34"/>
      <c r="M560" s="51"/>
      <c r="N560" s="34"/>
      <c r="O560" s="34"/>
      <c r="P560" s="34"/>
      <c r="Q560" s="34"/>
      <c r="R560" s="34"/>
      <c r="S560" s="34"/>
      <c r="T560" s="34"/>
      <c r="U560" s="34"/>
      <c r="V560" s="34"/>
      <c r="W560" s="34"/>
      <c r="X560" s="34"/>
      <c r="Y560" s="34"/>
      <c r="Z560" s="34"/>
      <c r="AA560" s="34"/>
      <c r="AB560" s="34"/>
      <c r="AC560" s="34"/>
      <c r="AD560" s="34"/>
    </row>
    <row r="561" spans="1:30" ht="12.75" x14ac:dyDescent="0.2">
      <c r="A561" s="34"/>
      <c r="B561" s="34"/>
      <c r="C561" s="34"/>
      <c r="D561" s="34"/>
      <c r="E561" s="34"/>
      <c r="F561" s="34"/>
      <c r="G561" s="51"/>
      <c r="H561" s="34"/>
      <c r="I561" s="51"/>
      <c r="J561" s="34"/>
      <c r="K561" s="51"/>
      <c r="L561" s="34"/>
      <c r="M561" s="51"/>
      <c r="N561" s="34"/>
      <c r="O561" s="34"/>
      <c r="P561" s="34"/>
      <c r="Q561" s="34"/>
      <c r="R561" s="34"/>
      <c r="S561" s="34"/>
      <c r="T561" s="34"/>
      <c r="U561" s="34"/>
      <c r="V561" s="34"/>
      <c r="W561" s="34"/>
      <c r="X561" s="34"/>
      <c r="Y561" s="34"/>
      <c r="Z561" s="34"/>
      <c r="AA561" s="34"/>
      <c r="AB561" s="34"/>
      <c r="AC561" s="34"/>
      <c r="AD561" s="34"/>
    </row>
    <row r="562" spans="1:30" ht="12.75" x14ac:dyDescent="0.2">
      <c r="A562" s="34"/>
      <c r="B562" s="34"/>
      <c r="C562" s="34"/>
      <c r="D562" s="34"/>
      <c r="E562" s="34"/>
      <c r="F562" s="34"/>
      <c r="G562" s="51"/>
      <c r="H562" s="34"/>
      <c r="I562" s="51"/>
      <c r="J562" s="34"/>
      <c r="K562" s="51"/>
      <c r="L562" s="34"/>
      <c r="M562" s="51"/>
      <c r="N562" s="34"/>
      <c r="O562" s="34"/>
      <c r="P562" s="34"/>
      <c r="Q562" s="34"/>
      <c r="R562" s="34"/>
      <c r="S562" s="34"/>
      <c r="T562" s="34"/>
      <c r="U562" s="34"/>
      <c r="V562" s="34"/>
      <c r="W562" s="34"/>
      <c r="X562" s="34"/>
      <c r="Y562" s="34"/>
      <c r="Z562" s="34"/>
      <c r="AA562" s="34"/>
      <c r="AB562" s="34"/>
      <c r="AC562" s="34"/>
      <c r="AD562" s="34"/>
    </row>
    <row r="563" spans="1:30" ht="12.75" x14ac:dyDescent="0.2">
      <c r="A563" s="34"/>
      <c r="B563" s="34"/>
      <c r="C563" s="34"/>
      <c r="D563" s="34"/>
      <c r="E563" s="34"/>
      <c r="F563" s="34"/>
      <c r="G563" s="51"/>
      <c r="H563" s="34"/>
      <c r="I563" s="51"/>
      <c r="J563" s="34"/>
      <c r="K563" s="51"/>
      <c r="L563" s="34"/>
      <c r="M563" s="51"/>
      <c r="N563" s="34"/>
      <c r="O563" s="34"/>
      <c r="P563" s="34"/>
      <c r="Q563" s="34"/>
      <c r="R563" s="34"/>
      <c r="S563" s="34"/>
      <c r="T563" s="34"/>
      <c r="U563" s="34"/>
      <c r="V563" s="34"/>
      <c r="W563" s="34"/>
      <c r="X563" s="34"/>
      <c r="Y563" s="34"/>
      <c r="Z563" s="34"/>
      <c r="AA563" s="34"/>
      <c r="AB563" s="34"/>
      <c r="AC563" s="34"/>
      <c r="AD563" s="34"/>
    </row>
    <row r="564" spans="1:30" ht="12.75" x14ac:dyDescent="0.2">
      <c r="A564" s="34"/>
      <c r="B564" s="34"/>
      <c r="C564" s="34"/>
      <c r="D564" s="34"/>
      <c r="E564" s="34"/>
      <c r="F564" s="34"/>
      <c r="G564" s="51"/>
      <c r="H564" s="34"/>
      <c r="I564" s="51"/>
      <c r="J564" s="34"/>
      <c r="K564" s="51"/>
      <c r="L564" s="34"/>
      <c r="M564" s="51"/>
      <c r="N564" s="34"/>
      <c r="O564" s="34"/>
      <c r="P564" s="34"/>
      <c r="Q564" s="34"/>
      <c r="R564" s="34"/>
      <c r="S564" s="34"/>
      <c r="T564" s="34"/>
      <c r="U564" s="34"/>
      <c r="V564" s="34"/>
      <c r="W564" s="34"/>
      <c r="X564" s="34"/>
      <c r="Y564" s="34"/>
      <c r="Z564" s="34"/>
      <c r="AA564" s="34"/>
      <c r="AB564" s="34"/>
      <c r="AC564" s="34"/>
      <c r="AD564" s="34"/>
    </row>
    <row r="565" spans="1:30" ht="12.75" x14ac:dyDescent="0.2">
      <c r="A565" s="34"/>
      <c r="B565" s="34"/>
      <c r="C565" s="34"/>
      <c r="D565" s="34"/>
      <c r="E565" s="34"/>
      <c r="F565" s="34"/>
      <c r="G565" s="51"/>
      <c r="H565" s="34"/>
      <c r="I565" s="51"/>
      <c r="J565" s="34"/>
      <c r="K565" s="51"/>
      <c r="L565" s="34"/>
      <c r="M565" s="51"/>
      <c r="N565" s="34"/>
      <c r="O565" s="34"/>
      <c r="P565" s="34"/>
      <c r="Q565" s="34"/>
      <c r="R565" s="34"/>
      <c r="S565" s="34"/>
      <c r="T565" s="34"/>
      <c r="U565" s="34"/>
      <c r="V565" s="34"/>
      <c r="W565" s="34"/>
      <c r="X565" s="34"/>
      <c r="Y565" s="34"/>
      <c r="Z565" s="34"/>
      <c r="AA565" s="34"/>
      <c r="AB565" s="34"/>
      <c r="AC565" s="34"/>
      <c r="AD565" s="34"/>
    </row>
    <row r="566" spans="1:30" ht="12.75" x14ac:dyDescent="0.2">
      <c r="A566" s="34"/>
      <c r="B566" s="34"/>
      <c r="C566" s="34"/>
      <c r="D566" s="34"/>
      <c r="E566" s="34"/>
      <c r="F566" s="34"/>
      <c r="G566" s="51"/>
      <c r="H566" s="34"/>
      <c r="I566" s="51"/>
      <c r="J566" s="34"/>
      <c r="K566" s="51"/>
      <c r="L566" s="34"/>
      <c r="M566" s="51"/>
      <c r="N566" s="34"/>
      <c r="O566" s="34"/>
      <c r="P566" s="34"/>
      <c r="Q566" s="34"/>
      <c r="R566" s="34"/>
      <c r="S566" s="34"/>
      <c r="T566" s="34"/>
      <c r="U566" s="34"/>
      <c r="V566" s="34"/>
      <c r="W566" s="34"/>
      <c r="X566" s="34"/>
      <c r="Y566" s="34"/>
      <c r="Z566" s="34"/>
      <c r="AA566" s="34"/>
      <c r="AB566" s="34"/>
      <c r="AC566" s="34"/>
      <c r="AD566" s="34"/>
    </row>
    <row r="567" spans="1:30" ht="12.75" x14ac:dyDescent="0.2">
      <c r="A567" s="34"/>
      <c r="B567" s="34"/>
      <c r="C567" s="34"/>
      <c r="D567" s="34"/>
      <c r="E567" s="34"/>
      <c r="F567" s="34"/>
      <c r="G567" s="51"/>
      <c r="H567" s="34"/>
      <c r="I567" s="51"/>
      <c r="J567" s="34"/>
      <c r="K567" s="51"/>
      <c r="L567" s="34"/>
      <c r="M567" s="51"/>
      <c r="N567" s="34"/>
      <c r="O567" s="34"/>
      <c r="P567" s="34"/>
      <c r="Q567" s="34"/>
      <c r="R567" s="34"/>
      <c r="S567" s="34"/>
      <c r="T567" s="34"/>
      <c r="U567" s="34"/>
      <c r="V567" s="34"/>
      <c r="W567" s="34"/>
      <c r="X567" s="34"/>
      <c r="Y567" s="34"/>
      <c r="Z567" s="34"/>
      <c r="AA567" s="34"/>
      <c r="AB567" s="34"/>
      <c r="AC567" s="34"/>
      <c r="AD567" s="34"/>
    </row>
    <row r="568" spans="1:30" ht="12.75" x14ac:dyDescent="0.2">
      <c r="A568" s="34"/>
      <c r="B568" s="34"/>
      <c r="C568" s="34"/>
      <c r="D568" s="34"/>
      <c r="E568" s="34"/>
      <c r="F568" s="34"/>
      <c r="G568" s="51"/>
      <c r="H568" s="34"/>
      <c r="I568" s="51"/>
      <c r="J568" s="34"/>
      <c r="K568" s="51"/>
      <c r="L568" s="34"/>
      <c r="M568" s="51"/>
      <c r="N568" s="34"/>
      <c r="O568" s="34"/>
      <c r="P568" s="34"/>
      <c r="Q568" s="34"/>
      <c r="R568" s="34"/>
      <c r="S568" s="34"/>
      <c r="T568" s="34"/>
      <c r="U568" s="34"/>
      <c r="V568" s="34"/>
      <c r="W568" s="34"/>
      <c r="X568" s="34"/>
      <c r="Y568" s="34"/>
      <c r="Z568" s="34"/>
      <c r="AA568" s="34"/>
      <c r="AB568" s="34"/>
      <c r="AC568" s="34"/>
      <c r="AD568" s="34"/>
    </row>
    <row r="569" spans="1:30" ht="12.75" x14ac:dyDescent="0.2">
      <c r="A569" s="34"/>
      <c r="B569" s="34"/>
      <c r="C569" s="34"/>
      <c r="D569" s="34"/>
      <c r="E569" s="34"/>
      <c r="F569" s="34"/>
      <c r="G569" s="51"/>
      <c r="H569" s="34"/>
      <c r="I569" s="51"/>
      <c r="J569" s="34"/>
      <c r="K569" s="51"/>
      <c r="L569" s="34"/>
      <c r="M569" s="51"/>
      <c r="N569" s="34"/>
      <c r="O569" s="34"/>
      <c r="P569" s="34"/>
      <c r="Q569" s="34"/>
      <c r="R569" s="34"/>
      <c r="S569" s="34"/>
      <c r="T569" s="34"/>
      <c r="U569" s="34"/>
      <c r="V569" s="34"/>
      <c r="W569" s="34"/>
      <c r="X569" s="34"/>
      <c r="Y569" s="34"/>
      <c r="Z569" s="34"/>
      <c r="AA569" s="34"/>
      <c r="AB569" s="34"/>
      <c r="AC569" s="34"/>
      <c r="AD569" s="34"/>
    </row>
    <row r="570" spans="1:30" ht="12.75" x14ac:dyDescent="0.2">
      <c r="A570" s="34"/>
      <c r="B570" s="34"/>
      <c r="C570" s="34"/>
      <c r="D570" s="34"/>
      <c r="E570" s="34"/>
      <c r="F570" s="34"/>
      <c r="G570" s="51"/>
      <c r="H570" s="34"/>
      <c r="I570" s="51"/>
      <c r="J570" s="34"/>
      <c r="K570" s="51"/>
      <c r="L570" s="34"/>
      <c r="M570" s="51"/>
      <c r="N570" s="34"/>
      <c r="O570" s="34"/>
      <c r="P570" s="34"/>
      <c r="Q570" s="34"/>
      <c r="R570" s="34"/>
      <c r="S570" s="34"/>
      <c r="T570" s="34"/>
      <c r="U570" s="34"/>
      <c r="V570" s="34"/>
      <c r="W570" s="34"/>
      <c r="X570" s="34"/>
      <c r="Y570" s="34"/>
      <c r="Z570" s="34"/>
      <c r="AA570" s="34"/>
      <c r="AB570" s="34"/>
      <c r="AC570" s="34"/>
      <c r="AD570" s="34"/>
    </row>
    <row r="571" spans="1:30" ht="12.75" x14ac:dyDescent="0.2">
      <c r="A571" s="34"/>
      <c r="B571" s="34"/>
      <c r="C571" s="34"/>
      <c r="D571" s="34"/>
      <c r="E571" s="34"/>
      <c r="F571" s="34"/>
      <c r="G571" s="51"/>
      <c r="H571" s="34"/>
      <c r="I571" s="51"/>
      <c r="J571" s="34"/>
      <c r="K571" s="51"/>
      <c r="L571" s="34"/>
      <c r="M571" s="51"/>
      <c r="N571" s="34"/>
      <c r="O571" s="34"/>
      <c r="P571" s="34"/>
      <c r="Q571" s="34"/>
      <c r="R571" s="34"/>
      <c r="S571" s="34"/>
      <c r="T571" s="34"/>
      <c r="U571" s="34"/>
      <c r="V571" s="34"/>
      <c r="W571" s="34"/>
      <c r="X571" s="34"/>
      <c r="Y571" s="34"/>
      <c r="Z571" s="34"/>
      <c r="AA571" s="34"/>
      <c r="AB571" s="34"/>
      <c r="AC571" s="34"/>
      <c r="AD571" s="34"/>
    </row>
    <row r="572" spans="1:30" ht="12.75" x14ac:dyDescent="0.2">
      <c r="A572" s="34"/>
      <c r="B572" s="34"/>
      <c r="C572" s="34"/>
      <c r="D572" s="34"/>
      <c r="E572" s="34"/>
      <c r="F572" s="34"/>
      <c r="G572" s="51"/>
      <c r="H572" s="34"/>
      <c r="I572" s="51"/>
      <c r="J572" s="34"/>
      <c r="K572" s="51"/>
      <c r="L572" s="34"/>
      <c r="M572" s="51"/>
      <c r="N572" s="34"/>
      <c r="O572" s="34"/>
      <c r="P572" s="34"/>
      <c r="Q572" s="34"/>
      <c r="R572" s="34"/>
      <c r="S572" s="34"/>
      <c r="T572" s="34"/>
      <c r="U572" s="34"/>
      <c r="V572" s="34"/>
      <c r="W572" s="34"/>
      <c r="X572" s="34"/>
      <c r="Y572" s="34"/>
      <c r="Z572" s="34"/>
      <c r="AA572" s="34"/>
      <c r="AB572" s="34"/>
      <c r="AC572" s="34"/>
      <c r="AD572" s="34"/>
    </row>
    <row r="573" spans="1:30" ht="12.75" x14ac:dyDescent="0.2">
      <c r="A573" s="34"/>
      <c r="B573" s="34"/>
      <c r="C573" s="34"/>
      <c r="D573" s="34"/>
      <c r="E573" s="34"/>
      <c r="F573" s="34"/>
      <c r="G573" s="51"/>
      <c r="H573" s="34"/>
      <c r="I573" s="51"/>
      <c r="J573" s="34"/>
      <c r="K573" s="51"/>
      <c r="L573" s="34"/>
      <c r="M573" s="51"/>
      <c r="N573" s="34"/>
      <c r="O573" s="34"/>
      <c r="P573" s="34"/>
      <c r="Q573" s="34"/>
      <c r="R573" s="34"/>
      <c r="S573" s="34"/>
      <c r="T573" s="34"/>
      <c r="U573" s="34"/>
      <c r="V573" s="34"/>
      <c r="W573" s="34"/>
      <c r="X573" s="34"/>
      <c r="Y573" s="34"/>
      <c r="Z573" s="34"/>
      <c r="AA573" s="34"/>
      <c r="AB573" s="34"/>
      <c r="AC573" s="34"/>
      <c r="AD573" s="34"/>
    </row>
    <row r="574" spans="1:30" ht="12.75" x14ac:dyDescent="0.2">
      <c r="A574" s="34"/>
      <c r="B574" s="34"/>
      <c r="C574" s="34"/>
      <c r="D574" s="34"/>
      <c r="E574" s="34"/>
      <c r="F574" s="34"/>
      <c r="G574" s="51"/>
      <c r="H574" s="34"/>
      <c r="I574" s="51"/>
      <c r="J574" s="34"/>
      <c r="K574" s="51"/>
      <c r="L574" s="34"/>
      <c r="M574" s="51"/>
      <c r="N574" s="34"/>
      <c r="O574" s="34"/>
      <c r="P574" s="34"/>
      <c r="Q574" s="34"/>
      <c r="R574" s="34"/>
      <c r="S574" s="34"/>
      <c r="T574" s="34"/>
      <c r="U574" s="34"/>
      <c r="V574" s="34"/>
      <c r="W574" s="34"/>
      <c r="X574" s="34"/>
      <c r="Y574" s="34"/>
      <c r="Z574" s="34"/>
      <c r="AA574" s="34"/>
      <c r="AB574" s="34"/>
      <c r="AC574" s="34"/>
      <c r="AD574" s="34"/>
    </row>
    <row r="575" spans="1:30" ht="12.75" x14ac:dyDescent="0.2">
      <c r="A575" s="34"/>
      <c r="B575" s="34"/>
      <c r="C575" s="34"/>
      <c r="D575" s="34"/>
      <c r="E575" s="34"/>
      <c r="F575" s="34"/>
      <c r="G575" s="51"/>
      <c r="H575" s="34"/>
      <c r="I575" s="51"/>
      <c r="J575" s="34"/>
      <c r="K575" s="51"/>
      <c r="L575" s="34"/>
      <c r="M575" s="51"/>
      <c r="N575" s="34"/>
      <c r="O575" s="34"/>
      <c r="P575" s="34"/>
      <c r="Q575" s="34"/>
      <c r="R575" s="34"/>
      <c r="S575" s="34"/>
      <c r="T575" s="34"/>
      <c r="U575" s="34"/>
      <c r="V575" s="34"/>
      <c r="W575" s="34"/>
      <c r="X575" s="34"/>
      <c r="Y575" s="34"/>
      <c r="Z575" s="34"/>
      <c r="AA575" s="34"/>
      <c r="AB575" s="34"/>
      <c r="AC575" s="34"/>
      <c r="AD575" s="34"/>
    </row>
    <row r="576" spans="1:30" ht="12.75" x14ac:dyDescent="0.2">
      <c r="A576" s="34"/>
      <c r="B576" s="34"/>
      <c r="C576" s="34"/>
      <c r="D576" s="34"/>
      <c r="E576" s="34"/>
      <c r="F576" s="34"/>
      <c r="G576" s="51"/>
      <c r="H576" s="34"/>
      <c r="I576" s="51"/>
      <c r="J576" s="34"/>
      <c r="K576" s="51"/>
      <c r="L576" s="34"/>
      <c r="M576" s="51"/>
      <c r="N576" s="34"/>
      <c r="O576" s="34"/>
      <c r="P576" s="34"/>
      <c r="Q576" s="34"/>
      <c r="R576" s="34"/>
      <c r="S576" s="34"/>
      <c r="T576" s="34"/>
      <c r="U576" s="34"/>
      <c r="V576" s="34"/>
      <c r="W576" s="34"/>
      <c r="X576" s="34"/>
      <c r="Y576" s="34"/>
      <c r="Z576" s="34"/>
      <c r="AA576" s="34"/>
      <c r="AB576" s="34"/>
      <c r="AC576" s="34"/>
      <c r="AD576" s="34"/>
    </row>
    <row r="577" spans="1:30" ht="12.75" x14ac:dyDescent="0.2">
      <c r="A577" s="34"/>
      <c r="B577" s="34"/>
      <c r="C577" s="34"/>
      <c r="D577" s="34"/>
      <c r="E577" s="34"/>
      <c r="F577" s="34"/>
      <c r="G577" s="51"/>
      <c r="H577" s="34"/>
      <c r="I577" s="51"/>
      <c r="J577" s="34"/>
      <c r="K577" s="51"/>
      <c r="L577" s="34"/>
      <c r="M577" s="51"/>
      <c r="N577" s="34"/>
      <c r="O577" s="34"/>
      <c r="P577" s="34"/>
      <c r="Q577" s="34"/>
      <c r="R577" s="34"/>
      <c r="S577" s="34"/>
      <c r="T577" s="34"/>
      <c r="U577" s="34"/>
      <c r="V577" s="34"/>
      <c r="W577" s="34"/>
      <c r="X577" s="34"/>
      <c r="Y577" s="34"/>
      <c r="Z577" s="34"/>
      <c r="AA577" s="34"/>
      <c r="AB577" s="34"/>
      <c r="AC577" s="34"/>
      <c r="AD577" s="34"/>
    </row>
    <row r="578" spans="1:30" ht="12.75" x14ac:dyDescent="0.2">
      <c r="A578" s="34"/>
      <c r="B578" s="34"/>
      <c r="C578" s="34"/>
      <c r="D578" s="34"/>
      <c r="E578" s="34"/>
      <c r="F578" s="34"/>
      <c r="G578" s="51"/>
      <c r="H578" s="34"/>
      <c r="I578" s="51"/>
      <c r="J578" s="34"/>
      <c r="K578" s="51"/>
      <c r="L578" s="34"/>
      <c r="M578" s="51"/>
      <c r="N578" s="34"/>
      <c r="O578" s="34"/>
      <c r="P578" s="34"/>
      <c r="Q578" s="34"/>
      <c r="R578" s="34"/>
      <c r="S578" s="34"/>
      <c r="T578" s="34"/>
      <c r="U578" s="34"/>
      <c r="V578" s="34"/>
      <c r="W578" s="34"/>
      <c r="X578" s="34"/>
      <c r="Y578" s="34"/>
      <c r="Z578" s="34"/>
      <c r="AA578" s="34"/>
      <c r="AB578" s="34"/>
      <c r="AC578" s="34"/>
      <c r="AD578" s="34"/>
    </row>
    <row r="579" spans="1:30" ht="12.75" x14ac:dyDescent="0.2">
      <c r="A579" s="34"/>
      <c r="B579" s="34"/>
      <c r="C579" s="34"/>
      <c r="D579" s="34"/>
      <c r="E579" s="34"/>
      <c r="F579" s="34"/>
      <c r="G579" s="51"/>
      <c r="H579" s="34"/>
      <c r="I579" s="51"/>
      <c r="J579" s="34"/>
      <c r="K579" s="51"/>
      <c r="L579" s="34"/>
      <c r="M579" s="51"/>
      <c r="N579" s="34"/>
      <c r="O579" s="34"/>
      <c r="P579" s="34"/>
      <c r="Q579" s="34"/>
      <c r="R579" s="34"/>
      <c r="S579" s="34"/>
      <c r="T579" s="34"/>
      <c r="U579" s="34"/>
      <c r="V579" s="34"/>
      <c r="W579" s="34"/>
      <c r="X579" s="34"/>
      <c r="Y579" s="34"/>
      <c r="Z579" s="34"/>
      <c r="AA579" s="34"/>
      <c r="AB579" s="34"/>
      <c r="AC579" s="34"/>
      <c r="AD579" s="34"/>
    </row>
    <row r="580" spans="1:30" ht="12.75" x14ac:dyDescent="0.2">
      <c r="A580" s="34"/>
      <c r="B580" s="34"/>
      <c r="C580" s="34"/>
      <c r="D580" s="34"/>
      <c r="E580" s="34"/>
      <c r="F580" s="34"/>
      <c r="G580" s="51"/>
      <c r="H580" s="34"/>
      <c r="I580" s="51"/>
      <c r="J580" s="34"/>
      <c r="K580" s="51"/>
      <c r="L580" s="34"/>
      <c r="M580" s="51"/>
      <c r="N580" s="34"/>
      <c r="O580" s="34"/>
      <c r="P580" s="34"/>
      <c r="Q580" s="34"/>
      <c r="R580" s="34"/>
      <c r="S580" s="34"/>
      <c r="T580" s="34"/>
      <c r="U580" s="34"/>
      <c r="V580" s="34"/>
      <c r="W580" s="34"/>
      <c r="X580" s="34"/>
      <c r="Y580" s="34"/>
      <c r="Z580" s="34"/>
      <c r="AA580" s="34"/>
      <c r="AB580" s="34"/>
      <c r="AC580" s="34"/>
      <c r="AD580" s="34"/>
    </row>
    <row r="581" spans="1:30" ht="12.75" x14ac:dyDescent="0.2">
      <c r="A581" s="34"/>
      <c r="B581" s="34"/>
      <c r="C581" s="34"/>
      <c r="D581" s="34"/>
      <c r="E581" s="34"/>
      <c r="F581" s="34"/>
      <c r="G581" s="51"/>
      <c r="H581" s="34"/>
      <c r="I581" s="51"/>
      <c r="J581" s="34"/>
      <c r="K581" s="51"/>
      <c r="L581" s="34"/>
      <c r="M581" s="51"/>
      <c r="N581" s="34"/>
      <c r="O581" s="34"/>
      <c r="P581" s="34"/>
      <c r="Q581" s="34"/>
      <c r="R581" s="34"/>
      <c r="S581" s="34"/>
      <c r="T581" s="34"/>
      <c r="U581" s="34"/>
      <c r="V581" s="34"/>
      <c r="W581" s="34"/>
      <c r="X581" s="34"/>
      <c r="Y581" s="34"/>
      <c r="Z581" s="34"/>
      <c r="AA581" s="34"/>
      <c r="AB581" s="34"/>
      <c r="AC581" s="34"/>
      <c r="AD581" s="34"/>
    </row>
    <row r="582" spans="1:30" ht="12.75" x14ac:dyDescent="0.2">
      <c r="A582" s="34"/>
      <c r="B582" s="34"/>
      <c r="C582" s="34"/>
      <c r="D582" s="34"/>
      <c r="E582" s="34"/>
      <c r="F582" s="34"/>
      <c r="G582" s="51"/>
      <c r="H582" s="34"/>
      <c r="I582" s="51"/>
      <c r="J582" s="34"/>
      <c r="K582" s="51"/>
      <c r="L582" s="34"/>
      <c r="M582" s="51"/>
      <c r="N582" s="34"/>
      <c r="O582" s="34"/>
      <c r="P582" s="34"/>
      <c r="Q582" s="34"/>
      <c r="R582" s="34"/>
      <c r="S582" s="34"/>
      <c r="T582" s="34"/>
      <c r="U582" s="34"/>
      <c r="V582" s="34"/>
      <c r="W582" s="34"/>
      <c r="X582" s="34"/>
      <c r="Y582" s="34"/>
      <c r="Z582" s="34"/>
      <c r="AA582" s="34"/>
      <c r="AB582" s="34"/>
      <c r="AC582" s="34"/>
      <c r="AD582" s="34"/>
    </row>
    <row r="583" spans="1:30" ht="12.75" x14ac:dyDescent="0.2">
      <c r="A583" s="34"/>
      <c r="B583" s="34"/>
      <c r="C583" s="34"/>
      <c r="D583" s="34"/>
      <c r="E583" s="34"/>
      <c r="F583" s="34"/>
      <c r="G583" s="51"/>
      <c r="H583" s="34"/>
      <c r="I583" s="51"/>
      <c r="J583" s="34"/>
      <c r="K583" s="51"/>
      <c r="L583" s="34"/>
      <c r="M583" s="51"/>
      <c r="N583" s="34"/>
      <c r="O583" s="34"/>
      <c r="P583" s="34"/>
      <c r="Q583" s="34"/>
      <c r="R583" s="34"/>
      <c r="S583" s="34"/>
      <c r="T583" s="34"/>
      <c r="U583" s="34"/>
      <c r="V583" s="34"/>
      <c r="W583" s="34"/>
      <c r="X583" s="34"/>
      <c r="Y583" s="34"/>
      <c r="Z583" s="34"/>
      <c r="AA583" s="34"/>
      <c r="AB583" s="34"/>
      <c r="AC583" s="34"/>
      <c r="AD583" s="34"/>
    </row>
    <row r="584" spans="1:30" ht="12.75" x14ac:dyDescent="0.2">
      <c r="A584" s="34"/>
      <c r="B584" s="34"/>
      <c r="C584" s="34"/>
      <c r="D584" s="34"/>
      <c r="E584" s="34"/>
      <c r="F584" s="34"/>
      <c r="G584" s="51"/>
      <c r="H584" s="34"/>
      <c r="I584" s="51"/>
      <c r="J584" s="34"/>
      <c r="K584" s="51"/>
      <c r="L584" s="34"/>
      <c r="M584" s="51"/>
      <c r="N584" s="34"/>
      <c r="O584" s="34"/>
      <c r="P584" s="34"/>
      <c r="Q584" s="34"/>
      <c r="R584" s="34"/>
      <c r="S584" s="34"/>
      <c r="T584" s="34"/>
      <c r="U584" s="34"/>
      <c r="V584" s="34"/>
      <c r="W584" s="34"/>
      <c r="X584" s="34"/>
      <c r="Y584" s="34"/>
      <c r="Z584" s="34"/>
      <c r="AA584" s="34"/>
      <c r="AB584" s="34"/>
      <c r="AC584" s="34"/>
      <c r="AD584" s="34"/>
    </row>
    <row r="585" spans="1:30" ht="12.75" x14ac:dyDescent="0.2">
      <c r="A585" s="34"/>
      <c r="B585" s="34"/>
      <c r="C585" s="34"/>
      <c r="D585" s="34"/>
      <c r="E585" s="34"/>
      <c r="F585" s="34"/>
      <c r="G585" s="51"/>
      <c r="H585" s="34"/>
      <c r="I585" s="51"/>
      <c r="J585" s="34"/>
      <c r="K585" s="51"/>
      <c r="L585" s="34"/>
      <c r="M585" s="51"/>
      <c r="N585" s="34"/>
      <c r="O585" s="34"/>
      <c r="P585" s="34"/>
      <c r="Q585" s="34"/>
      <c r="R585" s="34"/>
      <c r="S585" s="34"/>
      <c r="T585" s="34"/>
      <c r="U585" s="34"/>
      <c r="V585" s="34"/>
      <c r="W585" s="34"/>
      <c r="X585" s="34"/>
      <c r="Y585" s="34"/>
      <c r="Z585" s="34"/>
      <c r="AA585" s="34"/>
      <c r="AB585" s="34"/>
      <c r="AC585" s="34"/>
      <c r="AD585" s="34"/>
    </row>
    <row r="586" spans="1:30" ht="12.75" x14ac:dyDescent="0.2">
      <c r="A586" s="34"/>
      <c r="B586" s="34"/>
      <c r="C586" s="34"/>
      <c r="D586" s="34"/>
      <c r="E586" s="34"/>
      <c r="F586" s="34"/>
      <c r="G586" s="51"/>
      <c r="H586" s="34"/>
      <c r="I586" s="51"/>
      <c r="J586" s="34"/>
      <c r="K586" s="51"/>
      <c r="L586" s="34"/>
      <c r="M586" s="51"/>
      <c r="N586" s="34"/>
      <c r="O586" s="34"/>
      <c r="P586" s="34"/>
      <c r="Q586" s="34"/>
      <c r="R586" s="34"/>
      <c r="S586" s="34"/>
      <c r="T586" s="34"/>
      <c r="U586" s="34"/>
      <c r="V586" s="34"/>
      <c r="W586" s="34"/>
      <c r="X586" s="34"/>
      <c r="Y586" s="34"/>
      <c r="Z586" s="34"/>
      <c r="AA586" s="34"/>
      <c r="AB586" s="34"/>
      <c r="AC586" s="34"/>
      <c r="AD586" s="34"/>
    </row>
    <row r="587" spans="1:30" ht="12.75" x14ac:dyDescent="0.2">
      <c r="A587" s="34"/>
      <c r="B587" s="34"/>
      <c r="C587" s="34"/>
      <c r="D587" s="34"/>
      <c r="E587" s="34"/>
      <c r="F587" s="34"/>
      <c r="G587" s="51"/>
      <c r="H587" s="34"/>
      <c r="I587" s="51"/>
      <c r="J587" s="34"/>
      <c r="K587" s="51"/>
      <c r="L587" s="34"/>
      <c r="M587" s="51"/>
      <c r="N587" s="34"/>
      <c r="O587" s="34"/>
      <c r="P587" s="34"/>
      <c r="Q587" s="34"/>
      <c r="R587" s="34"/>
      <c r="S587" s="34"/>
      <c r="T587" s="34"/>
      <c r="U587" s="34"/>
      <c r="V587" s="34"/>
      <c r="W587" s="34"/>
      <c r="X587" s="34"/>
      <c r="Y587" s="34"/>
      <c r="Z587" s="34"/>
      <c r="AA587" s="34"/>
      <c r="AB587" s="34"/>
      <c r="AC587" s="34"/>
      <c r="AD587" s="34"/>
    </row>
    <row r="588" spans="1:30" ht="12.75" x14ac:dyDescent="0.2">
      <c r="A588" s="34"/>
      <c r="B588" s="34"/>
      <c r="C588" s="34"/>
      <c r="D588" s="34"/>
      <c r="E588" s="34"/>
      <c r="F588" s="34"/>
      <c r="G588" s="51"/>
      <c r="H588" s="34"/>
      <c r="I588" s="51"/>
      <c r="J588" s="34"/>
      <c r="K588" s="51"/>
      <c r="L588" s="34"/>
      <c r="M588" s="51"/>
      <c r="N588" s="34"/>
      <c r="O588" s="34"/>
      <c r="P588" s="34"/>
      <c r="Q588" s="34"/>
      <c r="R588" s="34"/>
      <c r="S588" s="34"/>
      <c r="T588" s="34"/>
      <c r="U588" s="34"/>
      <c r="V588" s="34"/>
      <c r="W588" s="34"/>
      <c r="X588" s="34"/>
      <c r="Y588" s="34"/>
      <c r="Z588" s="34"/>
      <c r="AA588" s="34"/>
      <c r="AB588" s="34"/>
      <c r="AC588" s="34"/>
      <c r="AD588" s="34"/>
    </row>
    <row r="589" spans="1:30" ht="12.75" x14ac:dyDescent="0.2">
      <c r="A589" s="34"/>
      <c r="B589" s="34"/>
      <c r="C589" s="34"/>
      <c r="D589" s="34"/>
      <c r="E589" s="34"/>
      <c r="F589" s="34"/>
      <c r="G589" s="51"/>
      <c r="H589" s="34"/>
      <c r="I589" s="51"/>
      <c r="J589" s="34"/>
      <c r="K589" s="51"/>
      <c r="L589" s="34"/>
      <c r="M589" s="51"/>
      <c r="N589" s="34"/>
      <c r="O589" s="34"/>
      <c r="P589" s="34"/>
      <c r="Q589" s="34"/>
      <c r="R589" s="34"/>
      <c r="S589" s="34"/>
      <c r="T589" s="34"/>
      <c r="U589" s="34"/>
      <c r="V589" s="34"/>
      <c r="W589" s="34"/>
      <c r="X589" s="34"/>
      <c r="Y589" s="34"/>
      <c r="Z589" s="34"/>
      <c r="AA589" s="34"/>
      <c r="AB589" s="34"/>
      <c r="AC589" s="34"/>
      <c r="AD589" s="34"/>
    </row>
    <row r="590" spans="1:30" ht="12.75" x14ac:dyDescent="0.2">
      <c r="A590" s="34"/>
      <c r="B590" s="34"/>
      <c r="C590" s="34"/>
      <c r="D590" s="34"/>
      <c r="E590" s="34"/>
      <c r="F590" s="34"/>
      <c r="G590" s="51"/>
      <c r="H590" s="34"/>
      <c r="I590" s="51"/>
      <c r="J590" s="34"/>
      <c r="K590" s="51"/>
      <c r="L590" s="34"/>
      <c r="M590" s="51"/>
      <c r="N590" s="34"/>
      <c r="O590" s="34"/>
      <c r="P590" s="34"/>
      <c r="Q590" s="34"/>
      <c r="R590" s="34"/>
      <c r="S590" s="34"/>
      <c r="T590" s="34"/>
      <c r="U590" s="34"/>
      <c r="V590" s="34"/>
      <c r="W590" s="34"/>
      <c r="X590" s="34"/>
      <c r="Y590" s="34"/>
      <c r="Z590" s="34"/>
      <c r="AA590" s="34"/>
      <c r="AB590" s="34"/>
      <c r="AC590" s="34"/>
      <c r="AD590" s="34"/>
    </row>
    <row r="591" spans="1:30" ht="12.75" x14ac:dyDescent="0.2">
      <c r="A591" s="34"/>
      <c r="B591" s="34"/>
      <c r="C591" s="34"/>
      <c r="D591" s="34"/>
      <c r="E591" s="34"/>
      <c r="F591" s="34"/>
      <c r="G591" s="51"/>
      <c r="H591" s="34"/>
      <c r="I591" s="51"/>
      <c r="J591" s="34"/>
      <c r="K591" s="51"/>
      <c r="L591" s="34"/>
      <c r="M591" s="51"/>
      <c r="N591" s="34"/>
      <c r="O591" s="34"/>
      <c r="P591" s="34"/>
      <c r="Q591" s="34"/>
      <c r="R591" s="34"/>
      <c r="S591" s="34"/>
      <c r="T591" s="34"/>
      <c r="U591" s="34"/>
      <c r="V591" s="34"/>
      <c r="W591" s="34"/>
      <c r="X591" s="34"/>
      <c r="Y591" s="34"/>
      <c r="Z591" s="34"/>
      <c r="AA591" s="34"/>
      <c r="AB591" s="34"/>
      <c r="AC591" s="34"/>
      <c r="AD591" s="34"/>
    </row>
    <row r="592" spans="1:30" ht="12.75" x14ac:dyDescent="0.2">
      <c r="A592" s="34"/>
      <c r="B592" s="34"/>
      <c r="C592" s="34"/>
      <c r="D592" s="34"/>
      <c r="E592" s="34"/>
      <c r="F592" s="34"/>
      <c r="G592" s="51"/>
      <c r="H592" s="34"/>
      <c r="I592" s="51"/>
      <c r="J592" s="34"/>
      <c r="K592" s="51"/>
      <c r="L592" s="34"/>
      <c r="M592" s="51"/>
      <c r="N592" s="34"/>
      <c r="O592" s="34"/>
      <c r="P592" s="34"/>
      <c r="Q592" s="34"/>
      <c r="R592" s="34"/>
      <c r="S592" s="34"/>
      <c r="T592" s="34"/>
      <c r="U592" s="34"/>
      <c r="V592" s="34"/>
      <c r="W592" s="34"/>
      <c r="X592" s="34"/>
      <c r="Y592" s="34"/>
      <c r="Z592" s="34"/>
      <c r="AA592" s="34"/>
      <c r="AB592" s="34"/>
      <c r="AC592" s="34"/>
      <c r="AD592" s="34"/>
    </row>
    <row r="593" spans="1:30" ht="12.75" x14ac:dyDescent="0.2">
      <c r="A593" s="34"/>
      <c r="B593" s="34"/>
      <c r="C593" s="34"/>
      <c r="D593" s="34"/>
      <c r="E593" s="34"/>
      <c r="F593" s="34"/>
      <c r="G593" s="51"/>
      <c r="H593" s="34"/>
      <c r="I593" s="51"/>
      <c r="J593" s="34"/>
      <c r="K593" s="51"/>
      <c r="L593" s="34"/>
      <c r="M593" s="51"/>
      <c r="N593" s="34"/>
      <c r="O593" s="34"/>
      <c r="P593" s="34"/>
      <c r="Q593" s="34"/>
      <c r="R593" s="34"/>
      <c r="S593" s="34"/>
      <c r="T593" s="34"/>
      <c r="U593" s="34"/>
      <c r="V593" s="34"/>
      <c r="W593" s="34"/>
      <c r="X593" s="34"/>
      <c r="Y593" s="34"/>
      <c r="Z593" s="34"/>
      <c r="AA593" s="34"/>
      <c r="AB593" s="34"/>
      <c r="AC593" s="34"/>
      <c r="AD593" s="34"/>
    </row>
    <row r="594" spans="1:30" ht="12.75" x14ac:dyDescent="0.2">
      <c r="A594" s="34"/>
      <c r="B594" s="34"/>
      <c r="C594" s="34"/>
      <c r="D594" s="34"/>
      <c r="E594" s="34"/>
      <c r="F594" s="34"/>
      <c r="G594" s="51"/>
      <c r="H594" s="34"/>
      <c r="I594" s="51"/>
      <c r="J594" s="34"/>
      <c r="K594" s="51"/>
      <c r="L594" s="34"/>
      <c r="M594" s="51"/>
      <c r="N594" s="34"/>
      <c r="O594" s="34"/>
      <c r="P594" s="34"/>
      <c r="Q594" s="34"/>
      <c r="R594" s="34"/>
      <c r="S594" s="34"/>
      <c r="T594" s="34"/>
      <c r="U594" s="34"/>
      <c r="V594" s="34"/>
      <c r="W594" s="34"/>
      <c r="X594" s="34"/>
      <c r="Y594" s="34"/>
      <c r="Z594" s="34"/>
      <c r="AA594" s="34"/>
      <c r="AB594" s="34"/>
      <c r="AC594" s="34"/>
      <c r="AD594" s="34"/>
    </row>
    <row r="595" spans="1:30" ht="12.75" x14ac:dyDescent="0.2">
      <c r="A595" s="34"/>
      <c r="B595" s="34"/>
      <c r="C595" s="34"/>
      <c r="D595" s="34"/>
      <c r="E595" s="34"/>
      <c r="F595" s="34"/>
      <c r="G595" s="51"/>
      <c r="H595" s="34"/>
      <c r="I595" s="51"/>
      <c r="J595" s="34"/>
      <c r="K595" s="51"/>
      <c r="L595" s="34"/>
      <c r="M595" s="51"/>
      <c r="N595" s="34"/>
      <c r="O595" s="34"/>
      <c r="P595" s="34"/>
      <c r="Q595" s="34"/>
      <c r="R595" s="34"/>
      <c r="S595" s="34"/>
      <c r="T595" s="34"/>
      <c r="U595" s="34"/>
      <c r="V595" s="34"/>
      <c r="W595" s="34"/>
      <c r="X595" s="34"/>
      <c r="Y595" s="34"/>
      <c r="Z595" s="34"/>
      <c r="AA595" s="34"/>
      <c r="AB595" s="34"/>
      <c r="AC595" s="34"/>
      <c r="AD595" s="34"/>
    </row>
    <row r="596" spans="1:30" ht="12.75" x14ac:dyDescent="0.2">
      <c r="A596" s="34"/>
      <c r="B596" s="34"/>
      <c r="C596" s="34"/>
      <c r="D596" s="34"/>
      <c r="E596" s="34"/>
      <c r="F596" s="34"/>
      <c r="G596" s="51"/>
      <c r="H596" s="34"/>
      <c r="I596" s="51"/>
      <c r="J596" s="34"/>
      <c r="K596" s="51"/>
      <c r="L596" s="34"/>
      <c r="M596" s="51"/>
      <c r="N596" s="34"/>
      <c r="O596" s="34"/>
      <c r="P596" s="34"/>
      <c r="Q596" s="34"/>
      <c r="R596" s="34"/>
      <c r="S596" s="34"/>
      <c r="T596" s="34"/>
      <c r="U596" s="34"/>
      <c r="V596" s="34"/>
      <c r="W596" s="34"/>
      <c r="X596" s="34"/>
      <c r="Y596" s="34"/>
      <c r="Z596" s="34"/>
      <c r="AA596" s="34"/>
      <c r="AB596" s="34"/>
      <c r="AC596" s="34"/>
      <c r="AD596" s="34"/>
    </row>
    <row r="597" spans="1:30" ht="12.75" x14ac:dyDescent="0.2">
      <c r="A597" s="34"/>
      <c r="B597" s="34"/>
      <c r="C597" s="34"/>
      <c r="D597" s="34"/>
      <c r="E597" s="34"/>
      <c r="F597" s="34"/>
      <c r="G597" s="51"/>
      <c r="H597" s="34"/>
      <c r="I597" s="51"/>
      <c r="J597" s="34"/>
      <c r="K597" s="51"/>
      <c r="L597" s="34"/>
      <c r="M597" s="51"/>
      <c r="N597" s="34"/>
      <c r="O597" s="34"/>
      <c r="P597" s="34"/>
      <c r="Q597" s="34"/>
      <c r="R597" s="34"/>
      <c r="S597" s="34"/>
      <c r="T597" s="34"/>
      <c r="U597" s="34"/>
      <c r="V597" s="34"/>
      <c r="W597" s="34"/>
      <c r="X597" s="34"/>
      <c r="Y597" s="34"/>
      <c r="Z597" s="34"/>
      <c r="AA597" s="34"/>
      <c r="AB597" s="34"/>
      <c r="AC597" s="34"/>
      <c r="AD597" s="34"/>
    </row>
    <row r="598" spans="1:30" ht="12.75" x14ac:dyDescent="0.2">
      <c r="A598" s="34"/>
      <c r="B598" s="34"/>
      <c r="C598" s="34"/>
      <c r="D598" s="34"/>
      <c r="E598" s="34"/>
      <c r="F598" s="34"/>
      <c r="G598" s="51"/>
      <c r="H598" s="34"/>
      <c r="I598" s="51"/>
      <c r="J598" s="34"/>
      <c r="K598" s="51"/>
      <c r="L598" s="34"/>
      <c r="M598" s="51"/>
      <c r="N598" s="34"/>
      <c r="O598" s="34"/>
      <c r="P598" s="34"/>
      <c r="Q598" s="34"/>
      <c r="R598" s="34"/>
      <c r="S598" s="34"/>
      <c r="T598" s="34"/>
      <c r="U598" s="34"/>
      <c r="V598" s="34"/>
      <c r="W598" s="34"/>
      <c r="X598" s="34"/>
      <c r="Y598" s="34"/>
      <c r="Z598" s="34"/>
      <c r="AA598" s="34"/>
      <c r="AB598" s="34"/>
      <c r="AC598" s="34"/>
      <c r="AD598" s="34"/>
    </row>
    <row r="599" spans="1:30" ht="12.75" x14ac:dyDescent="0.2">
      <c r="A599" s="34"/>
      <c r="B599" s="34"/>
      <c r="C599" s="34"/>
      <c r="D599" s="34"/>
      <c r="E599" s="34"/>
      <c r="F599" s="34"/>
      <c r="G599" s="51"/>
      <c r="H599" s="34"/>
      <c r="I599" s="51"/>
      <c r="J599" s="34"/>
      <c r="K599" s="51"/>
      <c r="L599" s="34"/>
      <c r="M599" s="51"/>
      <c r="N599" s="34"/>
      <c r="O599" s="34"/>
      <c r="P599" s="34"/>
      <c r="Q599" s="34"/>
      <c r="R599" s="34"/>
      <c r="S599" s="34"/>
      <c r="T599" s="34"/>
      <c r="U599" s="34"/>
      <c r="V599" s="34"/>
      <c r="W599" s="34"/>
      <c r="X599" s="34"/>
      <c r="Y599" s="34"/>
      <c r="Z599" s="34"/>
      <c r="AA599" s="34"/>
      <c r="AB599" s="34"/>
      <c r="AC599" s="34"/>
      <c r="AD599" s="34"/>
    </row>
    <row r="600" spans="1:30" ht="12.75" x14ac:dyDescent="0.2">
      <c r="A600" s="34"/>
      <c r="B600" s="34"/>
      <c r="C600" s="34"/>
      <c r="D600" s="34"/>
      <c r="E600" s="34"/>
      <c r="F600" s="34"/>
      <c r="G600" s="51"/>
      <c r="H600" s="34"/>
      <c r="I600" s="51"/>
      <c r="J600" s="34"/>
      <c r="K600" s="51"/>
      <c r="L600" s="34"/>
      <c r="M600" s="51"/>
      <c r="N600" s="34"/>
      <c r="O600" s="34"/>
      <c r="P600" s="34"/>
      <c r="Q600" s="34"/>
      <c r="R600" s="34"/>
      <c r="S600" s="34"/>
      <c r="T600" s="34"/>
      <c r="U600" s="34"/>
      <c r="V600" s="34"/>
      <c r="W600" s="34"/>
      <c r="X600" s="34"/>
      <c r="Y600" s="34"/>
      <c r="Z600" s="34"/>
      <c r="AA600" s="34"/>
      <c r="AB600" s="34"/>
      <c r="AC600" s="34"/>
      <c r="AD600" s="34"/>
    </row>
    <row r="601" spans="1:30" ht="12.75" x14ac:dyDescent="0.2">
      <c r="A601" s="34"/>
      <c r="B601" s="34"/>
      <c r="C601" s="34"/>
      <c r="D601" s="34"/>
      <c r="E601" s="34"/>
      <c r="F601" s="34"/>
      <c r="G601" s="51"/>
      <c r="H601" s="34"/>
      <c r="I601" s="51"/>
      <c r="J601" s="34"/>
      <c r="K601" s="51"/>
      <c r="L601" s="34"/>
      <c r="M601" s="51"/>
      <c r="N601" s="34"/>
      <c r="O601" s="34"/>
      <c r="P601" s="34"/>
      <c r="Q601" s="34"/>
      <c r="R601" s="34"/>
      <c r="S601" s="34"/>
      <c r="T601" s="34"/>
      <c r="U601" s="34"/>
      <c r="V601" s="34"/>
      <c r="W601" s="34"/>
      <c r="X601" s="34"/>
      <c r="Y601" s="34"/>
      <c r="Z601" s="34"/>
      <c r="AA601" s="34"/>
      <c r="AB601" s="34"/>
      <c r="AC601" s="34"/>
      <c r="AD601" s="34"/>
    </row>
    <row r="602" spans="1:30" ht="12.75" x14ac:dyDescent="0.2">
      <c r="A602" s="34"/>
      <c r="B602" s="34"/>
      <c r="C602" s="34"/>
      <c r="D602" s="34"/>
      <c r="E602" s="34"/>
      <c r="F602" s="34"/>
      <c r="G602" s="51"/>
      <c r="H602" s="34"/>
      <c r="I602" s="51"/>
      <c r="J602" s="34"/>
      <c r="K602" s="51"/>
      <c r="L602" s="34"/>
      <c r="M602" s="51"/>
      <c r="N602" s="34"/>
      <c r="O602" s="34"/>
      <c r="P602" s="34"/>
      <c r="Q602" s="34"/>
      <c r="R602" s="34"/>
      <c r="S602" s="34"/>
      <c r="T602" s="34"/>
      <c r="U602" s="34"/>
      <c r="V602" s="34"/>
      <c r="W602" s="34"/>
      <c r="X602" s="34"/>
      <c r="Y602" s="34"/>
      <c r="Z602" s="34"/>
      <c r="AA602" s="34"/>
      <c r="AB602" s="34"/>
      <c r="AC602" s="34"/>
      <c r="AD602" s="34"/>
    </row>
    <row r="603" spans="1:30" ht="12.75" x14ac:dyDescent="0.2">
      <c r="A603" s="34"/>
      <c r="B603" s="34"/>
      <c r="C603" s="34"/>
      <c r="D603" s="34"/>
      <c r="E603" s="34"/>
      <c r="F603" s="34"/>
      <c r="G603" s="51"/>
      <c r="H603" s="34"/>
      <c r="I603" s="51"/>
      <c r="J603" s="34"/>
      <c r="K603" s="51"/>
      <c r="L603" s="34"/>
      <c r="M603" s="51"/>
      <c r="N603" s="34"/>
      <c r="O603" s="34"/>
      <c r="P603" s="34"/>
      <c r="Q603" s="34"/>
      <c r="R603" s="34"/>
      <c r="S603" s="34"/>
      <c r="T603" s="34"/>
      <c r="U603" s="34"/>
      <c r="V603" s="34"/>
      <c r="W603" s="34"/>
      <c r="X603" s="34"/>
      <c r="Y603" s="34"/>
      <c r="Z603" s="34"/>
      <c r="AA603" s="34"/>
      <c r="AB603" s="34"/>
      <c r="AC603" s="34"/>
      <c r="AD603" s="34"/>
    </row>
    <row r="604" spans="1:30" ht="12.75" x14ac:dyDescent="0.2">
      <c r="A604" s="34"/>
      <c r="B604" s="34"/>
      <c r="C604" s="34"/>
      <c r="D604" s="34"/>
      <c r="E604" s="34"/>
      <c r="F604" s="34"/>
      <c r="G604" s="51"/>
      <c r="H604" s="34"/>
      <c r="I604" s="51"/>
      <c r="J604" s="34"/>
      <c r="K604" s="51"/>
      <c r="L604" s="34"/>
      <c r="M604" s="51"/>
      <c r="N604" s="34"/>
      <c r="O604" s="34"/>
      <c r="P604" s="34"/>
      <c r="Q604" s="34"/>
      <c r="R604" s="34"/>
      <c r="S604" s="34"/>
      <c r="T604" s="34"/>
      <c r="U604" s="34"/>
      <c r="V604" s="34"/>
      <c r="W604" s="34"/>
      <c r="X604" s="34"/>
      <c r="Y604" s="34"/>
      <c r="Z604" s="34"/>
      <c r="AA604" s="34"/>
      <c r="AB604" s="34"/>
      <c r="AC604" s="34"/>
      <c r="AD604" s="34"/>
    </row>
    <row r="605" spans="1:30" ht="12.75" x14ac:dyDescent="0.2">
      <c r="A605" s="34"/>
      <c r="B605" s="34"/>
      <c r="C605" s="34"/>
      <c r="D605" s="34"/>
      <c r="E605" s="34"/>
      <c r="F605" s="34"/>
      <c r="G605" s="51"/>
      <c r="H605" s="34"/>
      <c r="I605" s="51"/>
      <c r="J605" s="34"/>
      <c r="K605" s="51"/>
      <c r="L605" s="34"/>
      <c r="M605" s="51"/>
      <c r="N605" s="34"/>
      <c r="O605" s="34"/>
      <c r="P605" s="34"/>
      <c r="Q605" s="34"/>
      <c r="R605" s="34"/>
      <c r="S605" s="34"/>
      <c r="T605" s="34"/>
      <c r="U605" s="34"/>
      <c r="V605" s="34"/>
      <c r="W605" s="34"/>
      <c r="X605" s="34"/>
      <c r="Y605" s="34"/>
      <c r="Z605" s="34"/>
      <c r="AA605" s="34"/>
      <c r="AB605" s="34"/>
      <c r="AC605" s="34"/>
      <c r="AD605" s="34"/>
    </row>
    <row r="606" spans="1:30" ht="12.75" x14ac:dyDescent="0.2">
      <c r="A606" s="34"/>
      <c r="B606" s="34"/>
      <c r="C606" s="34"/>
      <c r="D606" s="34"/>
      <c r="E606" s="34"/>
      <c r="F606" s="34"/>
      <c r="G606" s="51"/>
      <c r="H606" s="34"/>
      <c r="I606" s="51"/>
      <c r="J606" s="34"/>
      <c r="K606" s="51"/>
      <c r="L606" s="34"/>
      <c r="M606" s="51"/>
      <c r="N606" s="34"/>
      <c r="O606" s="34"/>
      <c r="P606" s="34"/>
      <c r="Q606" s="34"/>
      <c r="R606" s="34"/>
      <c r="S606" s="34"/>
      <c r="T606" s="34"/>
      <c r="U606" s="34"/>
      <c r="V606" s="34"/>
      <c r="W606" s="34"/>
      <c r="X606" s="34"/>
      <c r="Y606" s="34"/>
      <c r="Z606" s="34"/>
      <c r="AA606" s="34"/>
      <c r="AB606" s="34"/>
      <c r="AC606" s="34"/>
      <c r="AD606" s="34"/>
    </row>
    <row r="607" spans="1:30" ht="12.75" x14ac:dyDescent="0.2">
      <c r="A607" s="34"/>
      <c r="B607" s="34"/>
      <c r="C607" s="34"/>
      <c r="D607" s="34"/>
      <c r="E607" s="34"/>
      <c r="F607" s="34"/>
      <c r="G607" s="51"/>
      <c r="H607" s="34"/>
      <c r="I607" s="51"/>
      <c r="J607" s="34"/>
      <c r="K607" s="51"/>
      <c r="L607" s="34"/>
      <c r="M607" s="51"/>
      <c r="N607" s="34"/>
      <c r="O607" s="34"/>
      <c r="P607" s="34"/>
      <c r="Q607" s="34"/>
      <c r="R607" s="34"/>
      <c r="S607" s="34"/>
      <c r="T607" s="34"/>
      <c r="U607" s="34"/>
      <c r="V607" s="34"/>
      <c r="W607" s="34"/>
      <c r="X607" s="34"/>
      <c r="Y607" s="34"/>
      <c r="Z607" s="34"/>
      <c r="AA607" s="34"/>
      <c r="AB607" s="34"/>
      <c r="AC607" s="34"/>
      <c r="AD607" s="34"/>
    </row>
    <row r="608" spans="1:30" ht="12.75" x14ac:dyDescent="0.2">
      <c r="A608" s="34"/>
      <c r="B608" s="34"/>
      <c r="C608" s="34"/>
      <c r="D608" s="34"/>
      <c r="E608" s="34"/>
      <c r="F608" s="34"/>
      <c r="G608" s="51"/>
      <c r="H608" s="34"/>
      <c r="I608" s="51"/>
      <c r="J608" s="34"/>
      <c r="K608" s="51"/>
      <c r="L608" s="34"/>
      <c r="M608" s="51"/>
      <c r="N608" s="34"/>
      <c r="O608" s="34"/>
      <c r="P608" s="34"/>
      <c r="Q608" s="34"/>
      <c r="R608" s="34"/>
      <c r="S608" s="34"/>
      <c r="T608" s="34"/>
      <c r="U608" s="34"/>
      <c r="V608" s="34"/>
      <c r="W608" s="34"/>
      <c r="X608" s="34"/>
      <c r="Y608" s="34"/>
      <c r="Z608" s="34"/>
      <c r="AA608" s="34"/>
      <c r="AB608" s="34"/>
      <c r="AC608" s="34"/>
      <c r="AD608" s="34"/>
    </row>
    <row r="609" spans="1:30" ht="12.75" x14ac:dyDescent="0.2">
      <c r="A609" s="34"/>
      <c r="B609" s="34"/>
      <c r="C609" s="34"/>
      <c r="D609" s="34"/>
      <c r="E609" s="34"/>
      <c r="F609" s="34"/>
      <c r="G609" s="51"/>
      <c r="H609" s="34"/>
      <c r="I609" s="51"/>
      <c r="J609" s="34"/>
      <c r="K609" s="51"/>
      <c r="L609" s="34"/>
      <c r="M609" s="51"/>
      <c r="N609" s="34"/>
      <c r="O609" s="34"/>
      <c r="P609" s="34"/>
      <c r="Q609" s="34"/>
      <c r="R609" s="34"/>
      <c r="S609" s="34"/>
      <c r="T609" s="34"/>
      <c r="U609" s="34"/>
      <c r="V609" s="34"/>
      <c r="W609" s="34"/>
      <c r="X609" s="34"/>
      <c r="Y609" s="34"/>
      <c r="Z609" s="34"/>
      <c r="AA609" s="34"/>
      <c r="AB609" s="34"/>
      <c r="AC609" s="34"/>
      <c r="AD609" s="34"/>
    </row>
    <row r="610" spans="1:30" ht="12.75" x14ac:dyDescent="0.2">
      <c r="A610" s="34"/>
      <c r="B610" s="34"/>
      <c r="C610" s="34"/>
      <c r="D610" s="34"/>
      <c r="E610" s="34"/>
      <c r="F610" s="34"/>
      <c r="G610" s="51"/>
      <c r="H610" s="34"/>
      <c r="I610" s="51"/>
      <c r="J610" s="34"/>
      <c r="K610" s="51"/>
      <c r="L610" s="34"/>
      <c r="M610" s="51"/>
      <c r="N610" s="34"/>
      <c r="O610" s="34"/>
      <c r="P610" s="34"/>
      <c r="Q610" s="34"/>
      <c r="R610" s="34"/>
      <c r="S610" s="34"/>
      <c r="T610" s="34"/>
      <c r="U610" s="34"/>
      <c r="V610" s="34"/>
      <c r="W610" s="34"/>
      <c r="X610" s="34"/>
      <c r="Y610" s="34"/>
      <c r="Z610" s="34"/>
      <c r="AA610" s="34"/>
      <c r="AB610" s="34"/>
      <c r="AC610" s="34"/>
      <c r="AD610" s="34"/>
    </row>
    <row r="611" spans="1:30" ht="12.75" x14ac:dyDescent="0.2">
      <c r="A611" s="34"/>
      <c r="B611" s="34"/>
      <c r="C611" s="34"/>
      <c r="D611" s="34"/>
      <c r="E611" s="34"/>
      <c r="F611" s="34"/>
      <c r="G611" s="51"/>
      <c r="H611" s="34"/>
      <c r="I611" s="51"/>
      <c r="J611" s="34"/>
      <c r="K611" s="51"/>
      <c r="L611" s="34"/>
      <c r="M611" s="51"/>
      <c r="N611" s="34"/>
      <c r="O611" s="34"/>
      <c r="P611" s="34"/>
      <c r="Q611" s="34"/>
      <c r="R611" s="34"/>
      <c r="S611" s="34"/>
      <c r="T611" s="34"/>
      <c r="U611" s="34"/>
      <c r="V611" s="34"/>
      <c r="W611" s="34"/>
      <c r="X611" s="34"/>
      <c r="Y611" s="34"/>
      <c r="Z611" s="34"/>
      <c r="AA611" s="34"/>
      <c r="AB611" s="34"/>
      <c r="AC611" s="34"/>
      <c r="AD611" s="34"/>
    </row>
    <row r="612" spans="1:30" ht="12.75" x14ac:dyDescent="0.2">
      <c r="A612" s="34"/>
      <c r="B612" s="34"/>
      <c r="C612" s="34"/>
      <c r="D612" s="34"/>
      <c r="E612" s="34"/>
      <c r="F612" s="34"/>
      <c r="G612" s="51"/>
      <c r="H612" s="34"/>
      <c r="I612" s="51"/>
      <c r="J612" s="34"/>
      <c r="K612" s="51"/>
      <c r="L612" s="34"/>
      <c r="M612" s="51"/>
      <c r="N612" s="34"/>
      <c r="O612" s="34"/>
      <c r="P612" s="34"/>
      <c r="Q612" s="34"/>
      <c r="R612" s="34"/>
      <c r="S612" s="34"/>
      <c r="T612" s="34"/>
      <c r="U612" s="34"/>
      <c r="V612" s="34"/>
      <c r="W612" s="34"/>
      <c r="X612" s="34"/>
      <c r="Y612" s="34"/>
      <c r="Z612" s="34"/>
      <c r="AA612" s="34"/>
      <c r="AB612" s="34"/>
      <c r="AC612" s="34"/>
      <c r="AD612" s="34"/>
    </row>
    <row r="613" spans="1:30" ht="12.75" x14ac:dyDescent="0.2">
      <c r="A613" s="34"/>
      <c r="B613" s="34"/>
      <c r="C613" s="34"/>
      <c r="D613" s="34"/>
      <c r="E613" s="34"/>
      <c r="F613" s="34"/>
      <c r="G613" s="51"/>
      <c r="H613" s="34"/>
      <c r="I613" s="51"/>
      <c r="J613" s="34"/>
      <c r="K613" s="51"/>
      <c r="L613" s="34"/>
      <c r="M613" s="51"/>
      <c r="N613" s="34"/>
      <c r="O613" s="34"/>
      <c r="P613" s="34"/>
      <c r="Q613" s="34"/>
      <c r="R613" s="34"/>
      <c r="S613" s="34"/>
      <c r="T613" s="34"/>
      <c r="U613" s="34"/>
      <c r="V613" s="34"/>
      <c r="W613" s="34"/>
      <c r="X613" s="34"/>
      <c r="Y613" s="34"/>
      <c r="Z613" s="34"/>
      <c r="AA613" s="34"/>
      <c r="AB613" s="34"/>
      <c r="AC613" s="34"/>
      <c r="AD613" s="34"/>
    </row>
    <row r="614" spans="1:30" ht="12.75" x14ac:dyDescent="0.2">
      <c r="A614" s="34"/>
      <c r="B614" s="34"/>
      <c r="C614" s="34"/>
      <c r="D614" s="34"/>
      <c r="E614" s="34"/>
      <c r="F614" s="34"/>
      <c r="G614" s="51"/>
      <c r="H614" s="34"/>
      <c r="I614" s="51"/>
      <c r="J614" s="34"/>
      <c r="K614" s="51"/>
      <c r="L614" s="34"/>
      <c r="M614" s="51"/>
      <c r="N614" s="34"/>
      <c r="O614" s="34"/>
      <c r="P614" s="34"/>
      <c r="Q614" s="34"/>
      <c r="R614" s="34"/>
      <c r="S614" s="34"/>
      <c r="T614" s="34"/>
      <c r="U614" s="34"/>
      <c r="V614" s="34"/>
      <c r="W614" s="34"/>
      <c r="X614" s="34"/>
      <c r="Y614" s="34"/>
      <c r="Z614" s="34"/>
      <c r="AA614" s="34"/>
      <c r="AB614" s="34"/>
      <c r="AC614" s="34"/>
      <c r="AD614" s="34"/>
    </row>
    <row r="615" spans="1:30" ht="12.75" x14ac:dyDescent="0.2">
      <c r="A615" s="34"/>
      <c r="B615" s="34"/>
      <c r="C615" s="34"/>
      <c r="D615" s="34"/>
      <c r="E615" s="34"/>
      <c r="F615" s="34"/>
      <c r="G615" s="51"/>
      <c r="H615" s="34"/>
      <c r="I615" s="51"/>
      <c r="J615" s="34"/>
      <c r="K615" s="51"/>
      <c r="L615" s="34"/>
      <c r="M615" s="51"/>
      <c r="N615" s="34"/>
      <c r="O615" s="34"/>
      <c r="P615" s="34"/>
      <c r="Q615" s="34"/>
      <c r="R615" s="34"/>
      <c r="S615" s="34"/>
      <c r="T615" s="34"/>
      <c r="U615" s="34"/>
      <c r="V615" s="34"/>
      <c r="W615" s="34"/>
      <c r="X615" s="34"/>
      <c r="Y615" s="34"/>
      <c r="Z615" s="34"/>
      <c r="AA615" s="34"/>
      <c r="AB615" s="34"/>
      <c r="AC615" s="34"/>
      <c r="AD615" s="34"/>
    </row>
    <row r="616" spans="1:30" ht="12.75" x14ac:dyDescent="0.2">
      <c r="A616" s="34"/>
      <c r="B616" s="34"/>
      <c r="C616" s="34"/>
      <c r="D616" s="34"/>
      <c r="E616" s="34"/>
      <c r="F616" s="34"/>
      <c r="G616" s="51"/>
      <c r="H616" s="34"/>
      <c r="I616" s="51"/>
      <c r="J616" s="34"/>
      <c r="K616" s="51"/>
      <c r="L616" s="34"/>
      <c r="M616" s="51"/>
      <c r="N616" s="34"/>
      <c r="O616" s="34"/>
      <c r="P616" s="34"/>
      <c r="Q616" s="34"/>
      <c r="R616" s="34"/>
      <c r="S616" s="34"/>
      <c r="T616" s="34"/>
      <c r="U616" s="34"/>
      <c r="V616" s="34"/>
      <c r="W616" s="34"/>
      <c r="X616" s="34"/>
      <c r="Y616" s="34"/>
      <c r="Z616" s="34"/>
      <c r="AA616" s="34"/>
      <c r="AB616" s="34"/>
      <c r="AC616" s="34"/>
      <c r="AD616" s="34"/>
    </row>
    <row r="617" spans="1:30" ht="12.75" x14ac:dyDescent="0.2">
      <c r="A617" s="34"/>
      <c r="B617" s="34"/>
      <c r="C617" s="34"/>
      <c r="D617" s="34"/>
      <c r="E617" s="34"/>
      <c r="F617" s="34"/>
      <c r="G617" s="51"/>
      <c r="H617" s="34"/>
      <c r="I617" s="51"/>
      <c r="J617" s="34"/>
      <c r="K617" s="51"/>
      <c r="L617" s="34"/>
      <c r="M617" s="51"/>
      <c r="N617" s="34"/>
      <c r="O617" s="34"/>
      <c r="P617" s="34"/>
      <c r="Q617" s="34"/>
      <c r="R617" s="34"/>
      <c r="S617" s="34"/>
      <c r="T617" s="34"/>
      <c r="U617" s="34"/>
      <c r="V617" s="34"/>
      <c r="W617" s="34"/>
      <c r="X617" s="34"/>
      <c r="Y617" s="34"/>
      <c r="Z617" s="34"/>
      <c r="AA617" s="34"/>
      <c r="AB617" s="34"/>
      <c r="AC617" s="34"/>
      <c r="AD617" s="34"/>
    </row>
    <row r="618" spans="1:30" ht="12.75" x14ac:dyDescent="0.2">
      <c r="A618" s="34"/>
      <c r="B618" s="34"/>
      <c r="C618" s="34"/>
      <c r="D618" s="34"/>
      <c r="E618" s="34"/>
      <c r="F618" s="34"/>
      <c r="G618" s="51"/>
      <c r="H618" s="34"/>
      <c r="I618" s="51"/>
      <c r="J618" s="34"/>
      <c r="K618" s="51"/>
      <c r="L618" s="34"/>
      <c r="M618" s="51"/>
      <c r="N618" s="34"/>
      <c r="O618" s="34"/>
      <c r="P618" s="34"/>
      <c r="Q618" s="34"/>
      <c r="R618" s="34"/>
      <c r="S618" s="34"/>
      <c r="T618" s="34"/>
      <c r="U618" s="34"/>
      <c r="V618" s="34"/>
      <c r="W618" s="34"/>
      <c r="X618" s="34"/>
      <c r="Y618" s="34"/>
      <c r="Z618" s="34"/>
      <c r="AA618" s="34"/>
      <c r="AB618" s="34"/>
      <c r="AC618" s="34"/>
      <c r="AD618" s="34"/>
    </row>
    <row r="619" spans="1:30" ht="12.75" x14ac:dyDescent="0.2">
      <c r="A619" s="34"/>
      <c r="B619" s="34"/>
      <c r="C619" s="34"/>
      <c r="D619" s="34"/>
      <c r="E619" s="34"/>
      <c r="F619" s="34"/>
      <c r="G619" s="51"/>
      <c r="H619" s="34"/>
      <c r="I619" s="51"/>
      <c r="J619" s="34"/>
      <c r="K619" s="51"/>
      <c r="L619" s="34"/>
      <c r="M619" s="51"/>
      <c r="N619" s="34"/>
      <c r="O619" s="34"/>
      <c r="P619" s="34"/>
      <c r="Q619" s="34"/>
      <c r="R619" s="34"/>
      <c r="S619" s="34"/>
      <c r="T619" s="34"/>
      <c r="U619" s="34"/>
      <c r="V619" s="34"/>
      <c r="W619" s="34"/>
      <c r="X619" s="34"/>
      <c r="Y619" s="34"/>
      <c r="Z619" s="34"/>
      <c r="AA619" s="34"/>
      <c r="AB619" s="34"/>
      <c r="AC619" s="34"/>
      <c r="AD619" s="34"/>
    </row>
    <row r="620" spans="1:30" ht="12.75" x14ac:dyDescent="0.2">
      <c r="A620" s="34"/>
      <c r="B620" s="34"/>
      <c r="C620" s="34"/>
      <c r="D620" s="34"/>
      <c r="E620" s="34"/>
      <c r="F620" s="34"/>
      <c r="G620" s="51"/>
      <c r="H620" s="34"/>
      <c r="I620" s="51"/>
      <c r="J620" s="34"/>
      <c r="K620" s="51"/>
      <c r="L620" s="34"/>
      <c r="M620" s="51"/>
      <c r="N620" s="34"/>
      <c r="O620" s="34"/>
      <c r="P620" s="34"/>
      <c r="Q620" s="34"/>
      <c r="R620" s="34"/>
      <c r="S620" s="34"/>
      <c r="T620" s="34"/>
      <c r="U620" s="34"/>
      <c r="V620" s="34"/>
      <c r="W620" s="34"/>
      <c r="X620" s="34"/>
      <c r="Y620" s="34"/>
      <c r="Z620" s="34"/>
      <c r="AA620" s="34"/>
      <c r="AB620" s="34"/>
      <c r="AC620" s="34"/>
      <c r="AD620" s="34"/>
    </row>
    <row r="621" spans="1:30" ht="12.75" x14ac:dyDescent="0.2">
      <c r="A621" s="34"/>
      <c r="B621" s="34"/>
      <c r="C621" s="34"/>
      <c r="D621" s="34"/>
      <c r="E621" s="34"/>
      <c r="F621" s="34"/>
      <c r="G621" s="51"/>
      <c r="H621" s="34"/>
      <c r="I621" s="51"/>
      <c r="J621" s="34"/>
      <c r="K621" s="51"/>
      <c r="L621" s="34"/>
      <c r="M621" s="51"/>
      <c r="N621" s="34"/>
      <c r="O621" s="34"/>
      <c r="P621" s="34"/>
      <c r="Q621" s="34"/>
      <c r="R621" s="34"/>
      <c r="S621" s="34"/>
      <c r="T621" s="34"/>
      <c r="U621" s="34"/>
      <c r="V621" s="34"/>
      <c r="W621" s="34"/>
      <c r="X621" s="34"/>
      <c r="Y621" s="34"/>
      <c r="Z621" s="34"/>
      <c r="AA621" s="34"/>
      <c r="AB621" s="34"/>
      <c r="AC621" s="34"/>
      <c r="AD621" s="34"/>
    </row>
    <row r="622" spans="1:30" ht="12.75" x14ac:dyDescent="0.2">
      <c r="A622" s="34"/>
      <c r="B622" s="34"/>
      <c r="C622" s="34"/>
      <c r="D622" s="34"/>
      <c r="E622" s="34"/>
      <c r="F622" s="34"/>
      <c r="G622" s="51"/>
      <c r="H622" s="34"/>
      <c r="I622" s="51"/>
      <c r="J622" s="34"/>
      <c r="K622" s="51"/>
      <c r="L622" s="34"/>
      <c r="M622" s="51"/>
      <c r="N622" s="34"/>
      <c r="O622" s="34"/>
      <c r="P622" s="34"/>
      <c r="Q622" s="34"/>
      <c r="R622" s="34"/>
      <c r="S622" s="34"/>
      <c r="T622" s="34"/>
      <c r="U622" s="34"/>
      <c r="V622" s="34"/>
      <c r="W622" s="34"/>
      <c r="X622" s="34"/>
      <c r="Y622" s="34"/>
      <c r="Z622" s="34"/>
      <c r="AA622" s="34"/>
      <c r="AB622" s="34"/>
      <c r="AC622" s="34"/>
      <c r="AD622" s="34"/>
    </row>
    <row r="623" spans="1:30" ht="12.75" x14ac:dyDescent="0.2">
      <c r="A623" s="34"/>
      <c r="B623" s="34"/>
      <c r="C623" s="34"/>
      <c r="D623" s="34"/>
      <c r="E623" s="34"/>
      <c r="F623" s="34"/>
      <c r="G623" s="51"/>
      <c r="H623" s="34"/>
      <c r="I623" s="51"/>
      <c r="J623" s="34"/>
      <c r="K623" s="51"/>
      <c r="L623" s="34"/>
      <c r="M623" s="51"/>
      <c r="N623" s="34"/>
      <c r="O623" s="34"/>
      <c r="P623" s="34"/>
      <c r="Q623" s="34"/>
      <c r="R623" s="34"/>
      <c r="S623" s="34"/>
      <c r="T623" s="34"/>
      <c r="U623" s="34"/>
      <c r="V623" s="34"/>
      <c r="W623" s="34"/>
      <c r="X623" s="34"/>
      <c r="Y623" s="34"/>
      <c r="Z623" s="34"/>
      <c r="AA623" s="34"/>
      <c r="AB623" s="34"/>
      <c r="AC623" s="34"/>
      <c r="AD623" s="34"/>
    </row>
    <row r="624" spans="1:30" ht="12.75" x14ac:dyDescent="0.2">
      <c r="A624" s="34"/>
      <c r="B624" s="34"/>
      <c r="C624" s="34"/>
      <c r="D624" s="34"/>
      <c r="E624" s="34"/>
      <c r="F624" s="34"/>
      <c r="G624" s="51"/>
      <c r="H624" s="34"/>
      <c r="I624" s="51"/>
      <c r="J624" s="34"/>
      <c r="K624" s="51"/>
      <c r="L624" s="34"/>
      <c r="M624" s="51"/>
      <c r="N624" s="34"/>
      <c r="O624" s="34"/>
      <c r="P624" s="34"/>
      <c r="Q624" s="34"/>
      <c r="R624" s="34"/>
      <c r="S624" s="34"/>
      <c r="T624" s="34"/>
      <c r="U624" s="34"/>
      <c r="V624" s="34"/>
      <c r="W624" s="34"/>
      <c r="X624" s="34"/>
      <c r="Y624" s="34"/>
      <c r="Z624" s="34"/>
      <c r="AA624" s="34"/>
      <c r="AB624" s="34"/>
      <c r="AC624" s="34"/>
      <c r="AD624" s="34"/>
    </row>
    <row r="625" spans="1:30" ht="12.75" x14ac:dyDescent="0.2">
      <c r="A625" s="34"/>
      <c r="B625" s="34"/>
      <c r="C625" s="34"/>
      <c r="D625" s="34"/>
      <c r="E625" s="34"/>
      <c r="F625" s="34"/>
      <c r="G625" s="51"/>
      <c r="H625" s="34"/>
      <c r="I625" s="51"/>
      <c r="J625" s="34"/>
      <c r="K625" s="51"/>
      <c r="L625" s="34"/>
      <c r="M625" s="51"/>
      <c r="N625" s="34"/>
      <c r="O625" s="34"/>
      <c r="P625" s="34"/>
      <c r="Q625" s="34"/>
      <c r="R625" s="34"/>
      <c r="S625" s="34"/>
      <c r="T625" s="34"/>
      <c r="U625" s="34"/>
      <c r="V625" s="34"/>
      <c r="W625" s="34"/>
      <c r="X625" s="34"/>
      <c r="Y625" s="34"/>
      <c r="Z625" s="34"/>
      <c r="AA625" s="34"/>
      <c r="AB625" s="34"/>
      <c r="AC625" s="34"/>
      <c r="AD625" s="34"/>
    </row>
    <row r="626" spans="1:30" ht="12.75" x14ac:dyDescent="0.2">
      <c r="A626" s="34"/>
      <c r="B626" s="34"/>
      <c r="C626" s="34"/>
      <c r="D626" s="34"/>
      <c r="E626" s="34"/>
      <c r="F626" s="34"/>
      <c r="G626" s="51"/>
      <c r="H626" s="34"/>
      <c r="I626" s="51"/>
      <c r="J626" s="34"/>
      <c r="K626" s="51"/>
      <c r="L626" s="34"/>
      <c r="M626" s="51"/>
      <c r="N626" s="34"/>
      <c r="O626" s="34"/>
      <c r="P626" s="34"/>
      <c r="Q626" s="34"/>
      <c r="R626" s="34"/>
      <c r="S626" s="34"/>
      <c r="T626" s="34"/>
      <c r="U626" s="34"/>
      <c r="V626" s="34"/>
      <c r="W626" s="34"/>
      <c r="X626" s="34"/>
      <c r="Y626" s="34"/>
      <c r="Z626" s="34"/>
      <c r="AA626" s="34"/>
      <c r="AB626" s="34"/>
      <c r="AC626" s="34"/>
      <c r="AD626" s="34"/>
    </row>
    <row r="627" spans="1:30" ht="12.75" x14ac:dyDescent="0.2">
      <c r="A627" s="34"/>
      <c r="B627" s="34"/>
      <c r="C627" s="34"/>
      <c r="D627" s="34"/>
      <c r="E627" s="34"/>
      <c r="F627" s="34"/>
      <c r="G627" s="51"/>
      <c r="H627" s="34"/>
      <c r="I627" s="51"/>
      <c r="J627" s="34"/>
      <c r="K627" s="51"/>
      <c r="L627" s="34"/>
      <c r="M627" s="51"/>
      <c r="N627" s="34"/>
      <c r="O627" s="34"/>
      <c r="P627" s="34"/>
      <c r="Q627" s="34"/>
      <c r="R627" s="34"/>
      <c r="S627" s="34"/>
      <c r="T627" s="34"/>
      <c r="U627" s="34"/>
      <c r="V627" s="34"/>
      <c r="W627" s="34"/>
      <c r="X627" s="34"/>
      <c r="Y627" s="34"/>
      <c r="Z627" s="34"/>
      <c r="AA627" s="34"/>
      <c r="AB627" s="34"/>
      <c r="AC627" s="34"/>
      <c r="AD627" s="34"/>
    </row>
    <row r="628" spans="1:30" ht="12.75" x14ac:dyDescent="0.2">
      <c r="A628" s="34"/>
      <c r="B628" s="34"/>
      <c r="C628" s="34"/>
      <c r="D628" s="34"/>
      <c r="E628" s="34"/>
      <c r="F628" s="34"/>
      <c r="G628" s="51"/>
      <c r="H628" s="34"/>
      <c r="I628" s="51"/>
      <c r="J628" s="34"/>
      <c r="K628" s="51"/>
      <c r="L628" s="34"/>
      <c r="M628" s="51"/>
      <c r="N628" s="34"/>
      <c r="O628" s="34"/>
      <c r="P628" s="34"/>
      <c r="Q628" s="34"/>
      <c r="R628" s="34"/>
      <c r="S628" s="34"/>
      <c r="T628" s="34"/>
      <c r="U628" s="34"/>
      <c r="V628" s="34"/>
      <c r="W628" s="34"/>
      <c r="X628" s="34"/>
      <c r="Y628" s="34"/>
      <c r="Z628" s="34"/>
      <c r="AA628" s="34"/>
      <c r="AB628" s="34"/>
      <c r="AC628" s="34"/>
      <c r="AD628" s="34"/>
    </row>
    <row r="629" spans="1:30" ht="12.75" x14ac:dyDescent="0.2">
      <c r="A629" s="34"/>
      <c r="B629" s="34"/>
      <c r="C629" s="34"/>
      <c r="D629" s="34"/>
      <c r="E629" s="34"/>
      <c r="F629" s="34"/>
      <c r="G629" s="51"/>
      <c r="H629" s="34"/>
      <c r="I629" s="51"/>
      <c r="J629" s="34"/>
      <c r="K629" s="51"/>
      <c r="L629" s="34"/>
      <c r="M629" s="51"/>
      <c r="N629" s="34"/>
      <c r="O629" s="34"/>
      <c r="P629" s="34"/>
      <c r="Q629" s="34"/>
      <c r="R629" s="34"/>
      <c r="S629" s="34"/>
      <c r="T629" s="34"/>
      <c r="U629" s="34"/>
      <c r="V629" s="34"/>
      <c r="W629" s="34"/>
      <c r="X629" s="34"/>
      <c r="Y629" s="34"/>
      <c r="Z629" s="34"/>
      <c r="AA629" s="34"/>
      <c r="AB629" s="34"/>
      <c r="AC629" s="34"/>
      <c r="AD629" s="34"/>
    </row>
    <row r="630" spans="1:30" ht="12.75" x14ac:dyDescent="0.2">
      <c r="A630" s="34"/>
      <c r="B630" s="34"/>
      <c r="C630" s="34"/>
      <c r="D630" s="34"/>
      <c r="E630" s="34"/>
      <c r="F630" s="34"/>
      <c r="G630" s="51"/>
      <c r="H630" s="34"/>
      <c r="I630" s="51"/>
      <c r="J630" s="34"/>
      <c r="K630" s="51"/>
      <c r="L630" s="34"/>
      <c r="M630" s="51"/>
      <c r="N630" s="34"/>
      <c r="O630" s="34"/>
      <c r="P630" s="34"/>
      <c r="Q630" s="34"/>
      <c r="R630" s="34"/>
      <c r="S630" s="34"/>
      <c r="T630" s="34"/>
      <c r="U630" s="34"/>
      <c r="V630" s="34"/>
      <c r="W630" s="34"/>
      <c r="X630" s="34"/>
      <c r="Y630" s="34"/>
      <c r="Z630" s="34"/>
      <c r="AA630" s="34"/>
      <c r="AB630" s="34"/>
      <c r="AC630" s="34"/>
      <c r="AD630" s="34"/>
    </row>
    <row r="631" spans="1:30" ht="12.75" x14ac:dyDescent="0.2">
      <c r="A631" s="34"/>
      <c r="B631" s="34"/>
      <c r="C631" s="34"/>
      <c r="D631" s="34"/>
      <c r="E631" s="34"/>
      <c r="F631" s="34"/>
      <c r="G631" s="51"/>
      <c r="H631" s="34"/>
      <c r="I631" s="51"/>
      <c r="J631" s="34"/>
      <c r="K631" s="51"/>
      <c r="L631" s="34"/>
      <c r="M631" s="51"/>
      <c r="N631" s="34"/>
      <c r="O631" s="34"/>
      <c r="P631" s="34"/>
      <c r="Q631" s="34"/>
      <c r="R631" s="34"/>
      <c r="S631" s="34"/>
      <c r="T631" s="34"/>
      <c r="U631" s="34"/>
      <c r="V631" s="34"/>
      <c r="W631" s="34"/>
      <c r="X631" s="34"/>
      <c r="Y631" s="34"/>
      <c r="Z631" s="34"/>
      <c r="AA631" s="34"/>
      <c r="AB631" s="34"/>
      <c r="AC631" s="34"/>
      <c r="AD631" s="34"/>
    </row>
    <row r="632" spans="1:30" ht="12.75" x14ac:dyDescent="0.2">
      <c r="A632" s="34"/>
      <c r="B632" s="34"/>
      <c r="C632" s="34"/>
      <c r="D632" s="34"/>
      <c r="E632" s="34"/>
      <c r="F632" s="34"/>
      <c r="G632" s="51"/>
      <c r="H632" s="34"/>
      <c r="I632" s="51"/>
      <c r="J632" s="34"/>
      <c r="K632" s="51"/>
      <c r="L632" s="34"/>
      <c r="M632" s="51"/>
      <c r="N632" s="34"/>
      <c r="O632" s="34"/>
      <c r="P632" s="34"/>
      <c r="Q632" s="34"/>
      <c r="R632" s="34"/>
      <c r="S632" s="34"/>
      <c r="T632" s="34"/>
      <c r="U632" s="34"/>
      <c r="V632" s="34"/>
      <c r="W632" s="34"/>
      <c r="X632" s="34"/>
      <c r="Y632" s="34"/>
      <c r="Z632" s="34"/>
      <c r="AA632" s="34"/>
      <c r="AB632" s="34"/>
      <c r="AC632" s="34"/>
      <c r="AD632" s="34"/>
    </row>
    <row r="633" spans="1:30" ht="12.75" x14ac:dyDescent="0.2">
      <c r="A633" s="34"/>
      <c r="B633" s="34"/>
      <c r="C633" s="34"/>
      <c r="D633" s="34"/>
      <c r="E633" s="34"/>
      <c r="F633" s="34"/>
      <c r="G633" s="51"/>
      <c r="H633" s="34"/>
      <c r="I633" s="51"/>
      <c r="J633" s="34"/>
      <c r="K633" s="51"/>
      <c r="L633" s="34"/>
      <c r="M633" s="51"/>
      <c r="N633" s="34"/>
      <c r="O633" s="34"/>
      <c r="P633" s="34"/>
      <c r="Q633" s="34"/>
      <c r="R633" s="34"/>
      <c r="S633" s="34"/>
      <c r="T633" s="34"/>
      <c r="U633" s="34"/>
      <c r="V633" s="34"/>
      <c r="W633" s="34"/>
      <c r="X633" s="34"/>
      <c r="Y633" s="34"/>
      <c r="Z633" s="34"/>
      <c r="AA633" s="34"/>
      <c r="AB633" s="34"/>
      <c r="AC633" s="34"/>
      <c r="AD633" s="34"/>
    </row>
    <row r="634" spans="1:30" ht="12.75" x14ac:dyDescent="0.2">
      <c r="A634" s="34"/>
      <c r="B634" s="34"/>
      <c r="C634" s="34"/>
      <c r="D634" s="34"/>
      <c r="E634" s="34"/>
      <c r="F634" s="34"/>
      <c r="G634" s="51"/>
      <c r="H634" s="34"/>
      <c r="I634" s="51"/>
      <c r="J634" s="34"/>
      <c r="K634" s="51"/>
      <c r="L634" s="34"/>
      <c r="M634" s="51"/>
      <c r="N634" s="34"/>
      <c r="O634" s="34"/>
      <c r="P634" s="34"/>
      <c r="Q634" s="34"/>
      <c r="R634" s="34"/>
      <c r="S634" s="34"/>
      <c r="T634" s="34"/>
      <c r="U634" s="34"/>
      <c r="V634" s="34"/>
      <c r="W634" s="34"/>
      <c r="X634" s="34"/>
      <c r="Y634" s="34"/>
      <c r="Z634" s="34"/>
      <c r="AA634" s="34"/>
      <c r="AB634" s="34"/>
      <c r="AC634" s="34"/>
      <c r="AD634" s="34"/>
    </row>
    <row r="635" spans="1:30" ht="12.75" x14ac:dyDescent="0.2">
      <c r="A635" s="34"/>
      <c r="B635" s="34"/>
      <c r="C635" s="34"/>
      <c r="D635" s="34"/>
      <c r="E635" s="34"/>
      <c r="F635" s="34"/>
      <c r="G635" s="51"/>
      <c r="H635" s="34"/>
      <c r="I635" s="51"/>
      <c r="J635" s="34"/>
      <c r="K635" s="51"/>
      <c r="L635" s="34"/>
      <c r="M635" s="51"/>
      <c r="N635" s="34"/>
      <c r="O635" s="34"/>
      <c r="P635" s="34"/>
      <c r="Q635" s="34"/>
      <c r="R635" s="34"/>
      <c r="S635" s="34"/>
      <c r="T635" s="34"/>
      <c r="U635" s="34"/>
      <c r="V635" s="34"/>
      <c r="W635" s="34"/>
      <c r="X635" s="34"/>
      <c r="Y635" s="34"/>
      <c r="Z635" s="34"/>
      <c r="AA635" s="34"/>
      <c r="AB635" s="34"/>
      <c r="AC635" s="34"/>
      <c r="AD635" s="34"/>
    </row>
    <row r="636" spans="1:30" ht="12.75" x14ac:dyDescent="0.2">
      <c r="A636" s="34"/>
      <c r="B636" s="34"/>
      <c r="C636" s="34"/>
      <c r="D636" s="34"/>
      <c r="E636" s="34"/>
      <c r="F636" s="34"/>
      <c r="G636" s="51"/>
      <c r="H636" s="34"/>
      <c r="I636" s="51"/>
      <c r="J636" s="34"/>
      <c r="K636" s="51"/>
      <c r="L636" s="34"/>
      <c r="M636" s="51"/>
      <c r="N636" s="34"/>
      <c r="O636" s="34"/>
      <c r="P636" s="34"/>
      <c r="Q636" s="34"/>
      <c r="R636" s="34"/>
      <c r="S636" s="34"/>
      <c r="T636" s="34"/>
      <c r="U636" s="34"/>
      <c r="V636" s="34"/>
      <c r="W636" s="34"/>
      <c r="X636" s="34"/>
      <c r="Y636" s="34"/>
      <c r="Z636" s="34"/>
      <c r="AA636" s="34"/>
      <c r="AB636" s="34"/>
      <c r="AC636" s="34"/>
      <c r="AD636" s="34"/>
    </row>
    <row r="637" spans="1:30" ht="12.75" x14ac:dyDescent="0.2">
      <c r="A637" s="34"/>
      <c r="B637" s="34"/>
      <c r="C637" s="34"/>
      <c r="D637" s="34"/>
      <c r="E637" s="34"/>
      <c r="F637" s="34"/>
      <c r="G637" s="51"/>
      <c r="H637" s="34"/>
      <c r="I637" s="51"/>
      <c r="J637" s="34"/>
      <c r="K637" s="51"/>
      <c r="L637" s="34"/>
      <c r="M637" s="51"/>
      <c r="N637" s="34"/>
      <c r="O637" s="34"/>
      <c r="P637" s="34"/>
      <c r="Q637" s="34"/>
      <c r="R637" s="34"/>
      <c r="S637" s="34"/>
      <c r="T637" s="34"/>
      <c r="U637" s="34"/>
      <c r="V637" s="34"/>
      <c r="W637" s="34"/>
      <c r="X637" s="34"/>
      <c r="Y637" s="34"/>
      <c r="Z637" s="34"/>
      <c r="AA637" s="34"/>
      <c r="AB637" s="34"/>
      <c r="AC637" s="34"/>
      <c r="AD637" s="34"/>
    </row>
    <row r="638" spans="1:30" ht="12.75" x14ac:dyDescent="0.2">
      <c r="A638" s="34"/>
      <c r="B638" s="34"/>
      <c r="C638" s="34"/>
      <c r="D638" s="34"/>
      <c r="E638" s="34"/>
      <c r="F638" s="34"/>
      <c r="G638" s="51"/>
      <c r="H638" s="34"/>
      <c r="I638" s="51"/>
      <c r="J638" s="34"/>
      <c r="K638" s="51"/>
      <c r="L638" s="34"/>
      <c r="M638" s="51"/>
      <c r="N638" s="34"/>
      <c r="O638" s="34"/>
      <c r="P638" s="34"/>
      <c r="Q638" s="34"/>
      <c r="R638" s="34"/>
      <c r="S638" s="34"/>
      <c r="T638" s="34"/>
      <c r="U638" s="34"/>
      <c r="V638" s="34"/>
      <c r="W638" s="34"/>
      <c r="X638" s="34"/>
      <c r="Y638" s="34"/>
      <c r="Z638" s="34"/>
      <c r="AA638" s="34"/>
      <c r="AB638" s="34"/>
      <c r="AC638" s="34"/>
      <c r="AD638" s="34"/>
    </row>
    <row r="639" spans="1:30" ht="12.75" x14ac:dyDescent="0.2">
      <c r="A639" s="34"/>
      <c r="B639" s="34"/>
      <c r="C639" s="34"/>
      <c r="D639" s="34"/>
      <c r="E639" s="34"/>
      <c r="F639" s="34"/>
      <c r="G639" s="51"/>
      <c r="H639" s="34"/>
      <c r="I639" s="51"/>
      <c r="J639" s="34"/>
      <c r="K639" s="51"/>
      <c r="L639" s="34"/>
      <c r="M639" s="51"/>
      <c r="N639" s="34"/>
      <c r="O639" s="34"/>
      <c r="P639" s="34"/>
      <c r="Q639" s="34"/>
      <c r="R639" s="34"/>
      <c r="S639" s="34"/>
      <c r="T639" s="34"/>
      <c r="U639" s="34"/>
      <c r="V639" s="34"/>
      <c r="W639" s="34"/>
      <c r="X639" s="34"/>
      <c r="Y639" s="34"/>
      <c r="Z639" s="34"/>
      <c r="AA639" s="34"/>
      <c r="AB639" s="34"/>
      <c r="AC639" s="34"/>
      <c r="AD639" s="34"/>
    </row>
    <row r="640" spans="1:30" ht="12.75" x14ac:dyDescent="0.2">
      <c r="A640" s="34"/>
      <c r="B640" s="34"/>
      <c r="C640" s="34"/>
      <c r="D640" s="34"/>
      <c r="E640" s="34"/>
      <c r="F640" s="34"/>
      <c r="G640" s="51"/>
      <c r="H640" s="34"/>
      <c r="I640" s="51"/>
      <c r="J640" s="34"/>
      <c r="K640" s="51"/>
      <c r="L640" s="34"/>
      <c r="M640" s="51"/>
      <c r="N640" s="34"/>
      <c r="O640" s="34"/>
      <c r="P640" s="34"/>
      <c r="Q640" s="34"/>
      <c r="R640" s="34"/>
      <c r="S640" s="34"/>
      <c r="T640" s="34"/>
      <c r="U640" s="34"/>
      <c r="V640" s="34"/>
      <c r="W640" s="34"/>
      <c r="X640" s="34"/>
      <c r="Y640" s="34"/>
      <c r="Z640" s="34"/>
      <c r="AA640" s="34"/>
      <c r="AB640" s="34"/>
      <c r="AC640" s="34"/>
      <c r="AD640" s="34"/>
    </row>
    <row r="641" spans="1:30" ht="12.75" x14ac:dyDescent="0.2">
      <c r="A641" s="34"/>
      <c r="B641" s="34"/>
      <c r="C641" s="34"/>
      <c r="D641" s="34"/>
      <c r="E641" s="34"/>
      <c r="F641" s="34"/>
      <c r="G641" s="51"/>
      <c r="H641" s="34"/>
      <c r="I641" s="51"/>
      <c r="J641" s="34"/>
      <c r="K641" s="51"/>
      <c r="L641" s="34"/>
      <c r="M641" s="51"/>
      <c r="N641" s="34"/>
      <c r="O641" s="34"/>
      <c r="P641" s="34"/>
      <c r="Q641" s="34"/>
      <c r="R641" s="34"/>
      <c r="S641" s="34"/>
      <c r="T641" s="34"/>
      <c r="U641" s="34"/>
      <c r="V641" s="34"/>
      <c r="W641" s="34"/>
      <c r="X641" s="34"/>
      <c r="Y641" s="34"/>
      <c r="Z641" s="34"/>
      <c r="AA641" s="34"/>
      <c r="AB641" s="34"/>
      <c r="AC641" s="34"/>
      <c r="AD641" s="34"/>
    </row>
    <row r="642" spans="1:30" ht="12.75" x14ac:dyDescent="0.2">
      <c r="A642" s="34"/>
      <c r="B642" s="34"/>
      <c r="C642" s="34"/>
      <c r="D642" s="34"/>
      <c r="E642" s="34"/>
      <c r="F642" s="34"/>
      <c r="G642" s="51"/>
      <c r="H642" s="34"/>
      <c r="I642" s="51"/>
      <c r="J642" s="34"/>
      <c r="K642" s="51"/>
      <c r="L642" s="34"/>
      <c r="M642" s="51"/>
      <c r="N642" s="34"/>
      <c r="O642" s="34"/>
      <c r="P642" s="34"/>
      <c r="Q642" s="34"/>
      <c r="R642" s="34"/>
      <c r="S642" s="34"/>
      <c r="T642" s="34"/>
      <c r="U642" s="34"/>
      <c r="V642" s="34"/>
      <c r="W642" s="34"/>
      <c r="X642" s="34"/>
      <c r="Y642" s="34"/>
      <c r="Z642" s="34"/>
      <c r="AA642" s="34"/>
      <c r="AB642" s="34"/>
      <c r="AC642" s="34"/>
      <c r="AD642" s="34"/>
    </row>
    <row r="643" spans="1:30" ht="12.75" x14ac:dyDescent="0.2">
      <c r="A643" s="34"/>
      <c r="B643" s="34"/>
      <c r="C643" s="34"/>
      <c r="D643" s="34"/>
      <c r="E643" s="34"/>
      <c r="F643" s="34"/>
      <c r="G643" s="51"/>
      <c r="H643" s="34"/>
      <c r="I643" s="51"/>
      <c r="J643" s="34"/>
      <c r="K643" s="51"/>
      <c r="L643" s="34"/>
      <c r="M643" s="51"/>
      <c r="N643" s="34"/>
      <c r="O643" s="34"/>
      <c r="P643" s="34"/>
      <c r="Q643" s="34"/>
      <c r="R643" s="34"/>
      <c r="S643" s="34"/>
      <c r="T643" s="34"/>
      <c r="U643" s="34"/>
      <c r="V643" s="34"/>
      <c r="W643" s="34"/>
      <c r="X643" s="34"/>
      <c r="Y643" s="34"/>
      <c r="Z643" s="34"/>
      <c r="AA643" s="34"/>
      <c r="AB643" s="34"/>
      <c r="AC643" s="34"/>
      <c r="AD643" s="34"/>
    </row>
    <row r="644" spans="1:30" ht="12.75" x14ac:dyDescent="0.2">
      <c r="A644" s="34"/>
      <c r="B644" s="34"/>
      <c r="C644" s="34"/>
      <c r="D644" s="34"/>
      <c r="E644" s="34"/>
      <c r="F644" s="34"/>
      <c r="G644" s="51"/>
      <c r="H644" s="34"/>
      <c r="I644" s="51"/>
      <c r="J644" s="34"/>
      <c r="K644" s="51"/>
      <c r="L644" s="34"/>
      <c r="M644" s="51"/>
      <c r="N644" s="34"/>
      <c r="O644" s="34"/>
      <c r="P644" s="34"/>
      <c r="Q644" s="34"/>
      <c r="R644" s="34"/>
      <c r="S644" s="34"/>
      <c r="T644" s="34"/>
      <c r="U644" s="34"/>
      <c r="V644" s="34"/>
      <c r="W644" s="34"/>
      <c r="X644" s="34"/>
      <c r="Y644" s="34"/>
      <c r="Z644" s="34"/>
      <c r="AA644" s="34"/>
      <c r="AB644" s="34"/>
      <c r="AC644" s="34"/>
      <c r="AD644" s="34"/>
    </row>
    <row r="645" spans="1:30" ht="12.75" x14ac:dyDescent="0.2">
      <c r="A645" s="34"/>
      <c r="B645" s="34"/>
      <c r="C645" s="34"/>
      <c r="D645" s="34"/>
      <c r="E645" s="34"/>
      <c r="F645" s="34"/>
      <c r="G645" s="51"/>
      <c r="H645" s="34"/>
      <c r="I645" s="51"/>
      <c r="J645" s="34"/>
      <c r="K645" s="51"/>
      <c r="L645" s="34"/>
      <c r="M645" s="51"/>
      <c r="N645" s="34"/>
      <c r="O645" s="34"/>
      <c r="P645" s="34"/>
      <c r="Q645" s="34"/>
      <c r="R645" s="34"/>
      <c r="S645" s="34"/>
      <c r="T645" s="34"/>
      <c r="U645" s="34"/>
      <c r="V645" s="34"/>
      <c r="W645" s="34"/>
      <c r="X645" s="34"/>
      <c r="Y645" s="34"/>
      <c r="Z645" s="34"/>
      <c r="AA645" s="34"/>
      <c r="AB645" s="34"/>
      <c r="AC645" s="34"/>
      <c r="AD645" s="34"/>
    </row>
    <row r="646" spans="1:30" ht="12.75" x14ac:dyDescent="0.2">
      <c r="A646" s="34"/>
      <c r="B646" s="34"/>
      <c r="C646" s="34"/>
      <c r="D646" s="34"/>
      <c r="E646" s="34"/>
      <c r="F646" s="34"/>
      <c r="G646" s="51"/>
      <c r="H646" s="34"/>
      <c r="I646" s="51"/>
      <c r="J646" s="34"/>
      <c r="K646" s="51"/>
      <c r="L646" s="34"/>
      <c r="M646" s="51"/>
      <c r="N646" s="34"/>
      <c r="O646" s="34"/>
      <c r="P646" s="34"/>
      <c r="Q646" s="34"/>
      <c r="R646" s="34"/>
      <c r="S646" s="34"/>
      <c r="T646" s="34"/>
      <c r="U646" s="34"/>
      <c r="V646" s="34"/>
      <c r="W646" s="34"/>
      <c r="X646" s="34"/>
      <c r="Y646" s="34"/>
      <c r="Z646" s="34"/>
      <c r="AA646" s="34"/>
      <c r="AB646" s="34"/>
      <c r="AC646" s="34"/>
      <c r="AD646" s="34"/>
    </row>
    <row r="647" spans="1:30" ht="12.75" x14ac:dyDescent="0.2">
      <c r="A647" s="34"/>
      <c r="B647" s="34"/>
      <c r="C647" s="34"/>
      <c r="D647" s="34"/>
      <c r="E647" s="34"/>
      <c r="F647" s="34"/>
      <c r="G647" s="51"/>
      <c r="H647" s="34"/>
      <c r="I647" s="51"/>
      <c r="J647" s="34"/>
      <c r="K647" s="51"/>
      <c r="L647" s="34"/>
      <c r="M647" s="51"/>
      <c r="N647" s="34"/>
      <c r="O647" s="34"/>
      <c r="P647" s="34"/>
      <c r="Q647" s="34"/>
      <c r="R647" s="34"/>
      <c r="S647" s="34"/>
      <c r="T647" s="34"/>
      <c r="U647" s="34"/>
      <c r="V647" s="34"/>
      <c r="W647" s="34"/>
      <c r="X647" s="34"/>
      <c r="Y647" s="34"/>
      <c r="Z647" s="34"/>
      <c r="AA647" s="34"/>
      <c r="AB647" s="34"/>
      <c r="AC647" s="34"/>
      <c r="AD647" s="34"/>
    </row>
    <row r="648" spans="1:30" ht="12.75" x14ac:dyDescent="0.2">
      <c r="A648" s="34"/>
      <c r="B648" s="34"/>
      <c r="C648" s="34"/>
      <c r="D648" s="34"/>
      <c r="E648" s="34"/>
      <c r="F648" s="34"/>
      <c r="G648" s="51"/>
      <c r="H648" s="34"/>
      <c r="I648" s="51"/>
      <c r="J648" s="34"/>
      <c r="K648" s="51"/>
      <c r="L648" s="34"/>
      <c r="M648" s="51"/>
      <c r="N648" s="34"/>
      <c r="O648" s="34"/>
      <c r="P648" s="34"/>
      <c r="Q648" s="34"/>
      <c r="R648" s="34"/>
      <c r="S648" s="34"/>
      <c r="T648" s="34"/>
      <c r="U648" s="34"/>
      <c r="V648" s="34"/>
      <c r="W648" s="34"/>
      <c r="X648" s="34"/>
      <c r="Y648" s="34"/>
      <c r="Z648" s="34"/>
      <c r="AA648" s="34"/>
      <c r="AB648" s="34"/>
      <c r="AC648" s="34"/>
      <c r="AD648" s="34"/>
    </row>
    <row r="649" spans="1:30" ht="12.75" x14ac:dyDescent="0.2">
      <c r="A649" s="34"/>
      <c r="B649" s="34"/>
      <c r="C649" s="34"/>
      <c r="D649" s="34"/>
      <c r="E649" s="34"/>
      <c r="F649" s="34"/>
      <c r="G649" s="51"/>
      <c r="H649" s="34"/>
      <c r="I649" s="51"/>
      <c r="J649" s="34"/>
      <c r="K649" s="51"/>
      <c r="L649" s="34"/>
      <c r="M649" s="51"/>
      <c r="N649" s="34"/>
      <c r="O649" s="34"/>
      <c r="P649" s="34"/>
      <c r="Q649" s="34"/>
      <c r="R649" s="34"/>
      <c r="S649" s="34"/>
      <c r="T649" s="34"/>
      <c r="U649" s="34"/>
      <c r="V649" s="34"/>
      <c r="W649" s="34"/>
      <c r="X649" s="34"/>
      <c r="Y649" s="34"/>
      <c r="Z649" s="34"/>
      <c r="AA649" s="34"/>
      <c r="AB649" s="34"/>
      <c r="AC649" s="34"/>
      <c r="AD649" s="34"/>
    </row>
    <row r="650" spans="1:30" ht="12.75" x14ac:dyDescent="0.2">
      <c r="A650" s="34"/>
      <c r="B650" s="34"/>
      <c r="C650" s="34"/>
      <c r="D650" s="34"/>
      <c r="E650" s="34"/>
      <c r="F650" s="34"/>
      <c r="G650" s="51"/>
      <c r="H650" s="34"/>
      <c r="I650" s="51"/>
      <c r="J650" s="34"/>
      <c r="K650" s="51"/>
      <c r="L650" s="34"/>
      <c r="M650" s="51"/>
      <c r="N650" s="34"/>
      <c r="O650" s="34"/>
      <c r="P650" s="34"/>
      <c r="Q650" s="34"/>
      <c r="R650" s="34"/>
      <c r="S650" s="34"/>
      <c r="T650" s="34"/>
      <c r="U650" s="34"/>
      <c r="V650" s="34"/>
      <c r="W650" s="34"/>
      <c r="X650" s="34"/>
      <c r="Y650" s="34"/>
      <c r="Z650" s="34"/>
      <c r="AA650" s="34"/>
      <c r="AB650" s="34"/>
      <c r="AC650" s="34"/>
      <c r="AD650" s="34"/>
    </row>
    <row r="651" spans="1:30" ht="12.75" x14ac:dyDescent="0.2">
      <c r="A651" s="34"/>
      <c r="B651" s="34"/>
      <c r="C651" s="34"/>
      <c r="D651" s="34"/>
      <c r="E651" s="34"/>
      <c r="F651" s="34"/>
      <c r="G651" s="51"/>
      <c r="H651" s="34"/>
      <c r="I651" s="51"/>
      <c r="J651" s="34"/>
      <c r="K651" s="51"/>
      <c r="L651" s="34"/>
      <c r="M651" s="51"/>
      <c r="N651" s="34"/>
      <c r="O651" s="34"/>
      <c r="P651" s="34"/>
      <c r="Q651" s="34"/>
      <c r="R651" s="34"/>
      <c r="S651" s="34"/>
      <c r="T651" s="34"/>
      <c r="U651" s="34"/>
      <c r="V651" s="34"/>
      <c r="W651" s="34"/>
      <c r="X651" s="34"/>
      <c r="Y651" s="34"/>
      <c r="Z651" s="34"/>
      <c r="AA651" s="34"/>
      <c r="AB651" s="34"/>
      <c r="AC651" s="34"/>
      <c r="AD651" s="34"/>
    </row>
    <row r="652" spans="1:30" ht="12.75" x14ac:dyDescent="0.2">
      <c r="A652" s="34"/>
      <c r="B652" s="34"/>
      <c r="C652" s="34"/>
      <c r="D652" s="34"/>
      <c r="E652" s="34"/>
      <c r="F652" s="34"/>
      <c r="G652" s="51"/>
      <c r="H652" s="34"/>
      <c r="I652" s="51"/>
      <c r="J652" s="34"/>
      <c r="K652" s="51"/>
      <c r="L652" s="34"/>
      <c r="M652" s="51"/>
      <c r="N652" s="34"/>
      <c r="O652" s="34"/>
      <c r="P652" s="34"/>
      <c r="Q652" s="34"/>
      <c r="R652" s="34"/>
      <c r="S652" s="34"/>
      <c r="T652" s="34"/>
      <c r="U652" s="34"/>
      <c r="V652" s="34"/>
      <c r="W652" s="34"/>
      <c r="X652" s="34"/>
      <c r="Y652" s="34"/>
      <c r="Z652" s="34"/>
      <c r="AA652" s="34"/>
      <c r="AB652" s="34"/>
      <c r="AC652" s="34"/>
      <c r="AD652" s="34"/>
    </row>
    <row r="653" spans="1:30" ht="12.75" x14ac:dyDescent="0.2">
      <c r="A653" s="34"/>
      <c r="B653" s="34"/>
      <c r="C653" s="34"/>
      <c r="D653" s="34"/>
      <c r="E653" s="34"/>
      <c r="F653" s="34"/>
      <c r="G653" s="51"/>
      <c r="H653" s="34"/>
      <c r="I653" s="51"/>
      <c r="J653" s="34"/>
      <c r="K653" s="51"/>
      <c r="L653" s="34"/>
      <c r="M653" s="51"/>
      <c r="N653" s="34"/>
      <c r="O653" s="34"/>
      <c r="P653" s="34"/>
      <c r="Q653" s="34"/>
      <c r="R653" s="34"/>
      <c r="S653" s="34"/>
      <c r="T653" s="34"/>
      <c r="U653" s="34"/>
      <c r="V653" s="34"/>
      <c r="W653" s="34"/>
      <c r="X653" s="34"/>
      <c r="Y653" s="34"/>
      <c r="Z653" s="34"/>
      <c r="AA653" s="34"/>
      <c r="AB653" s="34"/>
      <c r="AC653" s="34"/>
      <c r="AD653" s="34"/>
    </row>
    <row r="654" spans="1:30" ht="12.75" x14ac:dyDescent="0.2">
      <c r="A654" s="34"/>
      <c r="B654" s="34"/>
      <c r="C654" s="34"/>
      <c r="D654" s="34"/>
      <c r="E654" s="34"/>
      <c r="F654" s="34"/>
      <c r="G654" s="51"/>
      <c r="H654" s="34"/>
      <c r="I654" s="51"/>
      <c r="J654" s="34"/>
      <c r="K654" s="51"/>
      <c r="L654" s="34"/>
      <c r="M654" s="51"/>
      <c r="N654" s="34"/>
      <c r="O654" s="34"/>
      <c r="P654" s="34"/>
      <c r="Q654" s="34"/>
      <c r="R654" s="34"/>
      <c r="S654" s="34"/>
      <c r="T654" s="34"/>
      <c r="U654" s="34"/>
      <c r="V654" s="34"/>
      <c r="W654" s="34"/>
      <c r="X654" s="34"/>
      <c r="Y654" s="34"/>
      <c r="Z654" s="34"/>
      <c r="AA654" s="34"/>
      <c r="AB654" s="34"/>
      <c r="AC654" s="34"/>
      <c r="AD654" s="34"/>
    </row>
    <row r="655" spans="1:30" ht="12.75" x14ac:dyDescent="0.2">
      <c r="A655" s="34"/>
      <c r="B655" s="34"/>
      <c r="C655" s="34"/>
      <c r="D655" s="34"/>
      <c r="E655" s="34"/>
      <c r="F655" s="34"/>
      <c r="G655" s="51"/>
      <c r="H655" s="34"/>
      <c r="I655" s="51"/>
      <c r="J655" s="34"/>
      <c r="K655" s="51"/>
      <c r="L655" s="34"/>
      <c r="M655" s="51"/>
      <c r="N655" s="34"/>
      <c r="O655" s="34"/>
      <c r="P655" s="34"/>
      <c r="Q655" s="34"/>
      <c r="R655" s="34"/>
      <c r="S655" s="34"/>
      <c r="T655" s="34"/>
      <c r="U655" s="34"/>
      <c r="V655" s="34"/>
      <c r="W655" s="34"/>
      <c r="X655" s="34"/>
      <c r="Y655" s="34"/>
      <c r="Z655" s="34"/>
      <c r="AA655" s="34"/>
      <c r="AB655" s="34"/>
      <c r="AC655" s="34"/>
      <c r="AD655" s="34"/>
    </row>
    <row r="656" spans="1:30" ht="12.75" x14ac:dyDescent="0.2">
      <c r="A656" s="34"/>
      <c r="B656" s="34"/>
      <c r="C656" s="34"/>
      <c r="D656" s="34"/>
      <c r="E656" s="34"/>
      <c r="F656" s="34"/>
      <c r="G656" s="51"/>
      <c r="H656" s="34"/>
      <c r="I656" s="51"/>
      <c r="J656" s="34"/>
      <c r="K656" s="51"/>
      <c r="L656" s="34"/>
      <c r="M656" s="51"/>
      <c r="N656" s="34"/>
      <c r="O656" s="34"/>
      <c r="P656" s="34"/>
      <c r="Q656" s="34"/>
      <c r="R656" s="34"/>
      <c r="S656" s="34"/>
      <c r="T656" s="34"/>
      <c r="U656" s="34"/>
      <c r="V656" s="34"/>
      <c r="W656" s="34"/>
      <c r="X656" s="34"/>
      <c r="Y656" s="34"/>
      <c r="Z656" s="34"/>
      <c r="AA656" s="34"/>
      <c r="AB656" s="34"/>
      <c r="AC656" s="34"/>
      <c r="AD656" s="34"/>
    </row>
    <row r="657" spans="1:30" ht="12.75" x14ac:dyDescent="0.2">
      <c r="A657" s="34"/>
      <c r="B657" s="34"/>
      <c r="C657" s="34"/>
      <c r="D657" s="34"/>
      <c r="E657" s="34"/>
      <c r="F657" s="34"/>
      <c r="G657" s="51"/>
      <c r="H657" s="34"/>
      <c r="I657" s="51"/>
      <c r="J657" s="34"/>
      <c r="K657" s="51"/>
      <c r="L657" s="34"/>
      <c r="M657" s="51"/>
      <c r="N657" s="34"/>
      <c r="O657" s="34"/>
      <c r="P657" s="34"/>
      <c r="Q657" s="34"/>
      <c r="R657" s="34"/>
      <c r="S657" s="34"/>
      <c r="T657" s="34"/>
      <c r="U657" s="34"/>
      <c r="V657" s="34"/>
      <c r="W657" s="34"/>
      <c r="X657" s="34"/>
      <c r="Y657" s="34"/>
      <c r="Z657" s="34"/>
      <c r="AA657" s="34"/>
      <c r="AB657" s="34"/>
      <c r="AC657" s="34"/>
      <c r="AD657" s="34"/>
    </row>
    <row r="658" spans="1:30" ht="12.75" x14ac:dyDescent="0.2">
      <c r="A658" s="34"/>
      <c r="B658" s="34"/>
      <c r="C658" s="34"/>
      <c r="D658" s="34"/>
      <c r="E658" s="34"/>
      <c r="F658" s="34"/>
      <c r="G658" s="51"/>
      <c r="H658" s="34"/>
      <c r="I658" s="51"/>
      <c r="J658" s="34"/>
      <c r="K658" s="51"/>
      <c r="L658" s="34"/>
      <c r="M658" s="51"/>
      <c r="N658" s="34"/>
      <c r="O658" s="34"/>
      <c r="P658" s="34"/>
      <c r="Q658" s="34"/>
      <c r="R658" s="34"/>
      <c r="S658" s="34"/>
      <c r="T658" s="34"/>
      <c r="U658" s="34"/>
      <c r="V658" s="34"/>
      <c r="W658" s="34"/>
      <c r="X658" s="34"/>
      <c r="Y658" s="34"/>
      <c r="Z658" s="34"/>
      <c r="AA658" s="34"/>
      <c r="AB658" s="34"/>
      <c r="AC658" s="34"/>
      <c r="AD658" s="34"/>
    </row>
    <row r="659" spans="1:30" ht="12.75" x14ac:dyDescent="0.2">
      <c r="A659" s="34"/>
      <c r="B659" s="34"/>
      <c r="C659" s="34"/>
      <c r="D659" s="34"/>
      <c r="E659" s="34"/>
      <c r="F659" s="34"/>
      <c r="G659" s="51"/>
      <c r="H659" s="34"/>
      <c r="I659" s="51"/>
      <c r="J659" s="34"/>
      <c r="K659" s="51"/>
      <c r="L659" s="34"/>
      <c r="M659" s="51"/>
      <c r="N659" s="34"/>
      <c r="O659" s="34"/>
      <c r="P659" s="34"/>
      <c r="Q659" s="34"/>
      <c r="R659" s="34"/>
      <c r="S659" s="34"/>
      <c r="T659" s="34"/>
      <c r="U659" s="34"/>
      <c r="V659" s="34"/>
      <c r="W659" s="34"/>
      <c r="X659" s="34"/>
      <c r="Y659" s="34"/>
      <c r="Z659" s="34"/>
      <c r="AA659" s="34"/>
      <c r="AB659" s="34"/>
      <c r="AC659" s="34"/>
      <c r="AD659" s="34"/>
    </row>
    <row r="660" spans="1:30" ht="12.75" x14ac:dyDescent="0.2">
      <c r="A660" s="34"/>
      <c r="B660" s="34"/>
      <c r="C660" s="34"/>
      <c r="D660" s="34"/>
      <c r="E660" s="34"/>
      <c r="F660" s="34"/>
      <c r="G660" s="51"/>
      <c r="H660" s="34"/>
      <c r="I660" s="51"/>
      <c r="J660" s="34"/>
      <c r="K660" s="51"/>
      <c r="L660" s="34"/>
      <c r="M660" s="51"/>
      <c r="N660" s="34"/>
      <c r="O660" s="34"/>
      <c r="P660" s="34"/>
      <c r="Q660" s="34"/>
      <c r="R660" s="34"/>
      <c r="S660" s="34"/>
      <c r="T660" s="34"/>
      <c r="U660" s="34"/>
      <c r="V660" s="34"/>
      <c r="W660" s="34"/>
      <c r="X660" s="34"/>
      <c r="Y660" s="34"/>
      <c r="Z660" s="34"/>
      <c r="AA660" s="34"/>
      <c r="AB660" s="34"/>
      <c r="AC660" s="34"/>
      <c r="AD660" s="34"/>
    </row>
    <row r="661" spans="1:30" ht="12.75" x14ac:dyDescent="0.2">
      <c r="A661" s="34"/>
      <c r="B661" s="34"/>
      <c r="C661" s="34"/>
      <c r="D661" s="34"/>
      <c r="E661" s="34"/>
      <c r="F661" s="34"/>
      <c r="G661" s="51"/>
      <c r="H661" s="34"/>
      <c r="I661" s="51"/>
      <c r="J661" s="34"/>
      <c r="K661" s="51"/>
      <c r="L661" s="34"/>
      <c r="M661" s="51"/>
      <c r="N661" s="34"/>
      <c r="O661" s="34"/>
      <c r="P661" s="34"/>
      <c r="Q661" s="34"/>
      <c r="R661" s="34"/>
      <c r="S661" s="34"/>
      <c r="T661" s="34"/>
      <c r="U661" s="34"/>
      <c r="V661" s="34"/>
      <c r="W661" s="34"/>
      <c r="X661" s="34"/>
      <c r="Y661" s="34"/>
      <c r="Z661" s="34"/>
      <c r="AA661" s="34"/>
      <c r="AB661" s="34"/>
      <c r="AC661" s="34"/>
      <c r="AD661" s="34"/>
    </row>
    <row r="662" spans="1:30" ht="12.75" x14ac:dyDescent="0.2">
      <c r="A662" s="34"/>
      <c r="B662" s="34"/>
      <c r="C662" s="34"/>
      <c r="D662" s="34"/>
      <c r="E662" s="34"/>
      <c r="F662" s="34"/>
      <c r="G662" s="51"/>
      <c r="H662" s="34"/>
      <c r="I662" s="51"/>
      <c r="J662" s="34"/>
      <c r="K662" s="51"/>
      <c r="L662" s="34"/>
      <c r="M662" s="51"/>
      <c r="N662" s="34"/>
      <c r="O662" s="34"/>
      <c r="P662" s="34"/>
      <c r="Q662" s="34"/>
      <c r="R662" s="34"/>
      <c r="S662" s="34"/>
      <c r="T662" s="34"/>
      <c r="U662" s="34"/>
      <c r="V662" s="34"/>
      <c r="W662" s="34"/>
      <c r="X662" s="34"/>
      <c r="Y662" s="34"/>
      <c r="Z662" s="34"/>
      <c r="AA662" s="34"/>
      <c r="AB662" s="34"/>
      <c r="AC662" s="34"/>
      <c r="AD662" s="34"/>
    </row>
    <row r="663" spans="1:30" ht="12.75" x14ac:dyDescent="0.2">
      <c r="A663" s="34"/>
      <c r="B663" s="34"/>
      <c r="C663" s="34"/>
      <c r="D663" s="34"/>
      <c r="E663" s="34"/>
      <c r="F663" s="34"/>
      <c r="G663" s="51"/>
      <c r="H663" s="34"/>
      <c r="I663" s="51"/>
      <c r="J663" s="34"/>
      <c r="K663" s="51"/>
      <c r="L663" s="34"/>
      <c r="M663" s="51"/>
      <c r="N663" s="34"/>
      <c r="O663" s="34"/>
      <c r="P663" s="34"/>
      <c r="Q663" s="34"/>
      <c r="R663" s="34"/>
      <c r="S663" s="34"/>
      <c r="T663" s="34"/>
      <c r="U663" s="34"/>
      <c r="V663" s="34"/>
      <c r="W663" s="34"/>
      <c r="X663" s="34"/>
      <c r="Y663" s="34"/>
      <c r="Z663" s="34"/>
      <c r="AA663" s="34"/>
      <c r="AB663" s="34"/>
      <c r="AC663" s="34"/>
      <c r="AD663" s="34"/>
    </row>
    <row r="664" spans="1:30" ht="12.75" x14ac:dyDescent="0.2">
      <c r="A664" s="34"/>
      <c r="B664" s="34"/>
      <c r="C664" s="34"/>
      <c r="D664" s="34"/>
      <c r="E664" s="34"/>
      <c r="F664" s="34"/>
      <c r="G664" s="51"/>
      <c r="H664" s="34"/>
      <c r="I664" s="51"/>
      <c r="J664" s="34"/>
      <c r="K664" s="51"/>
      <c r="L664" s="34"/>
      <c r="M664" s="51"/>
      <c r="N664" s="34"/>
      <c r="O664" s="34"/>
      <c r="P664" s="34"/>
      <c r="Q664" s="34"/>
      <c r="R664" s="34"/>
      <c r="S664" s="34"/>
      <c r="T664" s="34"/>
      <c r="U664" s="34"/>
      <c r="V664" s="34"/>
      <c r="W664" s="34"/>
      <c r="X664" s="34"/>
      <c r="Y664" s="34"/>
      <c r="Z664" s="34"/>
      <c r="AA664" s="34"/>
      <c r="AB664" s="34"/>
      <c r="AC664" s="34"/>
      <c r="AD664" s="34"/>
    </row>
    <row r="665" spans="1:30" ht="12.75" x14ac:dyDescent="0.2">
      <c r="A665" s="34"/>
      <c r="B665" s="34"/>
      <c r="C665" s="34"/>
      <c r="D665" s="34"/>
      <c r="E665" s="34"/>
      <c r="F665" s="34"/>
      <c r="G665" s="51"/>
      <c r="H665" s="34"/>
      <c r="I665" s="51"/>
      <c r="J665" s="34"/>
      <c r="K665" s="51"/>
      <c r="L665" s="34"/>
      <c r="M665" s="51"/>
      <c r="N665" s="34"/>
      <c r="O665" s="34"/>
      <c r="P665" s="34"/>
      <c r="Q665" s="34"/>
      <c r="R665" s="34"/>
      <c r="S665" s="34"/>
      <c r="T665" s="34"/>
      <c r="U665" s="34"/>
      <c r="V665" s="34"/>
      <c r="W665" s="34"/>
      <c r="X665" s="34"/>
      <c r="Y665" s="34"/>
      <c r="Z665" s="34"/>
      <c r="AA665" s="34"/>
      <c r="AB665" s="34"/>
      <c r="AC665" s="34"/>
      <c r="AD665" s="34"/>
    </row>
    <row r="666" spans="1:30" ht="12.75" x14ac:dyDescent="0.2">
      <c r="A666" s="34"/>
      <c r="B666" s="34"/>
      <c r="C666" s="34"/>
      <c r="D666" s="34"/>
      <c r="E666" s="34"/>
      <c r="F666" s="34"/>
      <c r="G666" s="51"/>
      <c r="H666" s="34"/>
      <c r="I666" s="51"/>
      <c r="J666" s="34"/>
      <c r="K666" s="51"/>
      <c r="L666" s="34"/>
      <c r="M666" s="51"/>
      <c r="N666" s="34"/>
      <c r="O666" s="34"/>
      <c r="P666" s="34"/>
      <c r="Q666" s="34"/>
      <c r="R666" s="34"/>
      <c r="S666" s="34"/>
      <c r="T666" s="34"/>
      <c r="U666" s="34"/>
      <c r="V666" s="34"/>
      <c r="W666" s="34"/>
      <c r="X666" s="34"/>
      <c r="Y666" s="34"/>
      <c r="Z666" s="34"/>
      <c r="AA666" s="34"/>
      <c r="AB666" s="34"/>
      <c r="AC666" s="34"/>
      <c r="AD666" s="34"/>
    </row>
    <row r="667" spans="1:30" ht="12.75" x14ac:dyDescent="0.2">
      <c r="A667" s="34"/>
      <c r="B667" s="34"/>
      <c r="C667" s="34"/>
      <c r="D667" s="34"/>
      <c r="E667" s="34"/>
      <c r="F667" s="34"/>
      <c r="G667" s="51"/>
      <c r="H667" s="34"/>
      <c r="I667" s="51"/>
      <c r="J667" s="34"/>
      <c r="K667" s="51"/>
      <c r="L667" s="34"/>
      <c r="M667" s="51"/>
      <c r="N667" s="34"/>
      <c r="O667" s="34"/>
      <c r="P667" s="34"/>
      <c r="Q667" s="34"/>
      <c r="R667" s="34"/>
      <c r="S667" s="34"/>
      <c r="T667" s="34"/>
      <c r="U667" s="34"/>
      <c r="V667" s="34"/>
      <c r="W667" s="34"/>
      <c r="X667" s="34"/>
      <c r="Y667" s="34"/>
      <c r="Z667" s="34"/>
      <c r="AA667" s="34"/>
      <c r="AB667" s="34"/>
      <c r="AC667" s="34"/>
      <c r="AD667" s="34"/>
    </row>
    <row r="668" spans="1:30" ht="12.75" x14ac:dyDescent="0.2">
      <c r="A668" s="34"/>
      <c r="B668" s="34"/>
      <c r="C668" s="34"/>
      <c r="D668" s="34"/>
      <c r="E668" s="34"/>
      <c r="F668" s="34"/>
      <c r="G668" s="51"/>
      <c r="H668" s="34"/>
      <c r="I668" s="51"/>
      <c r="J668" s="34"/>
      <c r="K668" s="51"/>
      <c r="L668" s="34"/>
      <c r="M668" s="51"/>
      <c r="N668" s="34"/>
      <c r="O668" s="34"/>
      <c r="P668" s="34"/>
      <c r="Q668" s="34"/>
      <c r="R668" s="34"/>
      <c r="S668" s="34"/>
      <c r="T668" s="34"/>
      <c r="U668" s="34"/>
      <c r="V668" s="34"/>
      <c r="W668" s="34"/>
      <c r="X668" s="34"/>
      <c r="Y668" s="34"/>
      <c r="Z668" s="34"/>
      <c r="AA668" s="34"/>
      <c r="AB668" s="34"/>
      <c r="AC668" s="34"/>
      <c r="AD668" s="34"/>
    </row>
    <row r="669" spans="1:30" ht="12.75" x14ac:dyDescent="0.2">
      <c r="A669" s="34"/>
      <c r="B669" s="34"/>
      <c r="C669" s="34"/>
      <c r="D669" s="34"/>
      <c r="E669" s="34"/>
      <c r="F669" s="34"/>
      <c r="G669" s="51"/>
      <c r="H669" s="34"/>
      <c r="I669" s="51"/>
      <c r="J669" s="34"/>
      <c r="K669" s="51"/>
      <c r="L669" s="34"/>
      <c r="M669" s="51"/>
      <c r="N669" s="34"/>
      <c r="O669" s="34"/>
      <c r="P669" s="34"/>
      <c r="Q669" s="34"/>
      <c r="R669" s="34"/>
      <c r="S669" s="34"/>
      <c r="T669" s="34"/>
      <c r="U669" s="34"/>
      <c r="V669" s="34"/>
      <c r="W669" s="34"/>
      <c r="X669" s="34"/>
      <c r="Y669" s="34"/>
      <c r="Z669" s="34"/>
      <c r="AA669" s="34"/>
      <c r="AB669" s="34"/>
      <c r="AC669" s="34"/>
      <c r="AD669" s="34"/>
    </row>
    <row r="670" spans="1:30" ht="12.75" x14ac:dyDescent="0.2">
      <c r="A670" s="34"/>
      <c r="B670" s="34"/>
      <c r="C670" s="34"/>
      <c r="D670" s="34"/>
      <c r="E670" s="34"/>
      <c r="F670" s="34"/>
      <c r="G670" s="51"/>
      <c r="H670" s="34"/>
      <c r="I670" s="51"/>
      <c r="J670" s="34"/>
      <c r="K670" s="51"/>
      <c r="L670" s="34"/>
      <c r="M670" s="51"/>
      <c r="N670" s="34"/>
      <c r="O670" s="34"/>
      <c r="P670" s="34"/>
      <c r="Q670" s="34"/>
      <c r="R670" s="34"/>
      <c r="S670" s="34"/>
      <c r="T670" s="34"/>
      <c r="U670" s="34"/>
      <c r="V670" s="34"/>
      <c r="W670" s="34"/>
      <c r="X670" s="34"/>
      <c r="Y670" s="34"/>
      <c r="Z670" s="34"/>
      <c r="AA670" s="34"/>
      <c r="AB670" s="34"/>
      <c r="AC670" s="34"/>
      <c r="AD670" s="34"/>
    </row>
    <row r="671" spans="1:30" ht="12.75" x14ac:dyDescent="0.2">
      <c r="A671" s="34"/>
      <c r="B671" s="34"/>
      <c r="C671" s="34"/>
      <c r="D671" s="34"/>
      <c r="E671" s="34"/>
      <c r="F671" s="34"/>
      <c r="G671" s="51"/>
      <c r="H671" s="34"/>
      <c r="I671" s="51"/>
      <c r="J671" s="34"/>
      <c r="K671" s="51"/>
      <c r="L671" s="34"/>
      <c r="M671" s="51"/>
      <c r="N671" s="34"/>
      <c r="O671" s="34"/>
      <c r="P671" s="34"/>
      <c r="Q671" s="34"/>
      <c r="R671" s="34"/>
      <c r="S671" s="34"/>
      <c r="T671" s="34"/>
      <c r="U671" s="34"/>
      <c r="V671" s="34"/>
      <c r="W671" s="34"/>
      <c r="X671" s="34"/>
      <c r="Y671" s="34"/>
      <c r="Z671" s="34"/>
      <c r="AA671" s="34"/>
      <c r="AB671" s="34"/>
      <c r="AC671" s="34"/>
      <c r="AD671" s="34"/>
    </row>
    <row r="672" spans="1:30" ht="12.75" x14ac:dyDescent="0.2">
      <c r="A672" s="34"/>
      <c r="B672" s="34"/>
      <c r="C672" s="34"/>
      <c r="D672" s="34"/>
      <c r="E672" s="34"/>
      <c r="F672" s="34"/>
      <c r="G672" s="51"/>
      <c r="H672" s="34"/>
      <c r="I672" s="51"/>
      <c r="J672" s="34"/>
      <c r="K672" s="51"/>
      <c r="L672" s="34"/>
      <c r="M672" s="51"/>
      <c r="N672" s="34"/>
      <c r="O672" s="34"/>
      <c r="P672" s="34"/>
      <c r="Q672" s="34"/>
      <c r="R672" s="34"/>
      <c r="S672" s="34"/>
      <c r="T672" s="34"/>
      <c r="U672" s="34"/>
      <c r="V672" s="34"/>
      <c r="W672" s="34"/>
      <c r="X672" s="34"/>
      <c r="Y672" s="34"/>
      <c r="Z672" s="34"/>
      <c r="AA672" s="34"/>
      <c r="AB672" s="34"/>
      <c r="AC672" s="34"/>
      <c r="AD672" s="34"/>
    </row>
    <row r="673" spans="1:30" ht="12.75" x14ac:dyDescent="0.2">
      <c r="A673" s="34"/>
      <c r="B673" s="34"/>
      <c r="C673" s="34"/>
      <c r="D673" s="34"/>
      <c r="E673" s="34"/>
      <c r="F673" s="34"/>
      <c r="G673" s="51"/>
      <c r="H673" s="34"/>
      <c r="I673" s="51"/>
      <c r="J673" s="34"/>
      <c r="K673" s="51"/>
      <c r="L673" s="34"/>
      <c r="M673" s="51"/>
      <c r="N673" s="34"/>
      <c r="O673" s="34"/>
      <c r="P673" s="34"/>
      <c r="Q673" s="34"/>
      <c r="R673" s="34"/>
      <c r="S673" s="34"/>
      <c r="T673" s="34"/>
      <c r="U673" s="34"/>
      <c r="V673" s="34"/>
      <c r="W673" s="34"/>
      <c r="X673" s="34"/>
      <c r="Y673" s="34"/>
      <c r="Z673" s="34"/>
      <c r="AA673" s="34"/>
      <c r="AB673" s="34"/>
      <c r="AC673" s="34"/>
      <c r="AD673" s="34"/>
    </row>
    <row r="674" spans="1:30" ht="12.75" x14ac:dyDescent="0.2">
      <c r="A674" s="34"/>
      <c r="B674" s="34"/>
      <c r="C674" s="34"/>
      <c r="D674" s="34"/>
      <c r="E674" s="34"/>
      <c r="F674" s="34"/>
      <c r="G674" s="51"/>
      <c r="H674" s="34"/>
      <c r="I674" s="51"/>
      <c r="J674" s="34"/>
      <c r="K674" s="51"/>
      <c r="L674" s="34"/>
      <c r="M674" s="51"/>
      <c r="N674" s="34"/>
      <c r="O674" s="34"/>
      <c r="P674" s="34"/>
      <c r="Q674" s="34"/>
      <c r="R674" s="34"/>
      <c r="S674" s="34"/>
      <c r="T674" s="34"/>
      <c r="U674" s="34"/>
      <c r="V674" s="34"/>
      <c r="W674" s="34"/>
      <c r="X674" s="34"/>
      <c r="Y674" s="34"/>
      <c r="Z674" s="34"/>
      <c r="AA674" s="34"/>
      <c r="AB674" s="34"/>
      <c r="AC674" s="34"/>
      <c r="AD674" s="34"/>
    </row>
    <row r="675" spans="1:30" ht="12.75" x14ac:dyDescent="0.2">
      <c r="A675" s="34"/>
      <c r="B675" s="34"/>
      <c r="C675" s="34"/>
      <c r="D675" s="34"/>
      <c r="E675" s="34"/>
      <c r="F675" s="34"/>
      <c r="G675" s="51"/>
      <c r="H675" s="34"/>
      <c r="I675" s="51"/>
      <c r="J675" s="34"/>
      <c r="K675" s="51"/>
      <c r="L675" s="34"/>
      <c r="M675" s="51"/>
      <c r="N675" s="34"/>
      <c r="O675" s="34"/>
      <c r="P675" s="34"/>
      <c r="Q675" s="34"/>
      <c r="R675" s="34"/>
      <c r="S675" s="34"/>
      <c r="T675" s="34"/>
      <c r="U675" s="34"/>
      <c r="V675" s="34"/>
      <c r="W675" s="34"/>
      <c r="X675" s="34"/>
      <c r="Y675" s="34"/>
      <c r="Z675" s="34"/>
      <c r="AA675" s="34"/>
      <c r="AB675" s="34"/>
      <c r="AC675" s="34"/>
      <c r="AD675" s="34"/>
    </row>
    <row r="676" spans="1:30" ht="12.75" x14ac:dyDescent="0.2">
      <c r="A676" s="34"/>
      <c r="B676" s="34"/>
      <c r="C676" s="34"/>
      <c r="D676" s="34"/>
      <c r="E676" s="34"/>
      <c r="F676" s="34"/>
      <c r="G676" s="51"/>
      <c r="H676" s="34"/>
      <c r="I676" s="51"/>
      <c r="J676" s="34"/>
      <c r="K676" s="51"/>
      <c r="L676" s="34"/>
      <c r="M676" s="51"/>
      <c r="N676" s="34"/>
      <c r="O676" s="34"/>
      <c r="P676" s="34"/>
      <c r="Q676" s="34"/>
      <c r="R676" s="34"/>
      <c r="S676" s="34"/>
      <c r="T676" s="34"/>
      <c r="U676" s="34"/>
      <c r="V676" s="34"/>
      <c r="W676" s="34"/>
      <c r="X676" s="34"/>
      <c r="Y676" s="34"/>
      <c r="Z676" s="34"/>
      <c r="AA676" s="34"/>
      <c r="AB676" s="34"/>
      <c r="AC676" s="34"/>
      <c r="AD676" s="34"/>
    </row>
    <row r="677" spans="1:30" ht="12.75" x14ac:dyDescent="0.2">
      <c r="A677" s="34"/>
      <c r="B677" s="34"/>
      <c r="C677" s="34"/>
      <c r="D677" s="34"/>
      <c r="E677" s="34"/>
      <c r="F677" s="34"/>
      <c r="G677" s="51"/>
      <c r="H677" s="34"/>
      <c r="I677" s="51"/>
      <c r="J677" s="34"/>
      <c r="K677" s="51"/>
      <c r="L677" s="34"/>
      <c r="M677" s="51"/>
      <c r="N677" s="34"/>
      <c r="O677" s="34"/>
      <c r="P677" s="34"/>
      <c r="Q677" s="34"/>
      <c r="R677" s="34"/>
      <c r="S677" s="34"/>
      <c r="T677" s="34"/>
      <c r="U677" s="34"/>
      <c r="V677" s="34"/>
      <c r="W677" s="34"/>
      <c r="X677" s="34"/>
      <c r="Y677" s="34"/>
      <c r="Z677" s="34"/>
      <c r="AA677" s="34"/>
      <c r="AB677" s="34"/>
      <c r="AC677" s="34"/>
      <c r="AD677" s="34"/>
    </row>
    <row r="678" spans="1:30" ht="12.75" x14ac:dyDescent="0.2">
      <c r="A678" s="34"/>
      <c r="B678" s="34"/>
      <c r="C678" s="34"/>
      <c r="D678" s="34"/>
      <c r="E678" s="34"/>
      <c r="F678" s="34"/>
      <c r="G678" s="51"/>
      <c r="H678" s="34"/>
      <c r="I678" s="51"/>
      <c r="J678" s="34"/>
      <c r="K678" s="51"/>
      <c r="L678" s="34"/>
      <c r="M678" s="51"/>
      <c r="N678" s="34"/>
      <c r="O678" s="34"/>
      <c r="P678" s="34"/>
      <c r="Q678" s="34"/>
      <c r="R678" s="34"/>
      <c r="S678" s="34"/>
      <c r="T678" s="34"/>
      <c r="U678" s="34"/>
      <c r="V678" s="34"/>
      <c r="W678" s="34"/>
      <c r="X678" s="34"/>
      <c r="Y678" s="34"/>
      <c r="Z678" s="34"/>
      <c r="AA678" s="34"/>
      <c r="AB678" s="34"/>
      <c r="AC678" s="34"/>
      <c r="AD678" s="34"/>
    </row>
    <row r="679" spans="1:30" ht="12.75" x14ac:dyDescent="0.2">
      <c r="A679" s="34"/>
      <c r="B679" s="34"/>
      <c r="C679" s="34"/>
      <c r="D679" s="34"/>
      <c r="E679" s="34"/>
      <c r="F679" s="34"/>
      <c r="G679" s="51"/>
      <c r="H679" s="34"/>
      <c r="I679" s="51"/>
      <c r="J679" s="34"/>
      <c r="K679" s="51"/>
      <c r="L679" s="34"/>
      <c r="M679" s="51"/>
      <c r="N679" s="34"/>
      <c r="O679" s="34"/>
      <c r="P679" s="34"/>
      <c r="Q679" s="34"/>
      <c r="R679" s="34"/>
      <c r="S679" s="34"/>
      <c r="T679" s="34"/>
      <c r="U679" s="34"/>
      <c r="V679" s="34"/>
      <c r="W679" s="34"/>
      <c r="X679" s="34"/>
      <c r="Y679" s="34"/>
      <c r="Z679" s="34"/>
      <c r="AA679" s="34"/>
      <c r="AB679" s="34"/>
      <c r="AC679" s="34"/>
      <c r="AD679" s="34"/>
    </row>
    <row r="680" spans="1:30" ht="12.75" x14ac:dyDescent="0.2">
      <c r="A680" s="34"/>
      <c r="B680" s="34"/>
      <c r="C680" s="34"/>
      <c r="D680" s="34"/>
      <c r="E680" s="34"/>
      <c r="F680" s="34"/>
      <c r="G680" s="51"/>
      <c r="H680" s="34"/>
      <c r="I680" s="51"/>
      <c r="J680" s="34"/>
      <c r="K680" s="51"/>
      <c r="L680" s="34"/>
      <c r="M680" s="51"/>
      <c r="N680" s="34"/>
      <c r="O680" s="34"/>
      <c r="P680" s="34"/>
      <c r="Q680" s="34"/>
      <c r="R680" s="34"/>
      <c r="S680" s="34"/>
      <c r="T680" s="34"/>
      <c r="U680" s="34"/>
      <c r="V680" s="34"/>
      <c r="W680" s="34"/>
      <c r="X680" s="34"/>
      <c r="Y680" s="34"/>
      <c r="Z680" s="34"/>
      <c r="AA680" s="34"/>
      <c r="AB680" s="34"/>
      <c r="AC680" s="34"/>
      <c r="AD680" s="34"/>
    </row>
    <row r="681" spans="1:30" ht="12.75" x14ac:dyDescent="0.2">
      <c r="A681" s="34"/>
      <c r="B681" s="34"/>
      <c r="C681" s="34"/>
      <c r="D681" s="34"/>
      <c r="E681" s="34"/>
      <c r="F681" s="34"/>
      <c r="G681" s="51"/>
      <c r="H681" s="34"/>
      <c r="I681" s="51"/>
      <c r="J681" s="34"/>
      <c r="K681" s="51"/>
      <c r="L681" s="34"/>
      <c r="M681" s="51"/>
      <c r="N681" s="34"/>
      <c r="O681" s="34"/>
      <c r="P681" s="34"/>
      <c r="Q681" s="34"/>
      <c r="R681" s="34"/>
      <c r="S681" s="34"/>
      <c r="T681" s="34"/>
      <c r="U681" s="34"/>
      <c r="V681" s="34"/>
      <c r="W681" s="34"/>
      <c r="X681" s="34"/>
      <c r="Y681" s="34"/>
      <c r="Z681" s="34"/>
      <c r="AA681" s="34"/>
      <c r="AB681" s="34"/>
      <c r="AC681" s="34"/>
      <c r="AD681" s="34"/>
    </row>
    <row r="682" spans="1:30" ht="12.75" x14ac:dyDescent="0.2">
      <c r="A682" s="34"/>
      <c r="B682" s="34"/>
      <c r="C682" s="34"/>
      <c r="D682" s="34"/>
      <c r="E682" s="34"/>
      <c r="F682" s="34"/>
      <c r="G682" s="51"/>
      <c r="H682" s="34"/>
      <c r="I682" s="51"/>
      <c r="J682" s="34"/>
      <c r="K682" s="51"/>
      <c r="L682" s="34"/>
      <c r="M682" s="51"/>
      <c r="N682" s="34"/>
      <c r="O682" s="34"/>
      <c r="P682" s="34"/>
      <c r="Q682" s="34"/>
      <c r="R682" s="34"/>
      <c r="S682" s="34"/>
      <c r="T682" s="34"/>
      <c r="U682" s="34"/>
      <c r="V682" s="34"/>
      <c r="W682" s="34"/>
      <c r="X682" s="34"/>
      <c r="Y682" s="34"/>
      <c r="Z682" s="34"/>
      <c r="AA682" s="34"/>
      <c r="AB682" s="34"/>
      <c r="AC682" s="34"/>
      <c r="AD682" s="34"/>
    </row>
    <row r="683" spans="1:30" ht="12.75" x14ac:dyDescent="0.2">
      <c r="A683" s="34"/>
      <c r="B683" s="34"/>
      <c r="C683" s="34"/>
      <c r="D683" s="34"/>
      <c r="E683" s="34"/>
      <c r="F683" s="34"/>
      <c r="G683" s="51"/>
      <c r="H683" s="34"/>
      <c r="I683" s="51"/>
      <c r="J683" s="34"/>
      <c r="K683" s="51"/>
      <c r="L683" s="34"/>
      <c r="M683" s="51"/>
      <c r="N683" s="34"/>
      <c r="O683" s="34"/>
      <c r="P683" s="34"/>
      <c r="Q683" s="34"/>
      <c r="R683" s="34"/>
      <c r="S683" s="34"/>
      <c r="T683" s="34"/>
      <c r="U683" s="34"/>
      <c r="V683" s="34"/>
      <c r="W683" s="34"/>
      <c r="X683" s="34"/>
      <c r="Y683" s="34"/>
      <c r="Z683" s="34"/>
      <c r="AA683" s="34"/>
      <c r="AB683" s="34"/>
      <c r="AC683" s="34"/>
      <c r="AD683" s="34"/>
    </row>
    <row r="684" spans="1:30" ht="12.75" x14ac:dyDescent="0.2">
      <c r="A684" s="34"/>
      <c r="B684" s="34"/>
      <c r="C684" s="34"/>
      <c r="D684" s="34"/>
      <c r="E684" s="34"/>
      <c r="F684" s="34"/>
      <c r="G684" s="51"/>
      <c r="H684" s="34"/>
      <c r="I684" s="51"/>
      <c r="J684" s="34"/>
      <c r="K684" s="51"/>
      <c r="L684" s="34"/>
      <c r="M684" s="51"/>
      <c r="N684" s="34"/>
      <c r="O684" s="34"/>
      <c r="P684" s="34"/>
      <c r="Q684" s="34"/>
      <c r="R684" s="34"/>
      <c r="S684" s="34"/>
      <c r="T684" s="34"/>
      <c r="U684" s="34"/>
      <c r="V684" s="34"/>
      <c r="W684" s="34"/>
      <c r="X684" s="34"/>
      <c r="Y684" s="34"/>
      <c r="Z684" s="34"/>
      <c r="AA684" s="34"/>
      <c r="AB684" s="34"/>
      <c r="AC684" s="34"/>
      <c r="AD684" s="34"/>
    </row>
    <row r="685" spans="1:30" ht="12.75" x14ac:dyDescent="0.2">
      <c r="A685" s="34"/>
      <c r="B685" s="34"/>
      <c r="C685" s="34"/>
      <c r="D685" s="34"/>
      <c r="E685" s="34"/>
      <c r="F685" s="34"/>
      <c r="G685" s="51"/>
      <c r="H685" s="34"/>
      <c r="I685" s="51"/>
      <c r="J685" s="34"/>
      <c r="K685" s="51"/>
      <c r="L685" s="34"/>
      <c r="M685" s="51"/>
      <c r="N685" s="34"/>
      <c r="O685" s="34"/>
      <c r="P685" s="34"/>
      <c r="Q685" s="34"/>
      <c r="R685" s="34"/>
      <c r="S685" s="34"/>
      <c r="T685" s="34"/>
      <c r="U685" s="34"/>
      <c r="V685" s="34"/>
      <c r="W685" s="34"/>
      <c r="X685" s="34"/>
      <c r="Y685" s="34"/>
      <c r="Z685" s="34"/>
      <c r="AA685" s="34"/>
      <c r="AB685" s="34"/>
      <c r="AC685" s="34"/>
      <c r="AD685" s="34"/>
    </row>
    <row r="686" spans="1:30" ht="12.75" x14ac:dyDescent="0.2">
      <c r="A686" s="34"/>
      <c r="B686" s="34"/>
      <c r="C686" s="34"/>
      <c r="D686" s="34"/>
      <c r="E686" s="34"/>
      <c r="F686" s="34"/>
      <c r="G686" s="51"/>
      <c r="H686" s="34"/>
      <c r="I686" s="51"/>
      <c r="J686" s="34"/>
      <c r="K686" s="51"/>
      <c r="L686" s="34"/>
      <c r="M686" s="51"/>
      <c r="N686" s="34"/>
      <c r="O686" s="34"/>
      <c r="P686" s="34"/>
      <c r="Q686" s="34"/>
      <c r="R686" s="34"/>
      <c r="S686" s="34"/>
      <c r="T686" s="34"/>
      <c r="U686" s="34"/>
      <c r="V686" s="34"/>
      <c r="W686" s="34"/>
      <c r="X686" s="34"/>
      <c r="Y686" s="34"/>
      <c r="Z686" s="34"/>
      <c r="AA686" s="34"/>
      <c r="AB686" s="34"/>
      <c r="AC686" s="34"/>
      <c r="AD686" s="34"/>
    </row>
    <row r="687" spans="1:30" ht="12.75" x14ac:dyDescent="0.2">
      <c r="A687" s="34"/>
      <c r="B687" s="34"/>
      <c r="C687" s="34"/>
      <c r="D687" s="34"/>
      <c r="E687" s="34"/>
      <c r="F687" s="34"/>
      <c r="G687" s="51"/>
      <c r="H687" s="34"/>
      <c r="I687" s="51"/>
      <c r="J687" s="34"/>
      <c r="K687" s="51"/>
      <c r="L687" s="34"/>
      <c r="M687" s="51"/>
      <c r="N687" s="34"/>
      <c r="O687" s="34"/>
      <c r="P687" s="34"/>
      <c r="Q687" s="34"/>
      <c r="R687" s="34"/>
      <c r="S687" s="34"/>
      <c r="T687" s="34"/>
      <c r="U687" s="34"/>
      <c r="V687" s="34"/>
      <c r="W687" s="34"/>
      <c r="X687" s="34"/>
      <c r="Y687" s="34"/>
      <c r="Z687" s="34"/>
      <c r="AA687" s="34"/>
      <c r="AB687" s="34"/>
      <c r="AC687" s="34"/>
      <c r="AD687" s="34"/>
    </row>
    <row r="688" spans="1:30" ht="12.75" x14ac:dyDescent="0.2">
      <c r="A688" s="34"/>
      <c r="B688" s="34"/>
      <c r="C688" s="34"/>
      <c r="D688" s="34"/>
      <c r="E688" s="34"/>
      <c r="F688" s="34"/>
      <c r="G688" s="51"/>
      <c r="H688" s="34"/>
      <c r="I688" s="51"/>
      <c r="J688" s="34"/>
      <c r="K688" s="51"/>
      <c r="L688" s="34"/>
      <c r="M688" s="51"/>
      <c r="N688" s="34"/>
      <c r="O688" s="34"/>
      <c r="P688" s="34"/>
      <c r="Q688" s="34"/>
      <c r="R688" s="34"/>
      <c r="S688" s="34"/>
      <c r="T688" s="34"/>
      <c r="U688" s="34"/>
      <c r="V688" s="34"/>
      <c r="W688" s="34"/>
      <c r="X688" s="34"/>
      <c r="Y688" s="34"/>
      <c r="Z688" s="34"/>
      <c r="AA688" s="34"/>
      <c r="AB688" s="34"/>
      <c r="AC688" s="34"/>
      <c r="AD688" s="34"/>
    </row>
    <row r="689" spans="1:30" ht="12.75" x14ac:dyDescent="0.2">
      <c r="A689" s="34"/>
      <c r="B689" s="34"/>
      <c r="C689" s="34"/>
      <c r="D689" s="34"/>
      <c r="E689" s="34"/>
      <c r="F689" s="34"/>
      <c r="G689" s="51"/>
      <c r="H689" s="34"/>
      <c r="I689" s="51"/>
      <c r="J689" s="34"/>
      <c r="K689" s="51"/>
      <c r="L689" s="34"/>
      <c r="M689" s="51"/>
      <c r="N689" s="34"/>
      <c r="O689" s="34"/>
      <c r="P689" s="34"/>
      <c r="Q689" s="34"/>
      <c r="R689" s="34"/>
      <c r="S689" s="34"/>
      <c r="T689" s="34"/>
      <c r="U689" s="34"/>
      <c r="V689" s="34"/>
      <c r="W689" s="34"/>
      <c r="X689" s="34"/>
      <c r="Y689" s="34"/>
      <c r="Z689" s="34"/>
      <c r="AA689" s="34"/>
      <c r="AB689" s="34"/>
      <c r="AC689" s="34"/>
      <c r="AD689" s="34"/>
    </row>
    <row r="690" spans="1:30" ht="12.75" x14ac:dyDescent="0.2">
      <c r="A690" s="34"/>
      <c r="B690" s="34"/>
      <c r="C690" s="34"/>
      <c r="D690" s="34"/>
      <c r="E690" s="34"/>
      <c r="F690" s="34"/>
      <c r="G690" s="51"/>
      <c r="H690" s="34"/>
      <c r="I690" s="51"/>
      <c r="J690" s="34"/>
      <c r="K690" s="51"/>
      <c r="L690" s="34"/>
      <c r="M690" s="51"/>
      <c r="N690" s="34"/>
      <c r="O690" s="34"/>
      <c r="P690" s="34"/>
      <c r="Q690" s="34"/>
      <c r="R690" s="34"/>
      <c r="S690" s="34"/>
      <c r="T690" s="34"/>
      <c r="U690" s="34"/>
      <c r="V690" s="34"/>
      <c r="W690" s="34"/>
      <c r="X690" s="34"/>
      <c r="Y690" s="34"/>
      <c r="Z690" s="34"/>
      <c r="AA690" s="34"/>
      <c r="AB690" s="34"/>
      <c r="AC690" s="34"/>
      <c r="AD690" s="34"/>
    </row>
    <row r="691" spans="1:30" ht="12.75" x14ac:dyDescent="0.2">
      <c r="A691" s="34"/>
      <c r="B691" s="34"/>
      <c r="C691" s="34"/>
      <c r="D691" s="34"/>
      <c r="E691" s="34"/>
      <c r="F691" s="34"/>
      <c r="G691" s="51"/>
      <c r="H691" s="34"/>
      <c r="I691" s="51"/>
      <c r="J691" s="34"/>
      <c r="K691" s="51"/>
      <c r="L691" s="34"/>
      <c r="M691" s="51"/>
      <c r="N691" s="34"/>
      <c r="O691" s="34"/>
      <c r="P691" s="34"/>
      <c r="Q691" s="34"/>
      <c r="R691" s="34"/>
      <c r="S691" s="34"/>
      <c r="T691" s="34"/>
      <c r="U691" s="34"/>
      <c r="V691" s="34"/>
      <c r="W691" s="34"/>
      <c r="X691" s="34"/>
      <c r="Y691" s="34"/>
      <c r="Z691" s="34"/>
      <c r="AA691" s="34"/>
      <c r="AB691" s="34"/>
      <c r="AC691" s="34"/>
      <c r="AD691" s="34"/>
    </row>
    <row r="692" spans="1:30" ht="12.75" x14ac:dyDescent="0.2">
      <c r="A692" s="34"/>
      <c r="B692" s="34"/>
      <c r="C692" s="34"/>
      <c r="D692" s="34"/>
      <c r="E692" s="34"/>
      <c r="F692" s="34"/>
      <c r="G692" s="51"/>
      <c r="H692" s="34"/>
      <c r="I692" s="51"/>
      <c r="J692" s="34"/>
      <c r="K692" s="51"/>
      <c r="L692" s="34"/>
      <c r="M692" s="51"/>
      <c r="N692" s="34"/>
      <c r="O692" s="34"/>
      <c r="P692" s="34"/>
      <c r="Q692" s="34"/>
      <c r="R692" s="34"/>
      <c r="S692" s="34"/>
      <c r="T692" s="34"/>
      <c r="U692" s="34"/>
      <c r="V692" s="34"/>
      <c r="W692" s="34"/>
      <c r="X692" s="34"/>
      <c r="Y692" s="34"/>
      <c r="Z692" s="34"/>
      <c r="AA692" s="34"/>
      <c r="AB692" s="34"/>
      <c r="AC692" s="34"/>
      <c r="AD692" s="34"/>
    </row>
    <row r="693" spans="1:30" ht="12.75" x14ac:dyDescent="0.2">
      <c r="A693" s="34"/>
      <c r="B693" s="34"/>
      <c r="C693" s="34"/>
      <c r="D693" s="34"/>
      <c r="E693" s="34"/>
      <c r="F693" s="34"/>
      <c r="G693" s="51"/>
      <c r="H693" s="34"/>
      <c r="I693" s="51"/>
      <c r="J693" s="34"/>
      <c r="K693" s="51"/>
      <c r="L693" s="34"/>
      <c r="M693" s="51"/>
      <c r="N693" s="34"/>
      <c r="O693" s="34"/>
      <c r="P693" s="34"/>
      <c r="Q693" s="34"/>
      <c r="R693" s="34"/>
      <c r="S693" s="34"/>
      <c r="T693" s="34"/>
      <c r="U693" s="34"/>
      <c r="V693" s="34"/>
      <c r="W693" s="34"/>
      <c r="X693" s="34"/>
      <c r="Y693" s="34"/>
      <c r="Z693" s="34"/>
      <c r="AA693" s="34"/>
      <c r="AB693" s="34"/>
      <c r="AC693" s="34"/>
      <c r="AD693" s="34"/>
    </row>
    <row r="694" spans="1:30" ht="12.75" x14ac:dyDescent="0.2">
      <c r="A694" s="34"/>
      <c r="B694" s="34"/>
      <c r="C694" s="34"/>
      <c r="D694" s="34"/>
      <c r="E694" s="34"/>
      <c r="F694" s="34"/>
      <c r="G694" s="51"/>
      <c r="H694" s="34"/>
      <c r="I694" s="51"/>
      <c r="J694" s="34"/>
      <c r="K694" s="51"/>
      <c r="L694" s="34"/>
      <c r="M694" s="51"/>
      <c r="N694" s="34"/>
      <c r="O694" s="34"/>
      <c r="P694" s="34"/>
      <c r="Q694" s="34"/>
      <c r="R694" s="34"/>
      <c r="S694" s="34"/>
      <c r="T694" s="34"/>
      <c r="U694" s="34"/>
      <c r="V694" s="34"/>
      <c r="W694" s="34"/>
      <c r="X694" s="34"/>
      <c r="Y694" s="34"/>
      <c r="Z694" s="34"/>
      <c r="AA694" s="34"/>
      <c r="AB694" s="34"/>
      <c r="AC694" s="34"/>
      <c r="AD694" s="34"/>
    </row>
    <row r="695" spans="1:30" ht="12.75" x14ac:dyDescent="0.2">
      <c r="A695" s="34"/>
      <c r="B695" s="34"/>
      <c r="C695" s="34"/>
      <c r="D695" s="34"/>
      <c r="E695" s="34"/>
      <c r="F695" s="34"/>
      <c r="G695" s="51"/>
      <c r="H695" s="34"/>
      <c r="I695" s="51"/>
      <c r="J695" s="34"/>
      <c r="K695" s="51"/>
      <c r="L695" s="34"/>
      <c r="M695" s="51"/>
      <c r="N695" s="34"/>
      <c r="O695" s="34"/>
      <c r="P695" s="34"/>
      <c r="Q695" s="34"/>
      <c r="R695" s="34"/>
      <c r="S695" s="34"/>
      <c r="T695" s="34"/>
      <c r="U695" s="34"/>
      <c r="V695" s="34"/>
      <c r="W695" s="34"/>
      <c r="X695" s="34"/>
      <c r="Y695" s="34"/>
      <c r="Z695" s="34"/>
      <c r="AA695" s="34"/>
      <c r="AB695" s="34"/>
      <c r="AC695" s="34"/>
      <c r="AD695" s="34"/>
    </row>
    <row r="696" spans="1:30" ht="12.75" x14ac:dyDescent="0.2">
      <c r="A696" s="34"/>
      <c r="B696" s="34"/>
      <c r="C696" s="34"/>
      <c r="D696" s="34"/>
      <c r="E696" s="34"/>
      <c r="F696" s="34"/>
      <c r="G696" s="51"/>
      <c r="H696" s="34"/>
      <c r="I696" s="51"/>
      <c r="J696" s="34"/>
      <c r="K696" s="51"/>
      <c r="L696" s="34"/>
      <c r="M696" s="51"/>
      <c r="N696" s="34"/>
      <c r="O696" s="34"/>
      <c r="P696" s="34"/>
      <c r="Q696" s="34"/>
      <c r="R696" s="34"/>
      <c r="S696" s="34"/>
      <c r="T696" s="34"/>
      <c r="U696" s="34"/>
      <c r="V696" s="34"/>
      <c r="W696" s="34"/>
      <c r="X696" s="34"/>
      <c r="Y696" s="34"/>
      <c r="Z696" s="34"/>
      <c r="AA696" s="34"/>
      <c r="AB696" s="34"/>
      <c r="AC696" s="34"/>
      <c r="AD696" s="34"/>
    </row>
    <row r="697" spans="1:30" ht="12.75" x14ac:dyDescent="0.2">
      <c r="A697" s="34"/>
      <c r="B697" s="34"/>
      <c r="C697" s="34"/>
      <c r="D697" s="34"/>
      <c r="E697" s="34"/>
      <c r="F697" s="34"/>
      <c r="G697" s="51"/>
      <c r="H697" s="34"/>
      <c r="I697" s="51"/>
      <c r="J697" s="34"/>
      <c r="K697" s="51"/>
      <c r="L697" s="34"/>
      <c r="M697" s="51"/>
      <c r="N697" s="34"/>
      <c r="O697" s="34"/>
      <c r="P697" s="34"/>
      <c r="Q697" s="34"/>
      <c r="R697" s="34"/>
      <c r="S697" s="34"/>
      <c r="T697" s="34"/>
      <c r="U697" s="34"/>
      <c r="V697" s="34"/>
      <c r="W697" s="34"/>
      <c r="X697" s="34"/>
      <c r="Y697" s="34"/>
      <c r="Z697" s="34"/>
      <c r="AA697" s="34"/>
      <c r="AB697" s="34"/>
      <c r="AC697" s="34"/>
      <c r="AD697" s="34"/>
    </row>
    <row r="698" spans="1:30" ht="12.75" x14ac:dyDescent="0.2">
      <c r="A698" s="34"/>
      <c r="B698" s="34"/>
      <c r="C698" s="34"/>
      <c r="D698" s="34"/>
      <c r="E698" s="34"/>
      <c r="F698" s="34"/>
      <c r="G698" s="51"/>
      <c r="H698" s="34"/>
      <c r="I698" s="51"/>
      <c r="J698" s="34"/>
      <c r="K698" s="51"/>
      <c r="L698" s="34"/>
      <c r="M698" s="51"/>
      <c r="N698" s="34"/>
      <c r="O698" s="34"/>
      <c r="P698" s="34"/>
      <c r="Q698" s="34"/>
      <c r="R698" s="34"/>
      <c r="S698" s="34"/>
      <c r="T698" s="34"/>
      <c r="U698" s="34"/>
      <c r="V698" s="34"/>
      <c r="W698" s="34"/>
      <c r="X698" s="34"/>
      <c r="Y698" s="34"/>
      <c r="Z698" s="34"/>
      <c r="AA698" s="34"/>
      <c r="AB698" s="34"/>
      <c r="AC698" s="34"/>
      <c r="AD698" s="34"/>
    </row>
    <row r="699" spans="1:30" ht="12.75" x14ac:dyDescent="0.2">
      <c r="A699" s="34"/>
      <c r="B699" s="34"/>
      <c r="C699" s="34"/>
      <c r="D699" s="34"/>
      <c r="E699" s="34"/>
      <c r="F699" s="34"/>
      <c r="G699" s="51"/>
      <c r="H699" s="34"/>
      <c r="I699" s="51"/>
      <c r="J699" s="34"/>
      <c r="K699" s="51"/>
      <c r="L699" s="34"/>
      <c r="M699" s="51"/>
      <c r="N699" s="34"/>
      <c r="O699" s="34"/>
      <c r="P699" s="34"/>
      <c r="Q699" s="34"/>
      <c r="R699" s="34"/>
      <c r="S699" s="34"/>
      <c r="T699" s="34"/>
      <c r="U699" s="34"/>
      <c r="V699" s="34"/>
      <c r="W699" s="34"/>
      <c r="X699" s="34"/>
      <c r="Y699" s="34"/>
      <c r="Z699" s="34"/>
      <c r="AA699" s="34"/>
      <c r="AB699" s="34"/>
      <c r="AC699" s="34"/>
      <c r="AD699" s="34"/>
    </row>
    <row r="700" spans="1:30" ht="12.75" x14ac:dyDescent="0.2">
      <c r="A700" s="34"/>
      <c r="B700" s="34"/>
      <c r="C700" s="34"/>
      <c r="D700" s="34"/>
      <c r="E700" s="34"/>
      <c r="F700" s="34"/>
      <c r="G700" s="51"/>
      <c r="H700" s="34"/>
      <c r="I700" s="51"/>
      <c r="J700" s="34"/>
      <c r="K700" s="51"/>
      <c r="L700" s="34"/>
      <c r="M700" s="51"/>
      <c r="N700" s="34"/>
      <c r="O700" s="34"/>
      <c r="P700" s="34"/>
      <c r="Q700" s="34"/>
      <c r="R700" s="34"/>
      <c r="S700" s="34"/>
      <c r="T700" s="34"/>
      <c r="U700" s="34"/>
      <c r="V700" s="34"/>
      <c r="W700" s="34"/>
      <c r="X700" s="34"/>
      <c r="Y700" s="34"/>
      <c r="Z700" s="34"/>
      <c r="AA700" s="34"/>
      <c r="AB700" s="34"/>
      <c r="AC700" s="34"/>
      <c r="AD700" s="34"/>
    </row>
    <row r="701" spans="1:30" ht="12.75" x14ac:dyDescent="0.2">
      <c r="A701" s="34"/>
      <c r="B701" s="34"/>
      <c r="C701" s="34"/>
      <c r="D701" s="34"/>
      <c r="E701" s="34"/>
      <c r="F701" s="34"/>
      <c r="G701" s="51"/>
      <c r="H701" s="34"/>
      <c r="I701" s="51"/>
      <c r="J701" s="34"/>
      <c r="K701" s="51"/>
      <c r="L701" s="34"/>
      <c r="M701" s="51"/>
      <c r="N701" s="34"/>
      <c r="O701" s="34"/>
      <c r="P701" s="34"/>
      <c r="Q701" s="34"/>
      <c r="R701" s="34"/>
      <c r="S701" s="34"/>
      <c r="T701" s="34"/>
      <c r="U701" s="34"/>
      <c r="V701" s="34"/>
      <c r="W701" s="34"/>
      <c r="X701" s="34"/>
      <c r="Y701" s="34"/>
      <c r="Z701" s="34"/>
      <c r="AA701" s="34"/>
      <c r="AB701" s="34"/>
      <c r="AC701" s="34"/>
      <c r="AD701" s="34"/>
    </row>
    <row r="702" spans="1:30" ht="12.75" x14ac:dyDescent="0.2">
      <c r="A702" s="34"/>
      <c r="B702" s="34"/>
      <c r="C702" s="34"/>
      <c r="D702" s="34"/>
      <c r="E702" s="34"/>
      <c r="F702" s="34"/>
      <c r="G702" s="51"/>
      <c r="H702" s="34"/>
      <c r="I702" s="51"/>
      <c r="J702" s="34"/>
      <c r="K702" s="51"/>
      <c r="L702" s="34"/>
      <c r="M702" s="51"/>
      <c r="N702" s="34"/>
      <c r="O702" s="34"/>
      <c r="P702" s="34"/>
      <c r="Q702" s="34"/>
      <c r="R702" s="34"/>
      <c r="S702" s="34"/>
      <c r="T702" s="34"/>
      <c r="U702" s="34"/>
      <c r="V702" s="34"/>
      <c r="W702" s="34"/>
      <c r="X702" s="34"/>
      <c r="Y702" s="34"/>
      <c r="Z702" s="34"/>
      <c r="AA702" s="34"/>
      <c r="AB702" s="34"/>
      <c r="AC702" s="34"/>
      <c r="AD702" s="34"/>
    </row>
    <row r="703" spans="1:30" ht="12.75" x14ac:dyDescent="0.2">
      <c r="A703" s="34"/>
      <c r="B703" s="34"/>
      <c r="C703" s="34"/>
      <c r="D703" s="34"/>
      <c r="E703" s="34"/>
      <c r="F703" s="34"/>
      <c r="G703" s="51"/>
      <c r="H703" s="34"/>
      <c r="I703" s="51"/>
      <c r="J703" s="34"/>
      <c r="K703" s="51"/>
      <c r="L703" s="34"/>
      <c r="M703" s="51"/>
      <c r="N703" s="34"/>
      <c r="O703" s="34"/>
      <c r="P703" s="34"/>
      <c r="Q703" s="34"/>
      <c r="R703" s="34"/>
      <c r="S703" s="34"/>
      <c r="T703" s="34"/>
      <c r="U703" s="34"/>
      <c r="V703" s="34"/>
      <c r="W703" s="34"/>
      <c r="X703" s="34"/>
      <c r="Y703" s="34"/>
      <c r="Z703" s="34"/>
      <c r="AA703" s="34"/>
      <c r="AB703" s="34"/>
      <c r="AC703" s="34"/>
      <c r="AD703" s="34"/>
    </row>
    <row r="704" spans="1:30" ht="12.75" x14ac:dyDescent="0.2">
      <c r="A704" s="34"/>
      <c r="B704" s="34"/>
      <c r="C704" s="34"/>
      <c r="D704" s="34"/>
      <c r="E704" s="34"/>
      <c r="F704" s="34"/>
      <c r="G704" s="51"/>
      <c r="H704" s="34"/>
      <c r="I704" s="51"/>
      <c r="J704" s="34"/>
      <c r="K704" s="51"/>
      <c r="L704" s="34"/>
      <c r="M704" s="51"/>
      <c r="N704" s="34"/>
      <c r="O704" s="34"/>
      <c r="P704" s="34"/>
      <c r="Q704" s="34"/>
      <c r="R704" s="34"/>
      <c r="S704" s="34"/>
      <c r="T704" s="34"/>
      <c r="U704" s="34"/>
      <c r="V704" s="34"/>
      <c r="W704" s="34"/>
      <c r="X704" s="34"/>
      <c r="Y704" s="34"/>
      <c r="Z704" s="34"/>
      <c r="AA704" s="34"/>
      <c r="AB704" s="34"/>
      <c r="AC704" s="34"/>
      <c r="AD704" s="34"/>
    </row>
    <row r="705" spans="1:30" ht="12.75" x14ac:dyDescent="0.2">
      <c r="A705" s="34"/>
      <c r="B705" s="34"/>
      <c r="C705" s="34"/>
      <c r="D705" s="34"/>
      <c r="E705" s="34"/>
      <c r="F705" s="34"/>
      <c r="G705" s="51"/>
      <c r="H705" s="34"/>
      <c r="I705" s="51"/>
      <c r="J705" s="34"/>
      <c r="K705" s="51"/>
      <c r="L705" s="34"/>
      <c r="M705" s="51"/>
      <c r="N705" s="34"/>
      <c r="O705" s="34"/>
      <c r="P705" s="34"/>
      <c r="Q705" s="34"/>
      <c r="R705" s="34"/>
      <c r="S705" s="34"/>
      <c r="T705" s="34"/>
      <c r="U705" s="34"/>
      <c r="V705" s="34"/>
      <c r="W705" s="34"/>
      <c r="X705" s="34"/>
      <c r="Y705" s="34"/>
      <c r="Z705" s="34"/>
      <c r="AA705" s="34"/>
      <c r="AB705" s="34"/>
      <c r="AC705" s="34"/>
      <c r="AD705" s="34"/>
    </row>
    <row r="706" spans="1:30" ht="12.75" x14ac:dyDescent="0.2">
      <c r="A706" s="34"/>
      <c r="B706" s="34"/>
      <c r="C706" s="34"/>
      <c r="D706" s="34"/>
      <c r="E706" s="34"/>
      <c r="F706" s="34"/>
      <c r="G706" s="51"/>
      <c r="H706" s="34"/>
      <c r="I706" s="51"/>
      <c r="J706" s="34"/>
      <c r="K706" s="51"/>
      <c r="L706" s="34"/>
      <c r="M706" s="51"/>
      <c r="N706" s="34"/>
      <c r="O706" s="34"/>
      <c r="P706" s="34"/>
      <c r="Q706" s="34"/>
      <c r="R706" s="34"/>
      <c r="S706" s="34"/>
      <c r="T706" s="34"/>
      <c r="U706" s="34"/>
      <c r="V706" s="34"/>
      <c r="W706" s="34"/>
      <c r="X706" s="34"/>
      <c r="Y706" s="34"/>
      <c r="Z706" s="34"/>
      <c r="AA706" s="34"/>
      <c r="AB706" s="34"/>
      <c r="AC706" s="34"/>
      <c r="AD706" s="34"/>
    </row>
    <row r="707" spans="1:30" ht="12.75" x14ac:dyDescent="0.2">
      <c r="A707" s="34"/>
      <c r="B707" s="34"/>
      <c r="C707" s="34"/>
      <c r="D707" s="34"/>
      <c r="E707" s="34"/>
      <c r="F707" s="34"/>
      <c r="G707" s="51"/>
      <c r="H707" s="34"/>
      <c r="I707" s="51"/>
      <c r="J707" s="34"/>
      <c r="K707" s="51"/>
      <c r="L707" s="34"/>
      <c r="M707" s="51"/>
      <c r="N707" s="34"/>
      <c r="O707" s="34"/>
      <c r="P707" s="34"/>
      <c r="Q707" s="34"/>
      <c r="R707" s="34"/>
      <c r="S707" s="34"/>
      <c r="T707" s="34"/>
      <c r="U707" s="34"/>
      <c r="V707" s="34"/>
      <c r="W707" s="34"/>
      <c r="X707" s="34"/>
      <c r="Y707" s="34"/>
      <c r="Z707" s="34"/>
      <c r="AA707" s="34"/>
      <c r="AB707" s="34"/>
      <c r="AC707" s="34"/>
      <c r="AD707" s="34"/>
    </row>
    <row r="708" spans="1:30" ht="12.75" x14ac:dyDescent="0.2">
      <c r="A708" s="34"/>
      <c r="B708" s="34"/>
      <c r="C708" s="34"/>
      <c r="D708" s="34"/>
      <c r="E708" s="34"/>
      <c r="F708" s="34"/>
      <c r="G708" s="51"/>
      <c r="H708" s="34"/>
      <c r="I708" s="51"/>
      <c r="J708" s="34"/>
      <c r="K708" s="51"/>
      <c r="L708" s="34"/>
      <c r="M708" s="51"/>
      <c r="N708" s="34"/>
      <c r="O708" s="34"/>
      <c r="P708" s="34"/>
      <c r="Q708" s="34"/>
      <c r="R708" s="34"/>
      <c r="S708" s="34"/>
      <c r="T708" s="34"/>
      <c r="U708" s="34"/>
      <c r="V708" s="34"/>
      <c r="W708" s="34"/>
      <c r="X708" s="34"/>
      <c r="Y708" s="34"/>
      <c r="Z708" s="34"/>
      <c r="AA708" s="34"/>
      <c r="AB708" s="34"/>
      <c r="AC708" s="34"/>
      <c r="AD708" s="34"/>
    </row>
    <row r="709" spans="1:30" ht="12.75" x14ac:dyDescent="0.2">
      <c r="A709" s="34"/>
      <c r="B709" s="34"/>
      <c r="C709" s="34"/>
      <c r="D709" s="34"/>
      <c r="E709" s="34"/>
      <c r="F709" s="34"/>
      <c r="G709" s="51"/>
      <c r="H709" s="34"/>
      <c r="I709" s="51"/>
      <c r="J709" s="34"/>
      <c r="K709" s="51"/>
      <c r="L709" s="34"/>
      <c r="M709" s="51"/>
      <c r="N709" s="34"/>
      <c r="O709" s="34"/>
      <c r="P709" s="34"/>
      <c r="Q709" s="34"/>
      <c r="R709" s="34"/>
      <c r="S709" s="34"/>
      <c r="T709" s="34"/>
      <c r="U709" s="34"/>
      <c r="V709" s="34"/>
      <c r="W709" s="34"/>
      <c r="X709" s="34"/>
      <c r="Y709" s="34"/>
      <c r="Z709" s="34"/>
      <c r="AA709" s="34"/>
      <c r="AB709" s="34"/>
      <c r="AC709" s="34"/>
      <c r="AD709" s="34"/>
    </row>
    <row r="710" spans="1:30" ht="12.75" x14ac:dyDescent="0.2">
      <c r="A710" s="34"/>
      <c r="B710" s="34"/>
      <c r="C710" s="34"/>
      <c r="D710" s="34"/>
      <c r="E710" s="34"/>
      <c r="F710" s="34"/>
      <c r="G710" s="51"/>
      <c r="H710" s="34"/>
      <c r="I710" s="51"/>
      <c r="J710" s="34"/>
      <c r="K710" s="51"/>
      <c r="L710" s="34"/>
      <c r="M710" s="51"/>
      <c r="N710" s="34"/>
      <c r="O710" s="34"/>
      <c r="P710" s="34"/>
      <c r="Q710" s="34"/>
      <c r="R710" s="34"/>
      <c r="S710" s="34"/>
      <c r="T710" s="34"/>
      <c r="U710" s="34"/>
      <c r="V710" s="34"/>
      <c r="W710" s="34"/>
      <c r="X710" s="34"/>
      <c r="Y710" s="34"/>
      <c r="Z710" s="34"/>
      <c r="AA710" s="34"/>
      <c r="AB710" s="34"/>
      <c r="AC710" s="34"/>
      <c r="AD710" s="34"/>
    </row>
    <row r="711" spans="1:30" ht="12.75" x14ac:dyDescent="0.2">
      <c r="A711" s="34"/>
      <c r="B711" s="34"/>
      <c r="C711" s="34"/>
      <c r="D711" s="34"/>
      <c r="E711" s="34"/>
      <c r="F711" s="34"/>
      <c r="G711" s="51"/>
      <c r="H711" s="34"/>
      <c r="I711" s="51"/>
      <c r="J711" s="34"/>
      <c r="K711" s="51"/>
      <c r="L711" s="34"/>
      <c r="M711" s="51"/>
      <c r="N711" s="34"/>
      <c r="O711" s="34"/>
      <c r="P711" s="34"/>
      <c r="Q711" s="34"/>
      <c r="R711" s="34"/>
      <c r="S711" s="34"/>
      <c r="T711" s="34"/>
      <c r="U711" s="34"/>
      <c r="V711" s="34"/>
      <c r="W711" s="34"/>
      <c r="X711" s="34"/>
      <c r="Y711" s="34"/>
      <c r="Z711" s="34"/>
      <c r="AA711" s="34"/>
      <c r="AB711" s="34"/>
      <c r="AC711" s="34"/>
      <c r="AD711" s="34"/>
    </row>
    <row r="712" spans="1:30" ht="12.75" x14ac:dyDescent="0.2">
      <c r="A712" s="34"/>
      <c r="B712" s="34"/>
      <c r="C712" s="34"/>
      <c r="D712" s="34"/>
      <c r="E712" s="34"/>
      <c r="F712" s="34"/>
      <c r="G712" s="51"/>
      <c r="H712" s="34"/>
      <c r="I712" s="51"/>
      <c r="J712" s="34"/>
      <c r="K712" s="51"/>
      <c r="L712" s="34"/>
      <c r="M712" s="51"/>
      <c r="N712" s="34"/>
      <c r="O712" s="34"/>
      <c r="P712" s="34"/>
      <c r="Q712" s="34"/>
      <c r="R712" s="34"/>
      <c r="S712" s="34"/>
      <c r="T712" s="34"/>
      <c r="U712" s="34"/>
      <c r="V712" s="34"/>
      <c r="W712" s="34"/>
      <c r="X712" s="34"/>
      <c r="Y712" s="34"/>
      <c r="Z712" s="34"/>
      <c r="AA712" s="34"/>
      <c r="AB712" s="34"/>
      <c r="AC712" s="34"/>
      <c r="AD712" s="34"/>
    </row>
    <row r="713" spans="1:30" ht="12.75" x14ac:dyDescent="0.2">
      <c r="A713" s="34"/>
      <c r="B713" s="34"/>
      <c r="C713" s="34"/>
      <c r="D713" s="34"/>
      <c r="E713" s="34"/>
      <c r="F713" s="34"/>
      <c r="G713" s="51"/>
      <c r="H713" s="34"/>
      <c r="I713" s="51"/>
      <c r="J713" s="34"/>
      <c r="K713" s="51"/>
      <c r="L713" s="34"/>
      <c r="M713" s="51"/>
      <c r="N713" s="34"/>
      <c r="O713" s="34"/>
      <c r="P713" s="34"/>
      <c r="Q713" s="34"/>
      <c r="R713" s="34"/>
      <c r="S713" s="34"/>
      <c r="T713" s="34"/>
      <c r="U713" s="34"/>
      <c r="V713" s="34"/>
      <c r="W713" s="34"/>
      <c r="X713" s="34"/>
      <c r="Y713" s="34"/>
      <c r="Z713" s="34"/>
      <c r="AA713" s="34"/>
      <c r="AB713" s="34"/>
      <c r="AC713" s="34"/>
      <c r="AD713" s="34"/>
    </row>
    <row r="714" spans="1:30" ht="12.75" x14ac:dyDescent="0.2">
      <c r="A714" s="34"/>
      <c r="B714" s="34"/>
      <c r="C714" s="34"/>
      <c r="D714" s="34"/>
      <c r="E714" s="34"/>
      <c r="F714" s="34"/>
      <c r="G714" s="51"/>
      <c r="H714" s="34"/>
      <c r="I714" s="51"/>
      <c r="J714" s="34"/>
      <c r="K714" s="51"/>
      <c r="L714" s="34"/>
      <c r="M714" s="51"/>
      <c r="N714" s="34"/>
      <c r="O714" s="34"/>
      <c r="P714" s="34"/>
      <c r="Q714" s="34"/>
      <c r="R714" s="34"/>
      <c r="S714" s="34"/>
      <c r="T714" s="34"/>
      <c r="U714" s="34"/>
      <c r="V714" s="34"/>
      <c r="W714" s="34"/>
      <c r="X714" s="34"/>
      <c r="Y714" s="34"/>
      <c r="Z714" s="34"/>
      <c r="AA714" s="34"/>
      <c r="AB714" s="34"/>
      <c r="AC714" s="34"/>
      <c r="AD714" s="34"/>
    </row>
    <row r="715" spans="1:30" ht="12.75" x14ac:dyDescent="0.2">
      <c r="A715" s="34"/>
      <c r="B715" s="34"/>
      <c r="C715" s="34"/>
      <c r="D715" s="34"/>
      <c r="E715" s="34"/>
      <c r="F715" s="34"/>
      <c r="G715" s="51"/>
      <c r="H715" s="34"/>
      <c r="I715" s="51"/>
      <c r="J715" s="34"/>
      <c r="K715" s="51"/>
      <c r="L715" s="34"/>
      <c r="M715" s="51"/>
      <c r="N715" s="34"/>
      <c r="O715" s="34"/>
      <c r="P715" s="34"/>
      <c r="Q715" s="34"/>
      <c r="R715" s="34"/>
      <c r="S715" s="34"/>
      <c r="T715" s="34"/>
      <c r="U715" s="34"/>
      <c r="V715" s="34"/>
      <c r="W715" s="34"/>
      <c r="X715" s="34"/>
      <c r="Y715" s="34"/>
      <c r="Z715" s="34"/>
      <c r="AA715" s="34"/>
      <c r="AB715" s="34"/>
      <c r="AC715" s="34"/>
      <c r="AD715" s="34"/>
    </row>
    <row r="716" spans="1:30" ht="12.75" x14ac:dyDescent="0.2">
      <c r="A716" s="34"/>
      <c r="B716" s="34"/>
      <c r="C716" s="34"/>
      <c r="D716" s="34"/>
      <c r="E716" s="34"/>
      <c r="F716" s="34"/>
      <c r="G716" s="51"/>
      <c r="H716" s="34"/>
      <c r="I716" s="51"/>
      <c r="J716" s="34"/>
      <c r="K716" s="51"/>
      <c r="L716" s="34"/>
      <c r="M716" s="51"/>
      <c r="N716" s="34"/>
      <c r="O716" s="34"/>
      <c r="P716" s="34"/>
      <c r="Q716" s="34"/>
      <c r="R716" s="34"/>
      <c r="S716" s="34"/>
      <c r="T716" s="34"/>
      <c r="U716" s="34"/>
      <c r="V716" s="34"/>
      <c r="W716" s="34"/>
      <c r="X716" s="34"/>
      <c r="Y716" s="34"/>
      <c r="Z716" s="34"/>
      <c r="AA716" s="34"/>
      <c r="AB716" s="34"/>
      <c r="AC716" s="34"/>
      <c r="AD716" s="34"/>
    </row>
    <row r="717" spans="1:30" ht="12.75" x14ac:dyDescent="0.2">
      <c r="A717" s="34"/>
      <c r="B717" s="34"/>
      <c r="C717" s="34"/>
      <c r="D717" s="34"/>
      <c r="E717" s="34"/>
      <c r="F717" s="34"/>
      <c r="G717" s="51"/>
      <c r="H717" s="34"/>
      <c r="I717" s="51"/>
      <c r="J717" s="34"/>
      <c r="K717" s="51"/>
      <c r="L717" s="34"/>
      <c r="M717" s="51"/>
      <c r="N717" s="34"/>
      <c r="O717" s="34"/>
      <c r="P717" s="34"/>
      <c r="Q717" s="34"/>
      <c r="R717" s="34"/>
      <c r="S717" s="34"/>
      <c r="T717" s="34"/>
      <c r="U717" s="34"/>
      <c r="V717" s="34"/>
      <c r="W717" s="34"/>
      <c r="X717" s="34"/>
      <c r="Y717" s="34"/>
      <c r="Z717" s="34"/>
      <c r="AA717" s="34"/>
      <c r="AB717" s="34"/>
      <c r="AC717" s="34"/>
      <c r="AD717" s="34"/>
    </row>
    <row r="718" spans="1:30" ht="12.75" x14ac:dyDescent="0.2">
      <c r="A718" s="34"/>
      <c r="B718" s="34"/>
      <c r="C718" s="34"/>
      <c r="D718" s="34"/>
      <c r="E718" s="34"/>
      <c r="F718" s="34"/>
      <c r="G718" s="51"/>
      <c r="H718" s="34"/>
      <c r="I718" s="51"/>
      <c r="J718" s="34"/>
      <c r="K718" s="51"/>
      <c r="L718" s="34"/>
      <c r="M718" s="51"/>
      <c r="N718" s="34"/>
      <c r="O718" s="34"/>
      <c r="P718" s="34"/>
      <c r="Q718" s="34"/>
      <c r="R718" s="34"/>
      <c r="S718" s="34"/>
      <c r="T718" s="34"/>
      <c r="U718" s="34"/>
      <c r="V718" s="34"/>
      <c r="W718" s="34"/>
      <c r="X718" s="34"/>
      <c r="Y718" s="34"/>
      <c r="Z718" s="34"/>
      <c r="AA718" s="34"/>
      <c r="AB718" s="34"/>
      <c r="AC718" s="34"/>
      <c r="AD718" s="34"/>
    </row>
    <row r="719" spans="1:30" ht="12.75" x14ac:dyDescent="0.2">
      <c r="A719" s="34"/>
      <c r="B719" s="34"/>
      <c r="C719" s="34"/>
      <c r="D719" s="34"/>
      <c r="E719" s="34"/>
      <c r="F719" s="34"/>
      <c r="G719" s="51"/>
      <c r="H719" s="34"/>
      <c r="I719" s="51"/>
      <c r="J719" s="34"/>
      <c r="K719" s="51"/>
      <c r="L719" s="34"/>
      <c r="M719" s="51"/>
      <c r="N719" s="34"/>
      <c r="O719" s="34"/>
      <c r="P719" s="34"/>
      <c r="Q719" s="34"/>
      <c r="R719" s="34"/>
      <c r="S719" s="34"/>
      <c r="T719" s="34"/>
      <c r="U719" s="34"/>
      <c r="V719" s="34"/>
      <c r="W719" s="34"/>
      <c r="X719" s="34"/>
      <c r="Y719" s="34"/>
      <c r="Z719" s="34"/>
      <c r="AA719" s="34"/>
      <c r="AB719" s="34"/>
      <c r="AC719" s="34"/>
      <c r="AD719" s="34"/>
    </row>
    <row r="720" spans="1:30" ht="12.75" x14ac:dyDescent="0.2">
      <c r="A720" s="34"/>
      <c r="B720" s="34"/>
      <c r="C720" s="34"/>
      <c r="D720" s="34"/>
      <c r="E720" s="34"/>
      <c r="F720" s="34"/>
      <c r="G720" s="51"/>
      <c r="H720" s="34"/>
      <c r="I720" s="51"/>
      <c r="J720" s="34"/>
      <c r="K720" s="51"/>
      <c r="L720" s="34"/>
      <c r="M720" s="51"/>
      <c r="N720" s="34"/>
      <c r="O720" s="34"/>
      <c r="P720" s="34"/>
      <c r="Q720" s="34"/>
      <c r="R720" s="34"/>
      <c r="S720" s="34"/>
      <c r="T720" s="34"/>
      <c r="U720" s="34"/>
      <c r="V720" s="34"/>
      <c r="W720" s="34"/>
      <c r="X720" s="34"/>
      <c r="Y720" s="34"/>
      <c r="Z720" s="34"/>
      <c r="AA720" s="34"/>
      <c r="AB720" s="34"/>
      <c r="AC720" s="34"/>
      <c r="AD720" s="34"/>
    </row>
    <row r="721" spans="1:30" ht="12.75" x14ac:dyDescent="0.2">
      <c r="A721" s="34"/>
      <c r="B721" s="34"/>
      <c r="C721" s="34"/>
      <c r="D721" s="34"/>
      <c r="E721" s="34"/>
      <c r="F721" s="34"/>
      <c r="G721" s="51"/>
      <c r="H721" s="34"/>
      <c r="I721" s="51"/>
      <c r="J721" s="34"/>
      <c r="K721" s="51"/>
      <c r="L721" s="34"/>
      <c r="M721" s="51"/>
      <c r="N721" s="34"/>
      <c r="O721" s="34"/>
      <c r="P721" s="34"/>
      <c r="Q721" s="34"/>
      <c r="R721" s="34"/>
      <c r="S721" s="34"/>
      <c r="T721" s="34"/>
      <c r="U721" s="34"/>
      <c r="V721" s="34"/>
      <c r="W721" s="34"/>
      <c r="X721" s="34"/>
      <c r="Y721" s="34"/>
      <c r="Z721" s="34"/>
      <c r="AA721" s="34"/>
      <c r="AB721" s="34"/>
      <c r="AC721" s="34"/>
      <c r="AD721" s="34"/>
    </row>
    <row r="722" spans="1:30" ht="12.75" x14ac:dyDescent="0.2">
      <c r="A722" s="34"/>
      <c r="B722" s="34"/>
      <c r="C722" s="34"/>
      <c r="D722" s="34"/>
      <c r="E722" s="34"/>
      <c r="F722" s="34"/>
      <c r="G722" s="51"/>
      <c r="H722" s="34"/>
      <c r="I722" s="51"/>
      <c r="J722" s="34"/>
      <c r="K722" s="51"/>
      <c r="L722" s="34"/>
      <c r="M722" s="51"/>
      <c r="N722" s="34"/>
      <c r="O722" s="34"/>
      <c r="P722" s="34"/>
      <c r="Q722" s="34"/>
      <c r="R722" s="34"/>
      <c r="S722" s="34"/>
      <c r="T722" s="34"/>
      <c r="U722" s="34"/>
      <c r="V722" s="34"/>
      <c r="W722" s="34"/>
      <c r="X722" s="34"/>
      <c r="Y722" s="34"/>
      <c r="Z722" s="34"/>
      <c r="AA722" s="34"/>
      <c r="AB722" s="34"/>
      <c r="AC722" s="34"/>
      <c r="AD722" s="34"/>
    </row>
    <row r="723" spans="1:30" ht="12.75" x14ac:dyDescent="0.2">
      <c r="A723" s="34"/>
      <c r="B723" s="34"/>
      <c r="C723" s="34"/>
      <c r="D723" s="34"/>
      <c r="E723" s="34"/>
      <c r="F723" s="34"/>
      <c r="G723" s="51"/>
      <c r="H723" s="34"/>
      <c r="I723" s="51"/>
      <c r="J723" s="34"/>
      <c r="K723" s="51"/>
      <c r="L723" s="34"/>
      <c r="M723" s="51"/>
      <c r="N723" s="34"/>
      <c r="O723" s="34"/>
      <c r="P723" s="34"/>
      <c r="Q723" s="34"/>
      <c r="R723" s="34"/>
      <c r="S723" s="34"/>
      <c r="T723" s="34"/>
      <c r="U723" s="34"/>
      <c r="V723" s="34"/>
      <c r="W723" s="34"/>
      <c r="X723" s="34"/>
      <c r="Y723" s="34"/>
      <c r="Z723" s="34"/>
      <c r="AA723" s="34"/>
      <c r="AB723" s="34"/>
      <c r="AC723" s="34"/>
      <c r="AD723" s="34"/>
    </row>
    <row r="724" spans="1:30" ht="12.75" x14ac:dyDescent="0.2">
      <c r="A724" s="34"/>
      <c r="B724" s="34"/>
      <c r="C724" s="34"/>
      <c r="D724" s="34"/>
      <c r="E724" s="34"/>
      <c r="F724" s="34"/>
      <c r="G724" s="51"/>
      <c r="H724" s="34"/>
      <c r="I724" s="51"/>
      <c r="J724" s="34"/>
      <c r="K724" s="51"/>
      <c r="L724" s="34"/>
      <c r="M724" s="51"/>
      <c r="N724" s="34"/>
      <c r="O724" s="34"/>
      <c r="P724" s="34"/>
      <c r="Q724" s="34"/>
      <c r="R724" s="34"/>
      <c r="S724" s="34"/>
      <c r="T724" s="34"/>
      <c r="U724" s="34"/>
      <c r="V724" s="34"/>
      <c r="W724" s="34"/>
      <c r="X724" s="34"/>
      <c r="Y724" s="34"/>
      <c r="Z724" s="34"/>
      <c r="AA724" s="34"/>
      <c r="AB724" s="34"/>
      <c r="AC724" s="34"/>
      <c r="AD724" s="34"/>
    </row>
    <row r="725" spans="1:30" ht="12.75" x14ac:dyDescent="0.2">
      <c r="A725" s="34"/>
      <c r="B725" s="34"/>
      <c r="C725" s="34"/>
      <c r="D725" s="34"/>
      <c r="E725" s="34"/>
      <c r="F725" s="34"/>
      <c r="G725" s="51"/>
      <c r="H725" s="34"/>
      <c r="I725" s="51"/>
      <c r="J725" s="34"/>
      <c r="K725" s="51"/>
      <c r="L725" s="34"/>
      <c r="M725" s="51"/>
      <c r="N725" s="34"/>
      <c r="O725" s="34"/>
      <c r="P725" s="34"/>
      <c r="Q725" s="34"/>
      <c r="R725" s="34"/>
      <c r="S725" s="34"/>
      <c r="T725" s="34"/>
      <c r="U725" s="34"/>
      <c r="V725" s="34"/>
      <c r="W725" s="34"/>
      <c r="X725" s="34"/>
      <c r="Y725" s="34"/>
      <c r="Z725" s="34"/>
      <c r="AA725" s="34"/>
      <c r="AB725" s="34"/>
      <c r="AC725" s="34"/>
      <c r="AD725" s="34"/>
    </row>
    <row r="726" spans="1:30" ht="12.75" x14ac:dyDescent="0.2">
      <c r="A726" s="34"/>
      <c r="B726" s="34"/>
      <c r="C726" s="34"/>
      <c r="D726" s="34"/>
      <c r="E726" s="34"/>
      <c r="F726" s="34"/>
      <c r="G726" s="51"/>
      <c r="H726" s="34"/>
      <c r="I726" s="51"/>
      <c r="J726" s="34"/>
      <c r="K726" s="51"/>
      <c r="L726" s="34"/>
      <c r="M726" s="51"/>
      <c r="N726" s="34"/>
      <c r="O726" s="34"/>
      <c r="P726" s="34"/>
      <c r="Q726" s="34"/>
      <c r="R726" s="34"/>
      <c r="S726" s="34"/>
      <c r="T726" s="34"/>
      <c r="U726" s="34"/>
      <c r="V726" s="34"/>
      <c r="W726" s="34"/>
      <c r="X726" s="34"/>
      <c r="Y726" s="34"/>
      <c r="Z726" s="34"/>
      <c r="AA726" s="34"/>
      <c r="AB726" s="34"/>
      <c r="AC726" s="34"/>
      <c r="AD726" s="34"/>
    </row>
    <row r="727" spans="1:30" ht="12.75" x14ac:dyDescent="0.2">
      <c r="A727" s="34"/>
      <c r="B727" s="34"/>
      <c r="C727" s="34"/>
      <c r="D727" s="34"/>
      <c r="E727" s="34"/>
      <c r="F727" s="34"/>
      <c r="G727" s="51"/>
      <c r="H727" s="34"/>
      <c r="I727" s="51"/>
      <c r="J727" s="34"/>
      <c r="K727" s="51"/>
      <c r="L727" s="34"/>
      <c r="M727" s="51"/>
      <c r="N727" s="34"/>
      <c r="O727" s="34"/>
      <c r="P727" s="34"/>
      <c r="Q727" s="34"/>
      <c r="R727" s="34"/>
      <c r="S727" s="34"/>
      <c r="T727" s="34"/>
      <c r="U727" s="34"/>
      <c r="V727" s="34"/>
      <c r="W727" s="34"/>
      <c r="X727" s="34"/>
      <c r="Y727" s="34"/>
      <c r="Z727" s="34"/>
      <c r="AA727" s="34"/>
      <c r="AB727" s="34"/>
      <c r="AC727" s="34"/>
      <c r="AD727" s="34"/>
    </row>
    <row r="728" spans="1:30" ht="12.75" x14ac:dyDescent="0.2">
      <c r="A728" s="34"/>
      <c r="B728" s="34"/>
      <c r="C728" s="34"/>
      <c r="D728" s="34"/>
      <c r="E728" s="34"/>
      <c r="F728" s="34"/>
      <c r="G728" s="51"/>
      <c r="H728" s="34"/>
      <c r="I728" s="51"/>
      <c r="J728" s="34"/>
      <c r="K728" s="51"/>
      <c r="L728" s="34"/>
      <c r="M728" s="51"/>
      <c r="N728" s="34"/>
      <c r="O728" s="34"/>
      <c r="P728" s="34"/>
      <c r="Q728" s="34"/>
      <c r="R728" s="34"/>
      <c r="S728" s="34"/>
      <c r="T728" s="34"/>
      <c r="U728" s="34"/>
      <c r="V728" s="34"/>
      <c r="W728" s="34"/>
      <c r="X728" s="34"/>
      <c r="Y728" s="34"/>
      <c r="Z728" s="34"/>
      <c r="AA728" s="34"/>
      <c r="AB728" s="34"/>
      <c r="AC728" s="34"/>
      <c r="AD728" s="34"/>
    </row>
    <row r="729" spans="1:30" ht="12.75" x14ac:dyDescent="0.2">
      <c r="A729" s="34"/>
      <c r="B729" s="34"/>
      <c r="C729" s="34"/>
      <c r="D729" s="34"/>
      <c r="E729" s="34"/>
      <c r="F729" s="34"/>
      <c r="G729" s="51"/>
      <c r="H729" s="34"/>
      <c r="I729" s="51"/>
      <c r="J729" s="34"/>
      <c r="K729" s="51"/>
      <c r="L729" s="34"/>
      <c r="M729" s="51"/>
      <c r="N729" s="34"/>
      <c r="O729" s="34"/>
      <c r="P729" s="34"/>
      <c r="Q729" s="34"/>
      <c r="R729" s="34"/>
      <c r="S729" s="34"/>
      <c r="T729" s="34"/>
      <c r="U729" s="34"/>
      <c r="V729" s="34"/>
      <c r="W729" s="34"/>
      <c r="X729" s="34"/>
      <c r="Y729" s="34"/>
      <c r="Z729" s="34"/>
      <c r="AA729" s="34"/>
      <c r="AB729" s="34"/>
      <c r="AC729" s="34"/>
      <c r="AD729" s="34"/>
    </row>
    <row r="730" spans="1:30" ht="12.75" x14ac:dyDescent="0.2">
      <c r="A730" s="34"/>
      <c r="B730" s="34"/>
      <c r="C730" s="34"/>
      <c r="D730" s="34"/>
      <c r="E730" s="34"/>
      <c r="F730" s="34"/>
      <c r="G730" s="51"/>
      <c r="H730" s="34"/>
      <c r="I730" s="51"/>
      <c r="J730" s="34"/>
      <c r="K730" s="51"/>
      <c r="L730" s="34"/>
      <c r="M730" s="51"/>
      <c r="N730" s="34"/>
      <c r="O730" s="34"/>
      <c r="P730" s="34"/>
      <c r="Q730" s="34"/>
      <c r="R730" s="34"/>
      <c r="S730" s="34"/>
      <c r="T730" s="34"/>
      <c r="U730" s="34"/>
      <c r="V730" s="34"/>
      <c r="W730" s="34"/>
      <c r="X730" s="34"/>
      <c r="Y730" s="34"/>
      <c r="Z730" s="34"/>
      <c r="AA730" s="34"/>
      <c r="AB730" s="34"/>
      <c r="AC730" s="34"/>
      <c r="AD730" s="34"/>
    </row>
    <row r="731" spans="1:30" ht="12.75" x14ac:dyDescent="0.2">
      <c r="A731" s="34"/>
      <c r="B731" s="34"/>
      <c r="C731" s="34"/>
      <c r="D731" s="34"/>
      <c r="E731" s="34"/>
      <c r="F731" s="34"/>
      <c r="G731" s="51"/>
      <c r="H731" s="34"/>
      <c r="I731" s="51"/>
      <c r="J731" s="34"/>
      <c r="K731" s="51"/>
      <c r="L731" s="34"/>
      <c r="M731" s="51"/>
      <c r="N731" s="34"/>
      <c r="O731" s="34"/>
      <c r="P731" s="34"/>
      <c r="Q731" s="34"/>
      <c r="R731" s="34"/>
      <c r="S731" s="34"/>
      <c r="T731" s="34"/>
      <c r="U731" s="34"/>
      <c r="V731" s="34"/>
      <c r="W731" s="34"/>
      <c r="X731" s="34"/>
      <c r="Y731" s="34"/>
      <c r="Z731" s="34"/>
      <c r="AA731" s="34"/>
      <c r="AB731" s="34"/>
      <c r="AC731" s="34"/>
      <c r="AD731" s="34"/>
    </row>
    <row r="732" spans="1:30" ht="12.75" x14ac:dyDescent="0.2">
      <c r="A732" s="34"/>
      <c r="B732" s="34"/>
      <c r="C732" s="34"/>
      <c r="D732" s="34"/>
      <c r="E732" s="34"/>
      <c r="F732" s="34"/>
      <c r="G732" s="51"/>
      <c r="H732" s="34"/>
      <c r="I732" s="51"/>
      <c r="J732" s="34"/>
      <c r="K732" s="51"/>
      <c r="L732" s="34"/>
      <c r="M732" s="51"/>
      <c r="N732" s="34"/>
      <c r="O732" s="34"/>
      <c r="P732" s="34"/>
      <c r="Q732" s="34"/>
      <c r="R732" s="34"/>
      <c r="S732" s="34"/>
      <c r="T732" s="34"/>
      <c r="U732" s="34"/>
      <c r="V732" s="34"/>
      <c r="W732" s="34"/>
      <c r="X732" s="34"/>
      <c r="Y732" s="34"/>
      <c r="Z732" s="34"/>
      <c r="AA732" s="34"/>
      <c r="AB732" s="34"/>
      <c r="AC732" s="34"/>
      <c r="AD732" s="34"/>
    </row>
    <row r="733" spans="1:30" ht="12.75" x14ac:dyDescent="0.2">
      <c r="A733" s="34"/>
      <c r="B733" s="34"/>
      <c r="C733" s="34"/>
      <c r="D733" s="34"/>
      <c r="E733" s="34"/>
      <c r="F733" s="34"/>
      <c r="G733" s="51"/>
      <c r="H733" s="34"/>
      <c r="I733" s="51"/>
      <c r="J733" s="34"/>
      <c r="K733" s="51"/>
      <c r="L733" s="34"/>
      <c r="M733" s="51"/>
      <c r="N733" s="34"/>
      <c r="O733" s="34"/>
      <c r="P733" s="34"/>
      <c r="Q733" s="34"/>
      <c r="R733" s="34"/>
      <c r="S733" s="34"/>
      <c r="T733" s="34"/>
      <c r="U733" s="34"/>
      <c r="V733" s="34"/>
      <c r="W733" s="34"/>
      <c r="X733" s="34"/>
      <c r="Y733" s="34"/>
      <c r="Z733" s="34"/>
      <c r="AA733" s="34"/>
      <c r="AB733" s="34"/>
      <c r="AC733" s="34"/>
      <c r="AD733" s="34"/>
    </row>
    <row r="734" spans="1:30" ht="12.75" x14ac:dyDescent="0.2">
      <c r="A734" s="34"/>
      <c r="B734" s="34"/>
      <c r="C734" s="34"/>
      <c r="D734" s="34"/>
      <c r="E734" s="34"/>
      <c r="F734" s="34"/>
      <c r="G734" s="51"/>
      <c r="H734" s="34"/>
      <c r="I734" s="51"/>
      <c r="J734" s="34"/>
      <c r="K734" s="51"/>
      <c r="L734" s="34"/>
      <c r="M734" s="51"/>
      <c r="N734" s="34"/>
      <c r="O734" s="34"/>
      <c r="P734" s="34"/>
      <c r="Q734" s="34"/>
      <c r="R734" s="34"/>
      <c r="S734" s="34"/>
      <c r="T734" s="34"/>
      <c r="U734" s="34"/>
      <c r="V734" s="34"/>
      <c r="W734" s="34"/>
      <c r="X734" s="34"/>
      <c r="Y734" s="34"/>
      <c r="Z734" s="34"/>
      <c r="AA734" s="34"/>
      <c r="AB734" s="34"/>
      <c r="AC734" s="34"/>
      <c r="AD734" s="34"/>
    </row>
    <row r="735" spans="1:30" ht="12.75" x14ac:dyDescent="0.2">
      <c r="A735" s="34"/>
      <c r="B735" s="34"/>
      <c r="C735" s="34"/>
      <c r="D735" s="34"/>
      <c r="E735" s="34"/>
      <c r="F735" s="34"/>
      <c r="G735" s="51"/>
      <c r="H735" s="34"/>
      <c r="I735" s="51"/>
      <c r="J735" s="34"/>
      <c r="K735" s="51"/>
      <c r="L735" s="34"/>
      <c r="M735" s="51"/>
      <c r="N735" s="34"/>
      <c r="O735" s="34"/>
      <c r="P735" s="34"/>
      <c r="Q735" s="34"/>
      <c r="R735" s="34"/>
      <c r="S735" s="34"/>
      <c r="T735" s="34"/>
      <c r="U735" s="34"/>
      <c r="V735" s="34"/>
      <c r="W735" s="34"/>
      <c r="X735" s="34"/>
      <c r="Y735" s="34"/>
      <c r="Z735" s="34"/>
      <c r="AA735" s="34"/>
      <c r="AB735" s="34"/>
      <c r="AC735" s="34"/>
      <c r="AD735" s="34"/>
    </row>
    <row r="736" spans="1:30" ht="12.75" x14ac:dyDescent="0.2">
      <c r="A736" s="34"/>
      <c r="B736" s="34"/>
      <c r="C736" s="34"/>
      <c r="D736" s="34"/>
      <c r="E736" s="34"/>
      <c r="F736" s="34"/>
      <c r="G736" s="51"/>
      <c r="H736" s="34"/>
      <c r="I736" s="51"/>
      <c r="J736" s="34"/>
      <c r="K736" s="51"/>
      <c r="L736" s="34"/>
      <c r="M736" s="51"/>
      <c r="N736" s="34"/>
      <c r="O736" s="34"/>
      <c r="P736" s="34"/>
      <c r="Q736" s="34"/>
      <c r="R736" s="34"/>
      <c r="S736" s="34"/>
      <c r="T736" s="34"/>
      <c r="U736" s="34"/>
      <c r="V736" s="34"/>
      <c r="W736" s="34"/>
      <c r="X736" s="34"/>
      <c r="Y736" s="34"/>
      <c r="Z736" s="34"/>
      <c r="AA736" s="34"/>
      <c r="AB736" s="34"/>
      <c r="AC736" s="34"/>
      <c r="AD736" s="34"/>
    </row>
    <row r="737" spans="1:30" ht="12.75" x14ac:dyDescent="0.2">
      <c r="A737" s="34"/>
      <c r="B737" s="34"/>
      <c r="C737" s="34"/>
      <c r="D737" s="34"/>
      <c r="E737" s="34"/>
      <c r="F737" s="34"/>
      <c r="G737" s="51"/>
      <c r="H737" s="34"/>
      <c r="I737" s="51"/>
      <c r="J737" s="34"/>
      <c r="K737" s="51"/>
      <c r="L737" s="34"/>
      <c r="M737" s="51"/>
      <c r="N737" s="34"/>
      <c r="O737" s="34"/>
      <c r="P737" s="34"/>
      <c r="Q737" s="34"/>
      <c r="R737" s="34"/>
      <c r="S737" s="34"/>
      <c r="T737" s="34"/>
      <c r="U737" s="34"/>
      <c r="V737" s="34"/>
      <c r="W737" s="34"/>
      <c r="X737" s="34"/>
      <c r="Y737" s="34"/>
      <c r="Z737" s="34"/>
      <c r="AA737" s="34"/>
      <c r="AB737" s="34"/>
      <c r="AC737" s="34"/>
      <c r="AD737" s="34"/>
    </row>
    <row r="738" spans="1:30" ht="12.75" x14ac:dyDescent="0.2">
      <c r="A738" s="34"/>
      <c r="B738" s="34"/>
      <c r="C738" s="34"/>
      <c r="D738" s="34"/>
      <c r="E738" s="34"/>
      <c r="F738" s="34"/>
      <c r="G738" s="51"/>
      <c r="H738" s="34"/>
      <c r="I738" s="51"/>
      <c r="J738" s="34"/>
      <c r="K738" s="51"/>
      <c r="L738" s="34"/>
      <c r="M738" s="51"/>
      <c r="N738" s="34"/>
      <c r="O738" s="34"/>
      <c r="P738" s="34"/>
      <c r="Q738" s="34"/>
      <c r="R738" s="34"/>
      <c r="S738" s="34"/>
      <c r="T738" s="34"/>
      <c r="U738" s="34"/>
      <c r="V738" s="34"/>
      <c r="W738" s="34"/>
      <c r="X738" s="34"/>
      <c r="Y738" s="34"/>
      <c r="Z738" s="34"/>
      <c r="AA738" s="34"/>
      <c r="AB738" s="34"/>
      <c r="AC738" s="34"/>
      <c r="AD738" s="34"/>
    </row>
    <row r="739" spans="1:30" ht="12.75" x14ac:dyDescent="0.2">
      <c r="A739" s="34"/>
      <c r="B739" s="34"/>
      <c r="C739" s="34"/>
      <c r="D739" s="34"/>
      <c r="E739" s="34"/>
      <c r="F739" s="34"/>
      <c r="G739" s="51"/>
      <c r="H739" s="34"/>
      <c r="I739" s="51"/>
      <c r="J739" s="34"/>
      <c r="K739" s="51"/>
      <c r="L739" s="34"/>
      <c r="M739" s="51"/>
      <c r="N739" s="34"/>
      <c r="O739" s="34"/>
      <c r="P739" s="34"/>
      <c r="Q739" s="34"/>
      <c r="R739" s="34"/>
      <c r="S739" s="34"/>
      <c r="T739" s="34"/>
      <c r="U739" s="34"/>
      <c r="V739" s="34"/>
      <c r="W739" s="34"/>
      <c r="X739" s="34"/>
      <c r="Y739" s="34"/>
      <c r="Z739" s="34"/>
      <c r="AA739" s="34"/>
      <c r="AB739" s="34"/>
      <c r="AC739" s="34"/>
      <c r="AD739" s="34"/>
    </row>
    <row r="740" spans="1:30" ht="12.75" x14ac:dyDescent="0.2">
      <c r="A740" s="34"/>
      <c r="B740" s="34"/>
      <c r="C740" s="34"/>
      <c r="D740" s="34"/>
      <c r="E740" s="34"/>
      <c r="F740" s="34"/>
      <c r="G740" s="51"/>
      <c r="H740" s="34"/>
      <c r="I740" s="51"/>
      <c r="J740" s="34"/>
      <c r="K740" s="51"/>
      <c r="L740" s="34"/>
      <c r="M740" s="51"/>
      <c r="N740" s="34"/>
      <c r="O740" s="34"/>
      <c r="P740" s="34"/>
      <c r="Q740" s="34"/>
      <c r="R740" s="34"/>
      <c r="S740" s="34"/>
      <c r="T740" s="34"/>
      <c r="U740" s="34"/>
      <c r="V740" s="34"/>
      <c r="W740" s="34"/>
      <c r="X740" s="34"/>
      <c r="Y740" s="34"/>
      <c r="Z740" s="34"/>
      <c r="AA740" s="34"/>
      <c r="AB740" s="34"/>
      <c r="AC740" s="34"/>
      <c r="AD740" s="34"/>
    </row>
    <row r="741" spans="1:30" ht="12.75" x14ac:dyDescent="0.2">
      <c r="A741" s="34"/>
      <c r="B741" s="34"/>
      <c r="C741" s="34"/>
      <c r="D741" s="34"/>
      <c r="E741" s="34"/>
      <c r="F741" s="34"/>
      <c r="G741" s="51"/>
      <c r="H741" s="34"/>
      <c r="I741" s="51"/>
      <c r="J741" s="34"/>
      <c r="K741" s="51"/>
      <c r="L741" s="34"/>
      <c r="M741" s="51"/>
      <c r="N741" s="34"/>
      <c r="O741" s="34"/>
      <c r="P741" s="34"/>
      <c r="Q741" s="34"/>
      <c r="R741" s="34"/>
      <c r="S741" s="34"/>
      <c r="T741" s="34"/>
      <c r="U741" s="34"/>
      <c r="V741" s="34"/>
      <c r="W741" s="34"/>
      <c r="X741" s="34"/>
      <c r="Y741" s="34"/>
      <c r="Z741" s="34"/>
      <c r="AA741" s="34"/>
      <c r="AB741" s="34"/>
      <c r="AC741" s="34"/>
      <c r="AD741" s="34"/>
    </row>
    <row r="742" spans="1:30" ht="12.75" x14ac:dyDescent="0.2">
      <c r="A742" s="34"/>
      <c r="B742" s="34"/>
      <c r="C742" s="34"/>
      <c r="D742" s="34"/>
      <c r="E742" s="34"/>
      <c r="F742" s="34"/>
      <c r="G742" s="51"/>
      <c r="H742" s="34"/>
      <c r="I742" s="51"/>
      <c r="J742" s="34"/>
      <c r="K742" s="51"/>
      <c r="L742" s="34"/>
      <c r="M742" s="51"/>
      <c r="N742" s="34"/>
      <c r="O742" s="34"/>
      <c r="P742" s="34"/>
      <c r="Q742" s="34"/>
      <c r="R742" s="34"/>
      <c r="S742" s="34"/>
      <c r="T742" s="34"/>
      <c r="U742" s="34"/>
      <c r="V742" s="34"/>
      <c r="W742" s="34"/>
      <c r="X742" s="34"/>
      <c r="Y742" s="34"/>
      <c r="Z742" s="34"/>
      <c r="AA742" s="34"/>
      <c r="AB742" s="34"/>
      <c r="AC742" s="34"/>
      <c r="AD742" s="34"/>
    </row>
    <row r="743" spans="1:30" ht="12.75" x14ac:dyDescent="0.2">
      <c r="A743" s="34"/>
      <c r="B743" s="34"/>
      <c r="C743" s="34"/>
      <c r="D743" s="34"/>
      <c r="E743" s="34"/>
      <c r="F743" s="34"/>
      <c r="G743" s="51"/>
      <c r="H743" s="34"/>
      <c r="I743" s="51"/>
      <c r="J743" s="34"/>
      <c r="K743" s="51"/>
      <c r="L743" s="34"/>
      <c r="M743" s="51"/>
      <c r="N743" s="34"/>
      <c r="O743" s="34"/>
      <c r="P743" s="34"/>
      <c r="Q743" s="34"/>
      <c r="R743" s="34"/>
      <c r="S743" s="34"/>
      <c r="T743" s="34"/>
      <c r="U743" s="34"/>
      <c r="V743" s="34"/>
      <c r="W743" s="34"/>
      <c r="X743" s="34"/>
      <c r="Y743" s="34"/>
      <c r="Z743" s="34"/>
      <c r="AA743" s="34"/>
      <c r="AB743" s="34"/>
      <c r="AC743" s="34"/>
      <c r="AD743" s="34"/>
    </row>
    <row r="744" spans="1:30" ht="12.75" x14ac:dyDescent="0.2">
      <c r="A744" s="34"/>
      <c r="B744" s="34"/>
      <c r="C744" s="34"/>
      <c r="D744" s="34"/>
      <c r="E744" s="34"/>
      <c r="F744" s="34"/>
      <c r="G744" s="51"/>
      <c r="H744" s="34"/>
      <c r="I744" s="51"/>
      <c r="J744" s="34"/>
      <c r="K744" s="51"/>
      <c r="L744" s="34"/>
      <c r="M744" s="51"/>
      <c r="N744" s="34"/>
      <c r="O744" s="34"/>
      <c r="P744" s="34"/>
      <c r="Q744" s="34"/>
      <c r="R744" s="34"/>
      <c r="S744" s="34"/>
      <c r="T744" s="34"/>
      <c r="U744" s="34"/>
      <c r="V744" s="34"/>
      <c r="W744" s="34"/>
      <c r="X744" s="34"/>
      <c r="Y744" s="34"/>
      <c r="Z744" s="34"/>
      <c r="AA744" s="34"/>
      <c r="AB744" s="34"/>
      <c r="AC744" s="34"/>
      <c r="AD744" s="34"/>
    </row>
    <row r="745" spans="1:30" ht="12.75" x14ac:dyDescent="0.2">
      <c r="A745" s="34"/>
      <c r="B745" s="34"/>
      <c r="C745" s="34"/>
      <c r="D745" s="34"/>
      <c r="E745" s="34"/>
      <c r="F745" s="34"/>
      <c r="G745" s="51"/>
      <c r="H745" s="34"/>
      <c r="I745" s="51"/>
      <c r="J745" s="34"/>
      <c r="K745" s="51"/>
      <c r="L745" s="34"/>
      <c r="M745" s="51"/>
      <c r="N745" s="34"/>
      <c r="O745" s="34"/>
      <c r="P745" s="34"/>
      <c r="Q745" s="34"/>
      <c r="R745" s="34"/>
      <c r="S745" s="34"/>
      <c r="T745" s="34"/>
      <c r="U745" s="34"/>
      <c r="V745" s="34"/>
      <c r="W745" s="34"/>
      <c r="X745" s="34"/>
      <c r="Y745" s="34"/>
      <c r="Z745" s="34"/>
      <c r="AA745" s="34"/>
      <c r="AB745" s="34"/>
      <c r="AC745" s="34"/>
      <c r="AD745" s="34"/>
    </row>
    <row r="746" spans="1:30" ht="12.75" x14ac:dyDescent="0.2">
      <c r="A746" s="34"/>
      <c r="B746" s="34"/>
      <c r="C746" s="34"/>
      <c r="D746" s="34"/>
      <c r="E746" s="34"/>
      <c r="F746" s="34"/>
      <c r="G746" s="51"/>
      <c r="H746" s="34"/>
      <c r="I746" s="51"/>
      <c r="J746" s="34"/>
      <c r="K746" s="51"/>
      <c r="L746" s="34"/>
      <c r="M746" s="51"/>
      <c r="N746" s="34"/>
      <c r="O746" s="34"/>
      <c r="P746" s="34"/>
      <c r="Q746" s="34"/>
      <c r="R746" s="34"/>
      <c r="S746" s="34"/>
      <c r="T746" s="34"/>
      <c r="U746" s="34"/>
      <c r="V746" s="34"/>
      <c r="W746" s="34"/>
      <c r="X746" s="34"/>
      <c r="Y746" s="34"/>
      <c r="Z746" s="34"/>
      <c r="AA746" s="34"/>
      <c r="AB746" s="34"/>
      <c r="AC746" s="34"/>
      <c r="AD746" s="34"/>
    </row>
    <row r="747" spans="1:30" ht="12.75" x14ac:dyDescent="0.2">
      <c r="A747" s="34"/>
      <c r="B747" s="34"/>
      <c r="C747" s="34"/>
      <c r="D747" s="34"/>
      <c r="E747" s="34"/>
      <c r="F747" s="34"/>
      <c r="G747" s="51"/>
      <c r="H747" s="34"/>
      <c r="I747" s="51"/>
      <c r="J747" s="34"/>
      <c r="K747" s="51"/>
      <c r="L747" s="34"/>
      <c r="M747" s="51"/>
      <c r="N747" s="34"/>
      <c r="O747" s="34"/>
      <c r="P747" s="34"/>
      <c r="Q747" s="34"/>
      <c r="R747" s="34"/>
      <c r="S747" s="34"/>
      <c r="T747" s="34"/>
      <c r="U747" s="34"/>
      <c r="V747" s="34"/>
      <c r="W747" s="34"/>
      <c r="X747" s="34"/>
      <c r="Y747" s="34"/>
      <c r="Z747" s="34"/>
      <c r="AA747" s="34"/>
      <c r="AB747" s="34"/>
      <c r="AC747" s="34"/>
      <c r="AD747" s="34"/>
    </row>
    <row r="748" spans="1:30" ht="12.75" x14ac:dyDescent="0.2">
      <c r="A748" s="34"/>
      <c r="B748" s="34"/>
      <c r="C748" s="34"/>
      <c r="D748" s="34"/>
      <c r="E748" s="34"/>
      <c r="F748" s="34"/>
      <c r="G748" s="51"/>
      <c r="H748" s="34"/>
      <c r="I748" s="51"/>
      <c r="J748" s="34"/>
      <c r="K748" s="51"/>
      <c r="L748" s="34"/>
      <c r="M748" s="51"/>
      <c r="N748" s="34"/>
      <c r="O748" s="34"/>
      <c r="P748" s="34"/>
      <c r="Q748" s="34"/>
      <c r="R748" s="34"/>
      <c r="S748" s="34"/>
      <c r="T748" s="34"/>
      <c r="U748" s="34"/>
      <c r="V748" s="34"/>
      <c r="W748" s="34"/>
      <c r="X748" s="34"/>
      <c r="Y748" s="34"/>
      <c r="Z748" s="34"/>
      <c r="AA748" s="34"/>
      <c r="AB748" s="34"/>
      <c r="AC748" s="34"/>
      <c r="AD748" s="34"/>
    </row>
    <row r="749" spans="1:30" ht="12.75" x14ac:dyDescent="0.2">
      <c r="A749" s="34"/>
      <c r="B749" s="34"/>
      <c r="C749" s="34"/>
      <c r="D749" s="34"/>
      <c r="E749" s="34"/>
      <c r="F749" s="34"/>
      <c r="G749" s="51"/>
      <c r="H749" s="34"/>
      <c r="I749" s="51"/>
      <c r="J749" s="34"/>
      <c r="K749" s="51"/>
      <c r="L749" s="34"/>
      <c r="M749" s="51"/>
      <c r="N749" s="34"/>
      <c r="O749" s="34"/>
      <c r="P749" s="34"/>
      <c r="Q749" s="34"/>
      <c r="R749" s="34"/>
      <c r="S749" s="34"/>
      <c r="T749" s="34"/>
      <c r="U749" s="34"/>
      <c r="V749" s="34"/>
      <c r="W749" s="34"/>
      <c r="X749" s="34"/>
      <c r="Y749" s="34"/>
      <c r="Z749" s="34"/>
      <c r="AA749" s="34"/>
      <c r="AB749" s="34"/>
      <c r="AC749" s="34"/>
      <c r="AD749" s="34"/>
    </row>
    <row r="750" spans="1:30" ht="12.75" x14ac:dyDescent="0.2">
      <c r="A750" s="34"/>
      <c r="B750" s="34"/>
      <c r="C750" s="34"/>
      <c r="D750" s="34"/>
      <c r="E750" s="34"/>
      <c r="F750" s="34"/>
      <c r="G750" s="51"/>
      <c r="H750" s="34"/>
      <c r="I750" s="51"/>
      <c r="J750" s="34"/>
      <c r="K750" s="51"/>
      <c r="L750" s="34"/>
      <c r="M750" s="51"/>
      <c r="N750" s="34"/>
      <c r="O750" s="34"/>
      <c r="P750" s="34"/>
      <c r="Q750" s="34"/>
      <c r="R750" s="34"/>
      <c r="S750" s="34"/>
      <c r="T750" s="34"/>
      <c r="U750" s="34"/>
      <c r="V750" s="34"/>
      <c r="W750" s="34"/>
      <c r="X750" s="34"/>
      <c r="Y750" s="34"/>
      <c r="Z750" s="34"/>
      <c r="AA750" s="34"/>
      <c r="AB750" s="34"/>
      <c r="AC750" s="34"/>
      <c r="AD750" s="34"/>
    </row>
    <row r="751" spans="1:30" ht="12.75" x14ac:dyDescent="0.2">
      <c r="A751" s="34"/>
      <c r="B751" s="34"/>
      <c r="C751" s="34"/>
      <c r="D751" s="34"/>
      <c r="E751" s="34"/>
      <c r="F751" s="34"/>
      <c r="G751" s="51"/>
      <c r="H751" s="34"/>
      <c r="I751" s="51"/>
      <c r="J751" s="34"/>
      <c r="K751" s="51"/>
      <c r="L751" s="34"/>
      <c r="M751" s="51"/>
      <c r="N751" s="34"/>
      <c r="O751" s="34"/>
      <c r="P751" s="34"/>
      <c r="Q751" s="34"/>
      <c r="R751" s="34"/>
      <c r="S751" s="34"/>
      <c r="T751" s="34"/>
      <c r="U751" s="34"/>
      <c r="V751" s="34"/>
      <c r="W751" s="34"/>
      <c r="X751" s="34"/>
      <c r="Y751" s="34"/>
      <c r="Z751" s="34"/>
      <c r="AA751" s="34"/>
      <c r="AB751" s="34"/>
      <c r="AC751" s="34"/>
      <c r="AD751" s="34"/>
    </row>
    <row r="752" spans="1:30" ht="12.75" x14ac:dyDescent="0.2">
      <c r="A752" s="34"/>
      <c r="B752" s="34"/>
      <c r="C752" s="34"/>
      <c r="D752" s="34"/>
      <c r="E752" s="34"/>
      <c r="F752" s="34"/>
      <c r="G752" s="51"/>
      <c r="H752" s="34"/>
      <c r="I752" s="51"/>
      <c r="J752" s="34"/>
      <c r="K752" s="51"/>
      <c r="L752" s="34"/>
      <c r="M752" s="51"/>
      <c r="N752" s="34"/>
      <c r="O752" s="34"/>
      <c r="P752" s="34"/>
      <c r="Q752" s="34"/>
      <c r="R752" s="34"/>
      <c r="S752" s="34"/>
      <c r="T752" s="34"/>
      <c r="U752" s="34"/>
      <c r="V752" s="34"/>
      <c r="W752" s="34"/>
      <c r="X752" s="34"/>
      <c r="Y752" s="34"/>
      <c r="Z752" s="34"/>
      <c r="AA752" s="34"/>
      <c r="AB752" s="34"/>
      <c r="AC752" s="34"/>
      <c r="AD752" s="34"/>
    </row>
    <row r="753" spans="1:30" ht="12.75" x14ac:dyDescent="0.2">
      <c r="A753" s="34"/>
      <c r="B753" s="34"/>
      <c r="C753" s="34"/>
      <c r="D753" s="34"/>
      <c r="E753" s="34"/>
      <c r="F753" s="34"/>
      <c r="G753" s="51"/>
      <c r="H753" s="34"/>
      <c r="I753" s="51"/>
      <c r="J753" s="34"/>
      <c r="K753" s="51"/>
      <c r="L753" s="34"/>
      <c r="M753" s="51"/>
      <c r="N753" s="34"/>
      <c r="O753" s="34"/>
      <c r="P753" s="34"/>
      <c r="Q753" s="34"/>
      <c r="R753" s="34"/>
      <c r="S753" s="34"/>
      <c r="T753" s="34"/>
      <c r="U753" s="34"/>
      <c r="V753" s="34"/>
      <c r="W753" s="34"/>
      <c r="X753" s="34"/>
      <c r="Y753" s="34"/>
      <c r="Z753" s="34"/>
      <c r="AA753" s="34"/>
      <c r="AB753" s="34"/>
      <c r="AC753" s="34"/>
      <c r="AD753" s="34"/>
    </row>
    <row r="754" spans="1:30" ht="12.75" x14ac:dyDescent="0.2">
      <c r="A754" s="34"/>
      <c r="B754" s="34"/>
      <c r="C754" s="34"/>
      <c r="D754" s="34"/>
      <c r="E754" s="34"/>
      <c r="F754" s="34"/>
      <c r="G754" s="51"/>
      <c r="H754" s="34"/>
      <c r="I754" s="51"/>
      <c r="J754" s="34"/>
      <c r="K754" s="51"/>
      <c r="L754" s="34"/>
      <c r="M754" s="51"/>
      <c r="N754" s="34"/>
      <c r="O754" s="34"/>
      <c r="P754" s="34"/>
      <c r="Q754" s="34"/>
      <c r="R754" s="34"/>
      <c r="S754" s="34"/>
      <c r="T754" s="34"/>
      <c r="U754" s="34"/>
      <c r="V754" s="34"/>
      <c r="W754" s="34"/>
      <c r="X754" s="34"/>
      <c r="Y754" s="34"/>
      <c r="Z754" s="34"/>
      <c r="AA754" s="34"/>
      <c r="AB754" s="34"/>
      <c r="AC754" s="34"/>
      <c r="AD754" s="34"/>
    </row>
    <row r="755" spans="1:30" ht="12.75" x14ac:dyDescent="0.2">
      <c r="A755" s="34"/>
      <c r="B755" s="34"/>
      <c r="C755" s="34"/>
      <c r="D755" s="34"/>
      <c r="E755" s="34"/>
      <c r="F755" s="34"/>
      <c r="G755" s="51"/>
      <c r="H755" s="34"/>
      <c r="I755" s="51"/>
      <c r="J755" s="34"/>
      <c r="K755" s="51"/>
      <c r="L755" s="34"/>
      <c r="M755" s="51"/>
      <c r="N755" s="34"/>
      <c r="O755" s="34"/>
      <c r="P755" s="34"/>
      <c r="Q755" s="34"/>
      <c r="R755" s="34"/>
      <c r="S755" s="34"/>
      <c r="T755" s="34"/>
      <c r="U755" s="34"/>
      <c r="V755" s="34"/>
      <c r="W755" s="34"/>
      <c r="X755" s="34"/>
      <c r="Y755" s="34"/>
      <c r="Z755" s="34"/>
      <c r="AA755" s="34"/>
      <c r="AB755" s="34"/>
      <c r="AC755" s="34"/>
      <c r="AD755" s="34"/>
    </row>
    <row r="756" spans="1:30" ht="12.75" x14ac:dyDescent="0.2">
      <c r="A756" s="34"/>
      <c r="B756" s="34"/>
      <c r="C756" s="34"/>
      <c r="D756" s="34"/>
      <c r="E756" s="34"/>
      <c r="F756" s="34"/>
      <c r="G756" s="51"/>
      <c r="H756" s="34"/>
      <c r="I756" s="51"/>
      <c r="J756" s="34"/>
      <c r="K756" s="51"/>
      <c r="L756" s="34"/>
      <c r="M756" s="51"/>
      <c r="N756" s="34"/>
      <c r="O756" s="34"/>
      <c r="P756" s="34"/>
      <c r="Q756" s="34"/>
      <c r="R756" s="34"/>
      <c r="S756" s="34"/>
      <c r="T756" s="34"/>
      <c r="U756" s="34"/>
      <c r="V756" s="34"/>
      <c r="W756" s="34"/>
      <c r="X756" s="34"/>
      <c r="Y756" s="34"/>
      <c r="Z756" s="34"/>
      <c r="AA756" s="34"/>
      <c r="AB756" s="34"/>
      <c r="AC756" s="34"/>
      <c r="AD756" s="34"/>
    </row>
    <row r="757" spans="1:30" ht="12.75" x14ac:dyDescent="0.2">
      <c r="A757" s="34"/>
      <c r="B757" s="34"/>
      <c r="C757" s="34"/>
      <c r="D757" s="34"/>
      <c r="E757" s="34"/>
      <c r="F757" s="34"/>
      <c r="G757" s="51"/>
      <c r="H757" s="34"/>
      <c r="I757" s="51"/>
      <c r="J757" s="34"/>
      <c r="K757" s="51"/>
      <c r="L757" s="34"/>
      <c r="M757" s="51"/>
      <c r="N757" s="34"/>
      <c r="O757" s="34"/>
      <c r="P757" s="34"/>
      <c r="Q757" s="34"/>
      <c r="R757" s="34"/>
      <c r="S757" s="34"/>
      <c r="T757" s="34"/>
      <c r="U757" s="34"/>
      <c r="V757" s="34"/>
      <c r="W757" s="34"/>
      <c r="X757" s="34"/>
      <c r="Y757" s="34"/>
      <c r="Z757" s="34"/>
      <c r="AA757" s="34"/>
      <c r="AB757" s="34"/>
      <c r="AC757" s="34"/>
      <c r="AD757" s="34"/>
    </row>
    <row r="758" spans="1:30" ht="12.75" x14ac:dyDescent="0.2">
      <c r="A758" s="34"/>
      <c r="B758" s="34"/>
      <c r="C758" s="34"/>
      <c r="D758" s="34"/>
      <c r="E758" s="34"/>
      <c r="F758" s="34"/>
      <c r="G758" s="51"/>
      <c r="H758" s="34"/>
      <c r="I758" s="51"/>
      <c r="J758" s="34"/>
      <c r="K758" s="51"/>
      <c r="L758" s="34"/>
      <c r="M758" s="51"/>
      <c r="N758" s="34"/>
      <c r="O758" s="34"/>
      <c r="P758" s="34"/>
      <c r="Q758" s="34"/>
      <c r="R758" s="34"/>
      <c r="S758" s="34"/>
      <c r="T758" s="34"/>
      <c r="U758" s="34"/>
      <c r="V758" s="34"/>
      <c r="W758" s="34"/>
      <c r="X758" s="34"/>
      <c r="Y758" s="34"/>
      <c r="Z758" s="34"/>
      <c r="AA758" s="34"/>
      <c r="AB758" s="34"/>
      <c r="AC758" s="34"/>
      <c r="AD758" s="34"/>
    </row>
    <row r="759" spans="1:30" ht="12.75" x14ac:dyDescent="0.2">
      <c r="A759" s="34"/>
      <c r="B759" s="34"/>
      <c r="C759" s="34"/>
      <c r="D759" s="34"/>
      <c r="E759" s="34"/>
      <c r="F759" s="34"/>
      <c r="G759" s="51"/>
      <c r="H759" s="34"/>
      <c r="I759" s="51"/>
      <c r="J759" s="34"/>
      <c r="K759" s="51"/>
      <c r="L759" s="34"/>
      <c r="M759" s="51"/>
      <c r="N759" s="34"/>
      <c r="O759" s="34"/>
      <c r="P759" s="34"/>
      <c r="Q759" s="34"/>
      <c r="R759" s="34"/>
      <c r="S759" s="34"/>
      <c r="T759" s="34"/>
      <c r="U759" s="34"/>
      <c r="V759" s="34"/>
      <c r="W759" s="34"/>
      <c r="X759" s="34"/>
      <c r="Y759" s="34"/>
      <c r="Z759" s="34"/>
      <c r="AA759" s="34"/>
      <c r="AB759" s="34"/>
      <c r="AC759" s="34"/>
      <c r="AD759" s="34"/>
    </row>
    <row r="760" spans="1:30" ht="12.75" x14ac:dyDescent="0.2">
      <c r="A760" s="34"/>
      <c r="B760" s="34"/>
      <c r="C760" s="34"/>
      <c r="D760" s="34"/>
      <c r="E760" s="34"/>
      <c r="F760" s="34"/>
      <c r="G760" s="51"/>
      <c r="H760" s="34"/>
      <c r="I760" s="51"/>
      <c r="J760" s="34"/>
      <c r="K760" s="51"/>
      <c r="L760" s="34"/>
      <c r="M760" s="51"/>
      <c r="N760" s="34"/>
      <c r="O760" s="34"/>
      <c r="P760" s="34"/>
      <c r="Q760" s="34"/>
      <c r="R760" s="34"/>
      <c r="S760" s="34"/>
      <c r="T760" s="34"/>
      <c r="U760" s="34"/>
      <c r="V760" s="34"/>
      <c r="W760" s="34"/>
      <c r="X760" s="34"/>
      <c r="Y760" s="34"/>
      <c r="Z760" s="34"/>
      <c r="AA760" s="34"/>
      <c r="AB760" s="34"/>
      <c r="AC760" s="34"/>
      <c r="AD760" s="34"/>
    </row>
    <row r="761" spans="1:30" ht="12.75" x14ac:dyDescent="0.2">
      <c r="A761" s="34"/>
      <c r="B761" s="34"/>
      <c r="C761" s="34"/>
      <c r="D761" s="34"/>
      <c r="E761" s="34"/>
      <c r="F761" s="34"/>
      <c r="G761" s="51"/>
      <c r="H761" s="34"/>
      <c r="I761" s="51"/>
      <c r="J761" s="34"/>
      <c r="K761" s="51"/>
      <c r="L761" s="34"/>
      <c r="M761" s="51"/>
      <c r="N761" s="34"/>
      <c r="O761" s="34"/>
      <c r="P761" s="34"/>
      <c r="Q761" s="34"/>
      <c r="R761" s="34"/>
      <c r="S761" s="34"/>
      <c r="T761" s="34"/>
      <c r="U761" s="34"/>
      <c r="V761" s="34"/>
      <c r="W761" s="34"/>
      <c r="X761" s="34"/>
      <c r="Y761" s="34"/>
      <c r="Z761" s="34"/>
      <c r="AA761" s="34"/>
      <c r="AB761" s="34"/>
      <c r="AC761" s="34"/>
      <c r="AD761" s="34"/>
    </row>
    <row r="762" spans="1:30" ht="12.75" x14ac:dyDescent="0.2">
      <c r="A762" s="34"/>
      <c r="B762" s="34"/>
      <c r="C762" s="34"/>
      <c r="D762" s="34"/>
      <c r="E762" s="34"/>
      <c r="F762" s="34"/>
      <c r="G762" s="51"/>
      <c r="H762" s="34"/>
      <c r="I762" s="51"/>
      <c r="J762" s="34"/>
      <c r="K762" s="51"/>
      <c r="L762" s="34"/>
      <c r="M762" s="51"/>
      <c r="N762" s="34"/>
      <c r="O762" s="34"/>
      <c r="P762" s="34"/>
      <c r="Q762" s="34"/>
      <c r="R762" s="34"/>
      <c r="S762" s="34"/>
      <c r="T762" s="34"/>
      <c r="U762" s="34"/>
      <c r="V762" s="34"/>
      <c r="W762" s="34"/>
      <c r="X762" s="34"/>
      <c r="Y762" s="34"/>
      <c r="Z762" s="34"/>
      <c r="AA762" s="34"/>
      <c r="AB762" s="34"/>
      <c r="AC762" s="34"/>
      <c r="AD762" s="34"/>
    </row>
    <row r="763" spans="1:30" ht="12.75" x14ac:dyDescent="0.2">
      <c r="A763" s="34"/>
      <c r="B763" s="34"/>
      <c r="C763" s="34"/>
      <c r="D763" s="34"/>
      <c r="E763" s="34"/>
      <c r="F763" s="34"/>
      <c r="G763" s="51"/>
      <c r="H763" s="34"/>
      <c r="I763" s="51"/>
      <c r="J763" s="34"/>
      <c r="K763" s="51"/>
      <c r="L763" s="34"/>
      <c r="M763" s="51"/>
      <c r="N763" s="34"/>
      <c r="O763" s="34"/>
      <c r="P763" s="34"/>
      <c r="Q763" s="34"/>
      <c r="R763" s="34"/>
      <c r="S763" s="34"/>
      <c r="T763" s="34"/>
      <c r="U763" s="34"/>
      <c r="V763" s="34"/>
      <c r="W763" s="34"/>
      <c r="X763" s="34"/>
      <c r="Y763" s="34"/>
      <c r="Z763" s="34"/>
      <c r="AA763" s="34"/>
      <c r="AB763" s="34"/>
      <c r="AC763" s="34"/>
      <c r="AD763" s="34"/>
    </row>
    <row r="764" spans="1:30" ht="12.75" x14ac:dyDescent="0.2">
      <c r="A764" s="34"/>
      <c r="B764" s="34"/>
      <c r="C764" s="34"/>
      <c r="D764" s="34"/>
      <c r="E764" s="34"/>
      <c r="F764" s="34"/>
      <c r="G764" s="51"/>
      <c r="H764" s="34"/>
      <c r="I764" s="51"/>
      <c r="J764" s="34"/>
      <c r="K764" s="51"/>
      <c r="L764" s="34"/>
      <c r="M764" s="51"/>
      <c r="N764" s="34"/>
      <c r="O764" s="34"/>
      <c r="P764" s="34"/>
      <c r="Q764" s="34"/>
      <c r="R764" s="34"/>
      <c r="S764" s="34"/>
      <c r="T764" s="34"/>
      <c r="U764" s="34"/>
      <c r="V764" s="34"/>
      <c r="W764" s="34"/>
      <c r="X764" s="34"/>
      <c r="Y764" s="34"/>
      <c r="Z764" s="34"/>
      <c r="AA764" s="34"/>
      <c r="AB764" s="34"/>
      <c r="AC764" s="34"/>
      <c r="AD764" s="34"/>
    </row>
    <row r="765" spans="1:30" ht="12.75" x14ac:dyDescent="0.2">
      <c r="A765" s="34"/>
      <c r="B765" s="34"/>
      <c r="C765" s="34"/>
      <c r="D765" s="34"/>
      <c r="E765" s="34"/>
      <c r="F765" s="34"/>
      <c r="G765" s="51"/>
      <c r="H765" s="34"/>
      <c r="I765" s="51"/>
      <c r="J765" s="34"/>
      <c r="K765" s="51"/>
      <c r="L765" s="34"/>
      <c r="M765" s="51"/>
      <c r="N765" s="34"/>
      <c r="O765" s="34"/>
      <c r="P765" s="34"/>
      <c r="Q765" s="34"/>
      <c r="R765" s="34"/>
      <c r="S765" s="34"/>
      <c r="T765" s="34"/>
      <c r="U765" s="34"/>
      <c r="V765" s="34"/>
      <c r="W765" s="34"/>
      <c r="X765" s="34"/>
      <c r="Y765" s="34"/>
      <c r="Z765" s="34"/>
      <c r="AA765" s="34"/>
      <c r="AB765" s="34"/>
      <c r="AC765" s="34"/>
      <c r="AD765" s="34"/>
    </row>
    <row r="766" spans="1:30" ht="12.75" x14ac:dyDescent="0.2">
      <c r="A766" s="34"/>
      <c r="B766" s="34"/>
      <c r="C766" s="34"/>
      <c r="D766" s="34"/>
      <c r="E766" s="34"/>
      <c r="F766" s="34"/>
      <c r="G766" s="51"/>
      <c r="H766" s="34"/>
      <c r="I766" s="51"/>
      <c r="J766" s="34"/>
      <c r="K766" s="51"/>
      <c r="L766" s="34"/>
      <c r="M766" s="51"/>
      <c r="N766" s="34"/>
      <c r="O766" s="34"/>
      <c r="P766" s="34"/>
      <c r="Q766" s="34"/>
      <c r="R766" s="34"/>
      <c r="S766" s="34"/>
      <c r="T766" s="34"/>
      <c r="U766" s="34"/>
      <c r="V766" s="34"/>
      <c r="W766" s="34"/>
      <c r="X766" s="34"/>
      <c r="Y766" s="34"/>
      <c r="Z766" s="34"/>
      <c r="AA766" s="34"/>
      <c r="AB766" s="34"/>
      <c r="AC766" s="34"/>
      <c r="AD766" s="34"/>
    </row>
    <row r="767" spans="1:30" ht="12.75" x14ac:dyDescent="0.2">
      <c r="A767" s="34"/>
      <c r="B767" s="34"/>
      <c r="C767" s="34"/>
      <c r="D767" s="34"/>
      <c r="E767" s="34"/>
      <c r="F767" s="34"/>
      <c r="G767" s="51"/>
      <c r="H767" s="34"/>
      <c r="I767" s="51"/>
      <c r="J767" s="34"/>
      <c r="K767" s="51"/>
      <c r="L767" s="34"/>
      <c r="M767" s="51"/>
      <c r="N767" s="34"/>
      <c r="O767" s="34"/>
      <c r="P767" s="34"/>
      <c r="Q767" s="34"/>
      <c r="R767" s="34"/>
      <c r="S767" s="34"/>
      <c r="T767" s="34"/>
      <c r="U767" s="34"/>
      <c r="V767" s="34"/>
      <c r="W767" s="34"/>
      <c r="X767" s="34"/>
      <c r="Y767" s="34"/>
      <c r="Z767" s="34"/>
      <c r="AA767" s="34"/>
      <c r="AB767" s="34"/>
      <c r="AC767" s="34"/>
      <c r="AD767" s="34"/>
    </row>
    <row r="768" spans="1:30" ht="12.75" x14ac:dyDescent="0.2">
      <c r="A768" s="34"/>
      <c r="B768" s="34"/>
      <c r="C768" s="34"/>
      <c r="D768" s="34"/>
      <c r="E768" s="34"/>
      <c r="F768" s="34"/>
      <c r="G768" s="51"/>
      <c r="H768" s="34"/>
      <c r="I768" s="51"/>
      <c r="J768" s="34"/>
      <c r="K768" s="51"/>
      <c r="L768" s="34"/>
      <c r="M768" s="51"/>
      <c r="N768" s="34"/>
      <c r="O768" s="34"/>
      <c r="P768" s="34"/>
      <c r="Q768" s="34"/>
      <c r="R768" s="34"/>
      <c r="S768" s="34"/>
      <c r="T768" s="34"/>
      <c r="U768" s="34"/>
      <c r="V768" s="34"/>
      <c r="W768" s="34"/>
      <c r="X768" s="34"/>
      <c r="Y768" s="34"/>
      <c r="Z768" s="34"/>
      <c r="AA768" s="34"/>
      <c r="AB768" s="34"/>
      <c r="AC768" s="34"/>
      <c r="AD768" s="34"/>
    </row>
    <row r="769" spans="1:30" ht="12.75" x14ac:dyDescent="0.2">
      <c r="A769" s="34"/>
      <c r="B769" s="34"/>
      <c r="C769" s="34"/>
      <c r="D769" s="34"/>
      <c r="E769" s="34"/>
      <c r="F769" s="34"/>
      <c r="G769" s="51"/>
      <c r="H769" s="34"/>
      <c r="I769" s="51"/>
      <c r="J769" s="34"/>
      <c r="K769" s="51"/>
      <c r="L769" s="34"/>
      <c r="M769" s="51"/>
      <c r="N769" s="34"/>
      <c r="O769" s="34"/>
      <c r="P769" s="34"/>
      <c r="Q769" s="34"/>
      <c r="R769" s="34"/>
      <c r="S769" s="34"/>
      <c r="T769" s="34"/>
      <c r="U769" s="34"/>
      <c r="V769" s="34"/>
      <c r="W769" s="34"/>
      <c r="X769" s="34"/>
      <c r="Y769" s="34"/>
      <c r="Z769" s="34"/>
      <c r="AA769" s="34"/>
      <c r="AB769" s="34"/>
      <c r="AC769" s="34"/>
      <c r="AD769" s="34"/>
    </row>
    <row r="770" spans="1:30" ht="12.75" x14ac:dyDescent="0.2">
      <c r="A770" s="34"/>
      <c r="B770" s="34"/>
      <c r="C770" s="34"/>
      <c r="D770" s="34"/>
      <c r="E770" s="34"/>
      <c r="F770" s="34"/>
      <c r="G770" s="51"/>
      <c r="H770" s="34"/>
      <c r="I770" s="51"/>
      <c r="J770" s="34"/>
      <c r="K770" s="51"/>
      <c r="L770" s="34"/>
      <c r="M770" s="51"/>
      <c r="N770" s="34"/>
      <c r="O770" s="34"/>
      <c r="P770" s="34"/>
      <c r="Q770" s="34"/>
      <c r="R770" s="34"/>
      <c r="S770" s="34"/>
      <c r="T770" s="34"/>
      <c r="U770" s="34"/>
      <c r="V770" s="34"/>
      <c r="W770" s="34"/>
      <c r="X770" s="34"/>
      <c r="Y770" s="34"/>
      <c r="Z770" s="34"/>
      <c r="AA770" s="34"/>
      <c r="AB770" s="34"/>
      <c r="AC770" s="34"/>
      <c r="AD770" s="34"/>
    </row>
    <row r="771" spans="1:30" ht="12.75" x14ac:dyDescent="0.2">
      <c r="A771" s="34"/>
      <c r="B771" s="34"/>
      <c r="C771" s="34"/>
      <c r="D771" s="34"/>
      <c r="E771" s="34"/>
      <c r="F771" s="34"/>
      <c r="G771" s="51"/>
      <c r="H771" s="34"/>
      <c r="I771" s="51"/>
      <c r="J771" s="34"/>
      <c r="K771" s="51"/>
      <c r="L771" s="34"/>
      <c r="M771" s="51"/>
      <c r="N771" s="34"/>
      <c r="O771" s="34"/>
      <c r="P771" s="34"/>
      <c r="Q771" s="34"/>
      <c r="R771" s="34"/>
      <c r="S771" s="34"/>
      <c r="T771" s="34"/>
      <c r="U771" s="34"/>
      <c r="V771" s="34"/>
      <c r="W771" s="34"/>
      <c r="X771" s="34"/>
      <c r="Y771" s="34"/>
      <c r="Z771" s="34"/>
      <c r="AA771" s="34"/>
      <c r="AB771" s="34"/>
      <c r="AC771" s="34"/>
      <c r="AD771" s="34"/>
    </row>
    <row r="772" spans="1:30" ht="12.75" x14ac:dyDescent="0.2">
      <c r="A772" s="34"/>
      <c r="B772" s="34"/>
      <c r="C772" s="34"/>
      <c r="D772" s="34"/>
      <c r="E772" s="34"/>
      <c r="F772" s="34"/>
      <c r="G772" s="51"/>
      <c r="H772" s="34"/>
      <c r="I772" s="51"/>
      <c r="J772" s="34"/>
      <c r="K772" s="51"/>
      <c r="L772" s="34"/>
      <c r="M772" s="51"/>
      <c r="N772" s="34"/>
      <c r="O772" s="34"/>
      <c r="P772" s="34"/>
      <c r="Q772" s="34"/>
      <c r="R772" s="34"/>
      <c r="S772" s="34"/>
      <c r="T772" s="34"/>
      <c r="U772" s="34"/>
      <c r="V772" s="34"/>
      <c r="W772" s="34"/>
      <c r="X772" s="34"/>
      <c r="Y772" s="34"/>
      <c r="Z772" s="34"/>
      <c r="AA772" s="34"/>
      <c r="AB772" s="34"/>
      <c r="AC772" s="34"/>
      <c r="AD772" s="34"/>
    </row>
    <row r="773" spans="1:30" ht="12.75" x14ac:dyDescent="0.2">
      <c r="A773" s="34"/>
      <c r="B773" s="34"/>
      <c r="C773" s="34"/>
      <c r="D773" s="34"/>
      <c r="E773" s="34"/>
      <c r="F773" s="34"/>
      <c r="G773" s="51"/>
      <c r="H773" s="34"/>
      <c r="I773" s="51"/>
      <c r="J773" s="34"/>
      <c r="K773" s="51"/>
      <c r="L773" s="34"/>
      <c r="M773" s="51"/>
      <c r="N773" s="34"/>
      <c r="O773" s="34"/>
      <c r="P773" s="34"/>
      <c r="Q773" s="34"/>
      <c r="R773" s="34"/>
      <c r="S773" s="34"/>
      <c r="T773" s="34"/>
      <c r="U773" s="34"/>
      <c r="V773" s="34"/>
      <c r="W773" s="34"/>
      <c r="X773" s="34"/>
      <c r="Y773" s="34"/>
      <c r="Z773" s="34"/>
      <c r="AA773" s="34"/>
      <c r="AB773" s="34"/>
      <c r="AC773" s="34"/>
      <c r="AD773" s="34"/>
    </row>
    <row r="774" spans="1:30" ht="12.75" x14ac:dyDescent="0.2">
      <c r="A774" s="34"/>
      <c r="B774" s="34"/>
      <c r="C774" s="34"/>
      <c r="D774" s="34"/>
      <c r="E774" s="34"/>
      <c r="F774" s="34"/>
      <c r="G774" s="51"/>
      <c r="H774" s="34"/>
      <c r="I774" s="51"/>
      <c r="J774" s="34"/>
      <c r="K774" s="51"/>
      <c r="L774" s="34"/>
      <c r="M774" s="51"/>
      <c r="N774" s="34"/>
      <c r="O774" s="34"/>
      <c r="P774" s="34"/>
      <c r="Q774" s="34"/>
      <c r="R774" s="34"/>
      <c r="S774" s="34"/>
      <c r="T774" s="34"/>
      <c r="U774" s="34"/>
      <c r="V774" s="34"/>
      <c r="W774" s="34"/>
      <c r="X774" s="34"/>
      <c r="Y774" s="34"/>
      <c r="Z774" s="34"/>
      <c r="AA774" s="34"/>
      <c r="AB774" s="34"/>
      <c r="AC774" s="34"/>
      <c r="AD774" s="34"/>
    </row>
    <row r="775" spans="1:30" ht="12.75" x14ac:dyDescent="0.2">
      <c r="A775" s="34"/>
      <c r="B775" s="34"/>
      <c r="C775" s="34"/>
      <c r="D775" s="34"/>
      <c r="E775" s="34"/>
      <c r="F775" s="34"/>
      <c r="G775" s="51"/>
      <c r="H775" s="34"/>
      <c r="I775" s="51"/>
      <c r="J775" s="34"/>
      <c r="K775" s="51"/>
      <c r="L775" s="34"/>
      <c r="M775" s="51"/>
      <c r="N775" s="34"/>
      <c r="O775" s="34"/>
      <c r="P775" s="34"/>
      <c r="Q775" s="34"/>
      <c r="R775" s="34"/>
      <c r="S775" s="34"/>
      <c r="T775" s="34"/>
      <c r="U775" s="34"/>
      <c r="V775" s="34"/>
      <c r="W775" s="34"/>
      <c r="X775" s="34"/>
      <c r="Y775" s="34"/>
      <c r="Z775" s="34"/>
      <c r="AA775" s="34"/>
      <c r="AB775" s="34"/>
      <c r="AC775" s="34"/>
      <c r="AD775" s="34"/>
    </row>
    <row r="776" spans="1:30" ht="12.75" x14ac:dyDescent="0.2">
      <c r="A776" s="34"/>
      <c r="B776" s="34"/>
      <c r="C776" s="34"/>
      <c r="D776" s="34"/>
      <c r="E776" s="34"/>
      <c r="F776" s="34"/>
      <c r="G776" s="51"/>
      <c r="H776" s="34"/>
      <c r="I776" s="51"/>
      <c r="J776" s="34"/>
      <c r="K776" s="51"/>
      <c r="L776" s="34"/>
      <c r="M776" s="51"/>
      <c r="N776" s="34"/>
      <c r="O776" s="34"/>
      <c r="P776" s="34"/>
      <c r="Q776" s="34"/>
      <c r="R776" s="34"/>
      <c r="S776" s="34"/>
      <c r="T776" s="34"/>
      <c r="U776" s="34"/>
      <c r="V776" s="34"/>
      <c r="W776" s="34"/>
      <c r="X776" s="34"/>
      <c r="Y776" s="34"/>
      <c r="Z776" s="34"/>
      <c r="AA776" s="34"/>
      <c r="AB776" s="34"/>
      <c r="AC776" s="34"/>
      <c r="AD776" s="34"/>
    </row>
    <row r="777" spans="1:30" ht="12.75" x14ac:dyDescent="0.2">
      <c r="A777" s="34"/>
      <c r="B777" s="34"/>
      <c r="C777" s="34"/>
      <c r="D777" s="34"/>
      <c r="E777" s="34"/>
      <c r="F777" s="34"/>
      <c r="G777" s="51"/>
      <c r="H777" s="34"/>
      <c r="I777" s="51"/>
      <c r="J777" s="34"/>
      <c r="K777" s="51"/>
      <c r="L777" s="34"/>
      <c r="M777" s="51"/>
      <c r="N777" s="34"/>
      <c r="O777" s="34"/>
      <c r="P777" s="34"/>
      <c r="Q777" s="34"/>
      <c r="R777" s="34"/>
      <c r="S777" s="34"/>
      <c r="T777" s="34"/>
      <c r="U777" s="34"/>
      <c r="V777" s="34"/>
      <c r="W777" s="34"/>
      <c r="X777" s="34"/>
      <c r="Y777" s="34"/>
      <c r="Z777" s="34"/>
      <c r="AA777" s="34"/>
      <c r="AB777" s="34"/>
      <c r="AC777" s="34"/>
      <c r="AD777" s="34"/>
    </row>
    <row r="778" spans="1:30" ht="12.75" x14ac:dyDescent="0.2">
      <c r="A778" s="34"/>
      <c r="B778" s="34"/>
      <c r="C778" s="34"/>
      <c r="D778" s="34"/>
      <c r="E778" s="34"/>
      <c r="F778" s="34"/>
      <c r="G778" s="51"/>
      <c r="H778" s="34"/>
      <c r="I778" s="51"/>
      <c r="J778" s="34"/>
      <c r="K778" s="51"/>
      <c r="L778" s="34"/>
      <c r="M778" s="51"/>
      <c r="N778" s="34"/>
      <c r="O778" s="34"/>
      <c r="P778" s="34"/>
      <c r="Q778" s="34"/>
      <c r="R778" s="34"/>
      <c r="S778" s="34"/>
      <c r="T778" s="34"/>
      <c r="U778" s="34"/>
      <c r="V778" s="34"/>
      <c r="W778" s="34"/>
      <c r="X778" s="34"/>
      <c r="Y778" s="34"/>
      <c r="Z778" s="34"/>
      <c r="AA778" s="34"/>
      <c r="AB778" s="34"/>
      <c r="AC778" s="34"/>
      <c r="AD778" s="34"/>
    </row>
    <row r="779" spans="1:30" ht="12.75" x14ac:dyDescent="0.2">
      <c r="A779" s="34"/>
      <c r="B779" s="34"/>
      <c r="C779" s="34"/>
      <c r="D779" s="34"/>
      <c r="E779" s="34"/>
      <c r="F779" s="34"/>
      <c r="G779" s="51"/>
      <c r="H779" s="34"/>
      <c r="I779" s="51"/>
      <c r="J779" s="34"/>
      <c r="K779" s="51"/>
      <c r="L779" s="34"/>
      <c r="M779" s="51"/>
      <c r="N779" s="34"/>
      <c r="O779" s="34"/>
      <c r="P779" s="34"/>
      <c r="Q779" s="34"/>
      <c r="R779" s="34"/>
      <c r="S779" s="34"/>
      <c r="T779" s="34"/>
      <c r="U779" s="34"/>
      <c r="V779" s="34"/>
      <c r="W779" s="34"/>
      <c r="X779" s="34"/>
      <c r="Y779" s="34"/>
      <c r="Z779" s="34"/>
      <c r="AA779" s="34"/>
      <c r="AB779" s="34"/>
      <c r="AC779" s="34"/>
      <c r="AD779" s="34"/>
    </row>
    <row r="780" spans="1:30" ht="12.75" x14ac:dyDescent="0.2">
      <c r="A780" s="34"/>
      <c r="B780" s="34"/>
      <c r="C780" s="34"/>
      <c r="D780" s="34"/>
      <c r="E780" s="34"/>
      <c r="F780" s="34"/>
      <c r="G780" s="51"/>
      <c r="H780" s="34"/>
      <c r="I780" s="51"/>
      <c r="J780" s="34"/>
      <c r="K780" s="51"/>
      <c r="L780" s="34"/>
      <c r="M780" s="51"/>
      <c r="N780" s="34"/>
      <c r="O780" s="34"/>
      <c r="P780" s="34"/>
      <c r="Q780" s="34"/>
      <c r="R780" s="34"/>
      <c r="S780" s="34"/>
      <c r="T780" s="34"/>
      <c r="U780" s="34"/>
      <c r="V780" s="34"/>
      <c r="W780" s="34"/>
      <c r="X780" s="34"/>
      <c r="Y780" s="34"/>
      <c r="Z780" s="34"/>
      <c r="AA780" s="34"/>
      <c r="AB780" s="34"/>
      <c r="AC780" s="34"/>
      <c r="AD780" s="34"/>
    </row>
    <row r="781" spans="1:30" ht="12.75" x14ac:dyDescent="0.2">
      <c r="A781" s="34"/>
      <c r="B781" s="34"/>
      <c r="C781" s="34"/>
      <c r="D781" s="34"/>
      <c r="E781" s="34"/>
      <c r="F781" s="34"/>
      <c r="G781" s="51"/>
      <c r="H781" s="34"/>
      <c r="I781" s="51"/>
      <c r="J781" s="34"/>
      <c r="K781" s="51"/>
      <c r="L781" s="34"/>
      <c r="M781" s="51"/>
      <c r="N781" s="34"/>
      <c r="O781" s="34"/>
      <c r="P781" s="34"/>
      <c r="Q781" s="34"/>
      <c r="R781" s="34"/>
      <c r="S781" s="34"/>
      <c r="T781" s="34"/>
      <c r="U781" s="34"/>
      <c r="V781" s="34"/>
      <c r="W781" s="34"/>
      <c r="X781" s="34"/>
      <c r="Y781" s="34"/>
      <c r="Z781" s="34"/>
      <c r="AA781" s="34"/>
      <c r="AB781" s="34"/>
      <c r="AC781" s="34"/>
      <c r="AD781" s="34"/>
    </row>
    <row r="782" spans="1:30" ht="12.75" x14ac:dyDescent="0.2">
      <c r="A782" s="34"/>
      <c r="B782" s="34"/>
      <c r="C782" s="34"/>
      <c r="D782" s="34"/>
      <c r="E782" s="34"/>
      <c r="F782" s="34"/>
      <c r="G782" s="51"/>
      <c r="H782" s="34"/>
      <c r="I782" s="51"/>
      <c r="J782" s="34"/>
      <c r="K782" s="51"/>
      <c r="L782" s="34"/>
      <c r="M782" s="51"/>
      <c r="N782" s="34"/>
      <c r="O782" s="34"/>
      <c r="P782" s="34"/>
      <c r="Q782" s="34"/>
      <c r="R782" s="34"/>
      <c r="S782" s="34"/>
      <c r="T782" s="34"/>
      <c r="U782" s="34"/>
      <c r="V782" s="34"/>
      <c r="W782" s="34"/>
      <c r="X782" s="34"/>
      <c r="Y782" s="34"/>
      <c r="Z782" s="34"/>
      <c r="AA782" s="34"/>
      <c r="AB782" s="34"/>
      <c r="AC782" s="34"/>
      <c r="AD782" s="34"/>
    </row>
    <row r="783" spans="1:30" ht="12.75" x14ac:dyDescent="0.2">
      <c r="A783" s="34"/>
      <c r="B783" s="34"/>
      <c r="C783" s="34"/>
      <c r="D783" s="34"/>
      <c r="E783" s="34"/>
      <c r="F783" s="34"/>
      <c r="G783" s="51"/>
      <c r="H783" s="34"/>
      <c r="I783" s="51"/>
      <c r="J783" s="34"/>
      <c r="K783" s="51"/>
      <c r="L783" s="34"/>
      <c r="M783" s="51"/>
      <c r="N783" s="34"/>
      <c r="O783" s="34"/>
      <c r="P783" s="34"/>
      <c r="Q783" s="34"/>
      <c r="R783" s="34"/>
      <c r="S783" s="34"/>
      <c r="T783" s="34"/>
      <c r="U783" s="34"/>
      <c r="V783" s="34"/>
      <c r="W783" s="34"/>
      <c r="X783" s="34"/>
      <c r="Y783" s="34"/>
      <c r="Z783" s="34"/>
      <c r="AA783" s="34"/>
      <c r="AB783" s="34"/>
      <c r="AC783" s="34"/>
      <c r="AD783" s="34"/>
    </row>
    <row r="784" spans="1:30" ht="12.75" x14ac:dyDescent="0.2">
      <c r="A784" s="34"/>
      <c r="B784" s="34"/>
      <c r="C784" s="34"/>
      <c r="D784" s="34"/>
      <c r="E784" s="34"/>
      <c r="F784" s="34"/>
      <c r="G784" s="51"/>
      <c r="H784" s="34"/>
      <c r="I784" s="51"/>
      <c r="J784" s="34"/>
      <c r="K784" s="51"/>
      <c r="L784" s="34"/>
      <c r="M784" s="51"/>
      <c r="N784" s="34"/>
      <c r="O784" s="34"/>
      <c r="P784" s="34"/>
      <c r="Q784" s="34"/>
      <c r="R784" s="34"/>
      <c r="S784" s="34"/>
      <c r="T784" s="34"/>
      <c r="U784" s="34"/>
      <c r="V784" s="34"/>
      <c r="W784" s="34"/>
      <c r="X784" s="34"/>
      <c r="Y784" s="34"/>
      <c r="Z784" s="34"/>
      <c r="AA784" s="34"/>
      <c r="AB784" s="34"/>
      <c r="AC784" s="34"/>
      <c r="AD784" s="34"/>
    </row>
    <row r="785" spans="1:30" ht="12.75" x14ac:dyDescent="0.2">
      <c r="A785" s="34"/>
      <c r="B785" s="34"/>
      <c r="C785" s="34"/>
      <c r="D785" s="34"/>
      <c r="E785" s="34"/>
      <c r="F785" s="34"/>
      <c r="G785" s="51"/>
      <c r="H785" s="34"/>
      <c r="I785" s="51"/>
      <c r="J785" s="34"/>
      <c r="K785" s="51"/>
      <c r="L785" s="34"/>
      <c r="M785" s="51"/>
      <c r="N785" s="34"/>
      <c r="O785" s="34"/>
      <c r="P785" s="34"/>
      <c r="Q785" s="34"/>
      <c r="R785" s="34"/>
      <c r="S785" s="34"/>
      <c r="T785" s="34"/>
      <c r="U785" s="34"/>
      <c r="V785" s="34"/>
      <c r="W785" s="34"/>
      <c r="X785" s="34"/>
      <c r="Y785" s="34"/>
      <c r="Z785" s="34"/>
      <c r="AA785" s="34"/>
      <c r="AB785" s="34"/>
      <c r="AC785" s="34"/>
      <c r="AD785" s="34"/>
    </row>
    <row r="786" spans="1:30" ht="12.75" x14ac:dyDescent="0.2">
      <c r="A786" s="34"/>
      <c r="B786" s="34"/>
      <c r="C786" s="34"/>
      <c r="D786" s="34"/>
      <c r="E786" s="34"/>
      <c r="F786" s="34"/>
      <c r="G786" s="51"/>
      <c r="H786" s="34"/>
      <c r="I786" s="51"/>
      <c r="J786" s="34"/>
      <c r="K786" s="51"/>
      <c r="L786" s="34"/>
      <c r="M786" s="51"/>
      <c r="N786" s="34"/>
      <c r="O786" s="34"/>
      <c r="P786" s="34"/>
      <c r="Q786" s="34"/>
      <c r="R786" s="34"/>
      <c r="S786" s="34"/>
      <c r="T786" s="34"/>
      <c r="U786" s="34"/>
      <c r="V786" s="34"/>
      <c r="W786" s="34"/>
      <c r="X786" s="34"/>
      <c r="Y786" s="34"/>
      <c r="Z786" s="34"/>
      <c r="AA786" s="34"/>
      <c r="AB786" s="34"/>
      <c r="AC786" s="34"/>
      <c r="AD786" s="34"/>
    </row>
    <row r="787" spans="1:30" ht="12.75" x14ac:dyDescent="0.2">
      <c r="A787" s="34"/>
      <c r="B787" s="34"/>
      <c r="C787" s="34"/>
      <c r="D787" s="34"/>
      <c r="E787" s="34"/>
      <c r="F787" s="34"/>
      <c r="G787" s="51"/>
      <c r="H787" s="34"/>
      <c r="I787" s="51"/>
      <c r="J787" s="34"/>
      <c r="K787" s="51"/>
      <c r="L787" s="34"/>
      <c r="M787" s="51"/>
      <c r="N787" s="34"/>
      <c r="O787" s="34"/>
      <c r="P787" s="34"/>
      <c r="Q787" s="34"/>
      <c r="R787" s="34"/>
      <c r="S787" s="34"/>
      <c r="T787" s="34"/>
      <c r="U787" s="34"/>
      <c r="V787" s="34"/>
      <c r="W787" s="34"/>
      <c r="X787" s="34"/>
      <c r="Y787" s="34"/>
      <c r="Z787" s="34"/>
      <c r="AA787" s="34"/>
      <c r="AB787" s="34"/>
      <c r="AC787" s="34"/>
      <c r="AD787" s="34"/>
    </row>
    <row r="788" spans="1:30" ht="12.75" x14ac:dyDescent="0.2">
      <c r="A788" s="34"/>
      <c r="B788" s="34"/>
      <c r="C788" s="34"/>
      <c r="D788" s="34"/>
      <c r="E788" s="34"/>
      <c r="F788" s="34"/>
      <c r="G788" s="51"/>
      <c r="H788" s="34"/>
      <c r="I788" s="51"/>
      <c r="J788" s="34"/>
      <c r="K788" s="51"/>
      <c r="L788" s="34"/>
      <c r="M788" s="51"/>
      <c r="N788" s="34"/>
      <c r="O788" s="34"/>
      <c r="P788" s="34"/>
      <c r="Q788" s="34"/>
      <c r="R788" s="34"/>
      <c r="S788" s="34"/>
      <c r="T788" s="34"/>
      <c r="U788" s="34"/>
      <c r="V788" s="34"/>
      <c r="W788" s="34"/>
      <c r="X788" s="34"/>
      <c r="Y788" s="34"/>
      <c r="Z788" s="34"/>
      <c r="AA788" s="34"/>
      <c r="AB788" s="34"/>
      <c r="AC788" s="34"/>
      <c r="AD788" s="34"/>
    </row>
    <row r="789" spans="1:30" ht="12.75" x14ac:dyDescent="0.2">
      <c r="A789" s="34"/>
      <c r="B789" s="34"/>
      <c r="C789" s="34"/>
      <c r="D789" s="34"/>
      <c r="E789" s="34"/>
      <c r="F789" s="34"/>
      <c r="G789" s="51"/>
      <c r="H789" s="34"/>
      <c r="I789" s="51"/>
      <c r="J789" s="34"/>
      <c r="K789" s="51"/>
      <c r="L789" s="34"/>
      <c r="M789" s="51"/>
      <c r="N789" s="34"/>
      <c r="O789" s="34"/>
      <c r="P789" s="34"/>
      <c r="Q789" s="34"/>
      <c r="R789" s="34"/>
      <c r="S789" s="34"/>
      <c r="T789" s="34"/>
      <c r="U789" s="34"/>
      <c r="V789" s="34"/>
      <c r="W789" s="34"/>
      <c r="X789" s="34"/>
      <c r="Y789" s="34"/>
      <c r="Z789" s="34"/>
      <c r="AA789" s="34"/>
      <c r="AB789" s="34"/>
      <c r="AC789" s="34"/>
      <c r="AD789" s="34"/>
    </row>
    <row r="790" spans="1:30" ht="12.75" x14ac:dyDescent="0.2">
      <c r="A790" s="34"/>
      <c r="B790" s="34"/>
      <c r="C790" s="34"/>
      <c r="D790" s="34"/>
      <c r="E790" s="34"/>
      <c r="F790" s="34"/>
      <c r="G790" s="51"/>
      <c r="H790" s="34"/>
      <c r="I790" s="51"/>
      <c r="J790" s="34"/>
      <c r="K790" s="51"/>
      <c r="L790" s="34"/>
      <c r="M790" s="51"/>
      <c r="N790" s="34"/>
      <c r="O790" s="34"/>
      <c r="P790" s="34"/>
      <c r="Q790" s="34"/>
      <c r="R790" s="34"/>
      <c r="S790" s="34"/>
      <c r="T790" s="34"/>
      <c r="U790" s="34"/>
      <c r="V790" s="34"/>
      <c r="W790" s="34"/>
      <c r="X790" s="34"/>
      <c r="Y790" s="34"/>
      <c r="Z790" s="34"/>
      <c r="AA790" s="34"/>
      <c r="AB790" s="34"/>
      <c r="AC790" s="34"/>
      <c r="AD790" s="34"/>
    </row>
    <row r="791" spans="1:30" ht="12.75" x14ac:dyDescent="0.2">
      <c r="A791" s="34"/>
      <c r="B791" s="34"/>
      <c r="C791" s="34"/>
      <c r="D791" s="34"/>
      <c r="E791" s="34"/>
      <c r="F791" s="34"/>
      <c r="G791" s="51"/>
      <c r="H791" s="34"/>
      <c r="I791" s="51"/>
      <c r="J791" s="34"/>
      <c r="K791" s="51"/>
      <c r="L791" s="34"/>
      <c r="M791" s="51"/>
      <c r="N791" s="34"/>
      <c r="O791" s="34"/>
      <c r="P791" s="34"/>
      <c r="Q791" s="34"/>
      <c r="R791" s="34"/>
      <c r="S791" s="34"/>
      <c r="T791" s="34"/>
      <c r="U791" s="34"/>
      <c r="V791" s="34"/>
      <c r="W791" s="34"/>
      <c r="X791" s="34"/>
      <c r="Y791" s="34"/>
      <c r="Z791" s="34"/>
      <c r="AA791" s="34"/>
      <c r="AB791" s="34"/>
      <c r="AC791" s="34"/>
      <c r="AD791" s="34"/>
    </row>
    <row r="792" spans="1:30" ht="12.75" x14ac:dyDescent="0.2">
      <c r="A792" s="34"/>
      <c r="B792" s="34"/>
      <c r="C792" s="34"/>
      <c r="D792" s="34"/>
      <c r="E792" s="34"/>
      <c r="F792" s="34"/>
      <c r="G792" s="51"/>
      <c r="H792" s="34"/>
      <c r="I792" s="51"/>
      <c r="J792" s="34"/>
      <c r="K792" s="51"/>
      <c r="L792" s="34"/>
      <c r="M792" s="51"/>
      <c r="N792" s="34"/>
      <c r="O792" s="34"/>
      <c r="P792" s="34"/>
      <c r="Q792" s="34"/>
      <c r="R792" s="34"/>
      <c r="S792" s="34"/>
      <c r="T792" s="34"/>
      <c r="U792" s="34"/>
      <c r="V792" s="34"/>
      <c r="W792" s="34"/>
      <c r="X792" s="34"/>
      <c r="Y792" s="34"/>
      <c r="Z792" s="34"/>
      <c r="AA792" s="34"/>
      <c r="AB792" s="34"/>
      <c r="AC792" s="34"/>
      <c r="AD792" s="34"/>
    </row>
    <row r="793" spans="1:30" ht="12.75" x14ac:dyDescent="0.2">
      <c r="A793" s="34"/>
      <c r="B793" s="34"/>
      <c r="C793" s="34"/>
      <c r="D793" s="34"/>
      <c r="E793" s="34"/>
      <c r="F793" s="34"/>
      <c r="G793" s="51"/>
      <c r="H793" s="34"/>
      <c r="I793" s="51"/>
      <c r="J793" s="34"/>
      <c r="K793" s="51"/>
      <c r="L793" s="34"/>
      <c r="M793" s="51"/>
      <c r="N793" s="34"/>
      <c r="O793" s="34"/>
      <c r="P793" s="34"/>
      <c r="Q793" s="34"/>
      <c r="R793" s="34"/>
      <c r="S793" s="34"/>
      <c r="T793" s="34"/>
      <c r="U793" s="34"/>
      <c r="V793" s="34"/>
      <c r="W793" s="34"/>
      <c r="X793" s="34"/>
      <c r="Y793" s="34"/>
      <c r="Z793" s="34"/>
      <c r="AA793" s="34"/>
      <c r="AB793" s="34"/>
      <c r="AC793" s="34"/>
      <c r="AD793" s="34"/>
    </row>
    <row r="794" spans="1:30" ht="12.75" x14ac:dyDescent="0.2">
      <c r="A794" s="34"/>
      <c r="B794" s="34"/>
      <c r="C794" s="34"/>
      <c r="D794" s="34"/>
      <c r="E794" s="34"/>
      <c r="F794" s="34"/>
      <c r="G794" s="51"/>
      <c r="H794" s="34"/>
      <c r="I794" s="51"/>
      <c r="J794" s="34"/>
      <c r="K794" s="51"/>
      <c r="L794" s="34"/>
      <c r="M794" s="51"/>
      <c r="N794" s="34"/>
      <c r="O794" s="34"/>
      <c r="P794" s="34"/>
      <c r="Q794" s="34"/>
      <c r="R794" s="34"/>
      <c r="S794" s="34"/>
      <c r="T794" s="34"/>
      <c r="U794" s="34"/>
      <c r="V794" s="34"/>
      <c r="W794" s="34"/>
      <c r="X794" s="34"/>
      <c r="Y794" s="34"/>
      <c r="Z794" s="34"/>
      <c r="AA794" s="34"/>
      <c r="AB794" s="34"/>
      <c r="AC794" s="34"/>
      <c r="AD794" s="34"/>
    </row>
    <row r="795" spans="1:30" ht="12.75" x14ac:dyDescent="0.2">
      <c r="A795" s="34"/>
      <c r="B795" s="34"/>
      <c r="C795" s="34"/>
      <c r="D795" s="34"/>
      <c r="E795" s="34"/>
      <c r="F795" s="34"/>
      <c r="G795" s="51"/>
      <c r="H795" s="34"/>
      <c r="I795" s="51"/>
      <c r="J795" s="34"/>
      <c r="K795" s="51"/>
      <c r="L795" s="34"/>
      <c r="M795" s="51"/>
      <c r="N795" s="34"/>
      <c r="O795" s="34"/>
      <c r="P795" s="34"/>
      <c r="Q795" s="34"/>
      <c r="R795" s="34"/>
      <c r="S795" s="34"/>
      <c r="T795" s="34"/>
      <c r="U795" s="34"/>
      <c r="V795" s="34"/>
      <c r="W795" s="34"/>
      <c r="X795" s="34"/>
      <c r="Y795" s="34"/>
      <c r="Z795" s="34"/>
      <c r="AA795" s="34"/>
      <c r="AB795" s="34"/>
      <c r="AC795" s="34"/>
      <c r="AD795" s="34"/>
    </row>
    <row r="796" spans="1:30" ht="12.75" x14ac:dyDescent="0.2">
      <c r="A796" s="34"/>
      <c r="B796" s="34"/>
      <c r="C796" s="34"/>
      <c r="D796" s="34"/>
      <c r="E796" s="34"/>
      <c r="F796" s="34"/>
      <c r="G796" s="51"/>
      <c r="H796" s="34"/>
      <c r="I796" s="51"/>
      <c r="J796" s="34"/>
      <c r="K796" s="51"/>
      <c r="L796" s="34"/>
      <c r="M796" s="51"/>
      <c r="N796" s="34"/>
      <c r="O796" s="34"/>
      <c r="P796" s="34"/>
      <c r="Q796" s="34"/>
      <c r="R796" s="34"/>
      <c r="S796" s="34"/>
      <c r="T796" s="34"/>
      <c r="U796" s="34"/>
      <c r="V796" s="34"/>
      <c r="W796" s="34"/>
      <c r="X796" s="34"/>
      <c r="Y796" s="34"/>
      <c r="Z796" s="34"/>
      <c r="AA796" s="34"/>
      <c r="AB796" s="34"/>
      <c r="AC796" s="34"/>
      <c r="AD796" s="34"/>
    </row>
    <row r="797" spans="1:30" ht="12.75" x14ac:dyDescent="0.2">
      <c r="A797" s="34"/>
      <c r="B797" s="34"/>
      <c r="C797" s="34"/>
      <c r="D797" s="34"/>
      <c r="E797" s="34"/>
      <c r="F797" s="34"/>
      <c r="G797" s="51"/>
      <c r="H797" s="34"/>
      <c r="I797" s="51"/>
      <c r="J797" s="34"/>
      <c r="K797" s="51"/>
      <c r="L797" s="34"/>
      <c r="M797" s="51"/>
      <c r="N797" s="34"/>
      <c r="O797" s="34"/>
      <c r="P797" s="34"/>
      <c r="Q797" s="34"/>
      <c r="R797" s="34"/>
      <c r="S797" s="34"/>
      <c r="T797" s="34"/>
      <c r="U797" s="34"/>
      <c r="V797" s="34"/>
      <c r="W797" s="34"/>
      <c r="X797" s="34"/>
      <c r="Y797" s="34"/>
      <c r="Z797" s="34"/>
      <c r="AA797" s="34"/>
      <c r="AB797" s="34"/>
      <c r="AC797" s="34"/>
      <c r="AD797" s="34"/>
    </row>
    <row r="798" spans="1:30" ht="12.75" x14ac:dyDescent="0.2">
      <c r="A798" s="34"/>
      <c r="B798" s="34"/>
      <c r="C798" s="34"/>
      <c r="D798" s="34"/>
      <c r="E798" s="34"/>
      <c r="F798" s="34"/>
      <c r="G798" s="51"/>
      <c r="H798" s="34"/>
      <c r="I798" s="51"/>
      <c r="J798" s="34"/>
      <c r="K798" s="51"/>
      <c r="L798" s="34"/>
      <c r="M798" s="51"/>
      <c r="N798" s="34"/>
      <c r="O798" s="34"/>
      <c r="P798" s="34"/>
      <c r="Q798" s="34"/>
      <c r="R798" s="34"/>
      <c r="S798" s="34"/>
      <c r="T798" s="34"/>
      <c r="U798" s="34"/>
      <c r="V798" s="34"/>
      <c r="W798" s="34"/>
      <c r="X798" s="34"/>
      <c r="Y798" s="34"/>
      <c r="Z798" s="34"/>
      <c r="AA798" s="34"/>
      <c r="AB798" s="34"/>
      <c r="AC798" s="34"/>
      <c r="AD798" s="34"/>
    </row>
    <row r="799" spans="1:30" ht="12.75" x14ac:dyDescent="0.2">
      <c r="A799" s="34"/>
      <c r="B799" s="34"/>
      <c r="C799" s="34"/>
      <c r="D799" s="34"/>
      <c r="E799" s="34"/>
      <c r="F799" s="34"/>
      <c r="G799" s="51"/>
      <c r="H799" s="34"/>
      <c r="I799" s="51"/>
      <c r="J799" s="34"/>
      <c r="K799" s="51"/>
      <c r="L799" s="34"/>
      <c r="M799" s="51"/>
      <c r="N799" s="34"/>
      <c r="O799" s="34"/>
      <c r="P799" s="34"/>
      <c r="Q799" s="34"/>
      <c r="R799" s="34"/>
      <c r="S799" s="34"/>
      <c r="T799" s="34"/>
      <c r="U799" s="34"/>
      <c r="V799" s="34"/>
      <c r="W799" s="34"/>
      <c r="X799" s="34"/>
      <c r="Y799" s="34"/>
      <c r="Z799" s="34"/>
      <c r="AA799" s="34"/>
      <c r="AB799" s="34"/>
      <c r="AC799" s="34"/>
      <c r="AD799" s="34"/>
    </row>
    <row r="800" spans="1:30" ht="12.75" x14ac:dyDescent="0.2">
      <c r="A800" s="34"/>
      <c r="B800" s="34"/>
      <c r="C800" s="34"/>
      <c r="D800" s="34"/>
      <c r="E800" s="34"/>
      <c r="F800" s="34"/>
      <c r="G800" s="51"/>
      <c r="H800" s="34"/>
      <c r="I800" s="51"/>
      <c r="J800" s="34"/>
      <c r="K800" s="51"/>
      <c r="L800" s="34"/>
      <c r="M800" s="51"/>
      <c r="N800" s="34"/>
      <c r="O800" s="34"/>
      <c r="P800" s="34"/>
      <c r="Q800" s="34"/>
      <c r="R800" s="34"/>
      <c r="S800" s="34"/>
      <c r="T800" s="34"/>
      <c r="U800" s="34"/>
      <c r="V800" s="34"/>
      <c r="W800" s="34"/>
      <c r="X800" s="34"/>
      <c r="Y800" s="34"/>
      <c r="Z800" s="34"/>
      <c r="AA800" s="34"/>
      <c r="AB800" s="34"/>
      <c r="AC800" s="34"/>
      <c r="AD800" s="34"/>
    </row>
    <row r="801" spans="1:30" ht="12.75" x14ac:dyDescent="0.2">
      <c r="A801" s="34"/>
      <c r="B801" s="34"/>
      <c r="C801" s="34"/>
      <c r="D801" s="34"/>
      <c r="E801" s="34"/>
      <c r="F801" s="34"/>
      <c r="G801" s="51"/>
      <c r="H801" s="34"/>
      <c r="I801" s="51"/>
      <c r="J801" s="34"/>
      <c r="K801" s="51"/>
      <c r="L801" s="34"/>
      <c r="M801" s="51"/>
      <c r="N801" s="34"/>
      <c r="O801" s="34"/>
      <c r="P801" s="34"/>
      <c r="Q801" s="34"/>
      <c r="R801" s="34"/>
      <c r="S801" s="34"/>
      <c r="T801" s="34"/>
      <c r="U801" s="34"/>
      <c r="V801" s="34"/>
      <c r="W801" s="34"/>
      <c r="X801" s="34"/>
      <c r="Y801" s="34"/>
      <c r="Z801" s="34"/>
      <c r="AA801" s="34"/>
      <c r="AB801" s="34"/>
      <c r="AC801" s="34"/>
      <c r="AD801" s="34"/>
    </row>
    <row r="802" spans="1:30" ht="12.75" x14ac:dyDescent="0.2">
      <c r="A802" s="34"/>
      <c r="B802" s="34"/>
      <c r="C802" s="34"/>
      <c r="D802" s="34"/>
      <c r="E802" s="34"/>
      <c r="F802" s="34"/>
      <c r="G802" s="51"/>
      <c r="H802" s="34"/>
      <c r="I802" s="51"/>
      <c r="J802" s="34"/>
      <c r="K802" s="51"/>
      <c r="L802" s="34"/>
      <c r="M802" s="51"/>
      <c r="N802" s="34"/>
      <c r="O802" s="34"/>
      <c r="P802" s="34"/>
      <c r="Q802" s="34"/>
      <c r="R802" s="34"/>
      <c r="S802" s="34"/>
      <c r="T802" s="34"/>
      <c r="U802" s="34"/>
      <c r="V802" s="34"/>
      <c r="W802" s="34"/>
      <c r="X802" s="34"/>
      <c r="Y802" s="34"/>
      <c r="Z802" s="34"/>
      <c r="AA802" s="34"/>
      <c r="AB802" s="34"/>
      <c r="AC802" s="34"/>
      <c r="AD802" s="34"/>
    </row>
    <row r="803" spans="1:30" ht="12.75" x14ac:dyDescent="0.2">
      <c r="A803" s="34"/>
      <c r="B803" s="34"/>
      <c r="C803" s="34"/>
      <c r="D803" s="34"/>
      <c r="E803" s="34"/>
      <c r="F803" s="34"/>
      <c r="G803" s="51"/>
      <c r="H803" s="34"/>
      <c r="I803" s="51"/>
      <c r="J803" s="34"/>
      <c r="K803" s="51"/>
      <c r="L803" s="34"/>
      <c r="M803" s="51"/>
      <c r="N803" s="34"/>
      <c r="O803" s="34"/>
      <c r="P803" s="34"/>
      <c r="Q803" s="34"/>
      <c r="R803" s="34"/>
      <c r="S803" s="34"/>
      <c r="T803" s="34"/>
      <c r="U803" s="34"/>
      <c r="V803" s="34"/>
      <c r="W803" s="34"/>
      <c r="X803" s="34"/>
      <c r="Y803" s="34"/>
      <c r="Z803" s="34"/>
      <c r="AA803" s="34"/>
      <c r="AB803" s="34"/>
      <c r="AC803" s="34"/>
      <c r="AD803" s="34"/>
    </row>
    <row r="804" spans="1:30" ht="12.75" x14ac:dyDescent="0.2">
      <c r="A804" s="34"/>
      <c r="B804" s="34"/>
      <c r="C804" s="34"/>
      <c r="D804" s="34"/>
      <c r="E804" s="34"/>
      <c r="F804" s="34"/>
      <c r="G804" s="51"/>
      <c r="H804" s="34"/>
      <c r="I804" s="51"/>
      <c r="J804" s="34"/>
      <c r="K804" s="51"/>
      <c r="L804" s="34"/>
      <c r="M804" s="51"/>
      <c r="N804" s="34"/>
      <c r="O804" s="34"/>
      <c r="P804" s="34"/>
      <c r="Q804" s="34"/>
      <c r="R804" s="34"/>
      <c r="S804" s="34"/>
      <c r="T804" s="34"/>
      <c r="U804" s="34"/>
      <c r="V804" s="34"/>
      <c r="W804" s="34"/>
      <c r="X804" s="34"/>
      <c r="Y804" s="34"/>
      <c r="Z804" s="34"/>
      <c r="AA804" s="34"/>
      <c r="AB804" s="34"/>
      <c r="AC804" s="34"/>
      <c r="AD804" s="34"/>
    </row>
    <row r="805" spans="1:30" ht="12.75" x14ac:dyDescent="0.2">
      <c r="A805" s="34"/>
      <c r="B805" s="34"/>
      <c r="C805" s="34"/>
      <c r="D805" s="34"/>
      <c r="E805" s="34"/>
      <c r="F805" s="34"/>
      <c r="G805" s="51"/>
      <c r="H805" s="34"/>
      <c r="I805" s="51"/>
      <c r="J805" s="34"/>
      <c r="K805" s="51"/>
      <c r="L805" s="34"/>
      <c r="M805" s="51"/>
      <c r="N805" s="34"/>
      <c r="O805" s="34"/>
      <c r="P805" s="34"/>
      <c r="Q805" s="34"/>
      <c r="R805" s="34"/>
      <c r="S805" s="34"/>
      <c r="T805" s="34"/>
      <c r="U805" s="34"/>
      <c r="V805" s="34"/>
      <c r="W805" s="34"/>
      <c r="X805" s="34"/>
      <c r="Y805" s="34"/>
      <c r="Z805" s="34"/>
      <c r="AA805" s="34"/>
      <c r="AB805" s="34"/>
      <c r="AC805" s="34"/>
      <c r="AD805" s="34"/>
    </row>
    <row r="806" spans="1:30" ht="12.75" x14ac:dyDescent="0.2">
      <c r="A806" s="34"/>
      <c r="B806" s="34"/>
      <c r="C806" s="34"/>
      <c r="D806" s="34"/>
      <c r="E806" s="34"/>
      <c r="F806" s="34"/>
      <c r="G806" s="51"/>
      <c r="H806" s="34"/>
      <c r="I806" s="51"/>
      <c r="J806" s="34"/>
      <c r="K806" s="51"/>
      <c r="L806" s="34"/>
      <c r="M806" s="51"/>
      <c r="N806" s="34"/>
      <c r="O806" s="34"/>
      <c r="P806" s="34"/>
      <c r="Q806" s="34"/>
      <c r="R806" s="34"/>
      <c r="S806" s="34"/>
      <c r="T806" s="34"/>
      <c r="U806" s="34"/>
      <c r="V806" s="34"/>
      <c r="W806" s="34"/>
      <c r="X806" s="34"/>
      <c r="Y806" s="34"/>
      <c r="Z806" s="34"/>
      <c r="AA806" s="34"/>
      <c r="AB806" s="34"/>
      <c r="AC806" s="34"/>
      <c r="AD806" s="34"/>
    </row>
    <row r="807" spans="1:30" ht="12.75" x14ac:dyDescent="0.2">
      <c r="A807" s="34"/>
      <c r="B807" s="34"/>
      <c r="C807" s="34"/>
      <c r="D807" s="34"/>
      <c r="E807" s="34"/>
      <c r="F807" s="34"/>
      <c r="G807" s="51"/>
      <c r="H807" s="34"/>
      <c r="I807" s="51"/>
      <c r="J807" s="34"/>
      <c r="K807" s="51"/>
      <c r="L807" s="34"/>
      <c r="M807" s="51"/>
      <c r="N807" s="34"/>
      <c r="O807" s="34"/>
      <c r="P807" s="34"/>
      <c r="Q807" s="34"/>
      <c r="R807" s="34"/>
      <c r="S807" s="34"/>
      <c r="T807" s="34"/>
      <c r="U807" s="34"/>
      <c r="V807" s="34"/>
      <c r="W807" s="34"/>
      <c r="X807" s="34"/>
      <c r="Y807" s="34"/>
      <c r="Z807" s="34"/>
      <c r="AA807" s="34"/>
      <c r="AB807" s="34"/>
      <c r="AC807" s="34"/>
      <c r="AD807" s="34"/>
    </row>
    <row r="808" spans="1:30" ht="12.75" x14ac:dyDescent="0.2">
      <c r="A808" s="34"/>
      <c r="B808" s="34"/>
      <c r="C808" s="34"/>
      <c r="D808" s="34"/>
      <c r="E808" s="34"/>
      <c r="F808" s="34"/>
      <c r="G808" s="51"/>
      <c r="H808" s="34"/>
      <c r="I808" s="51"/>
      <c r="J808" s="34"/>
      <c r="K808" s="51"/>
      <c r="L808" s="34"/>
      <c r="M808" s="51"/>
      <c r="N808" s="34"/>
      <c r="O808" s="34"/>
      <c r="P808" s="34"/>
      <c r="Q808" s="34"/>
      <c r="R808" s="34"/>
      <c r="S808" s="34"/>
      <c r="T808" s="34"/>
      <c r="U808" s="34"/>
      <c r="V808" s="34"/>
      <c r="W808" s="34"/>
      <c r="X808" s="34"/>
      <c r="Y808" s="34"/>
      <c r="Z808" s="34"/>
      <c r="AA808" s="34"/>
      <c r="AB808" s="34"/>
      <c r="AC808" s="34"/>
      <c r="AD808" s="34"/>
    </row>
    <row r="809" spans="1:30" ht="12.75" x14ac:dyDescent="0.2">
      <c r="A809" s="34"/>
      <c r="B809" s="34"/>
      <c r="C809" s="34"/>
      <c r="D809" s="34"/>
      <c r="E809" s="34"/>
      <c r="F809" s="34"/>
      <c r="G809" s="51"/>
      <c r="H809" s="34"/>
      <c r="I809" s="51"/>
      <c r="J809" s="34"/>
      <c r="K809" s="51"/>
      <c r="L809" s="34"/>
      <c r="M809" s="51"/>
      <c r="N809" s="34"/>
      <c r="O809" s="34"/>
      <c r="P809" s="34"/>
      <c r="Q809" s="34"/>
      <c r="R809" s="34"/>
      <c r="S809" s="34"/>
      <c r="T809" s="34"/>
      <c r="U809" s="34"/>
      <c r="V809" s="34"/>
      <c r="W809" s="34"/>
      <c r="X809" s="34"/>
      <c r="Y809" s="34"/>
      <c r="Z809" s="34"/>
      <c r="AA809" s="34"/>
      <c r="AB809" s="34"/>
      <c r="AC809" s="34"/>
      <c r="AD809" s="34"/>
    </row>
    <row r="810" spans="1:30" ht="12.75" x14ac:dyDescent="0.2">
      <c r="A810" s="34"/>
      <c r="B810" s="34"/>
      <c r="C810" s="34"/>
      <c r="D810" s="34"/>
      <c r="E810" s="34"/>
      <c r="F810" s="34"/>
      <c r="G810" s="51"/>
      <c r="H810" s="34"/>
      <c r="I810" s="51"/>
      <c r="J810" s="34"/>
      <c r="K810" s="51"/>
      <c r="L810" s="34"/>
      <c r="M810" s="51"/>
      <c r="N810" s="34"/>
      <c r="O810" s="34"/>
      <c r="P810" s="34"/>
      <c r="Q810" s="34"/>
      <c r="R810" s="34"/>
      <c r="S810" s="34"/>
      <c r="T810" s="34"/>
      <c r="U810" s="34"/>
      <c r="V810" s="34"/>
      <c r="W810" s="34"/>
      <c r="X810" s="34"/>
      <c r="Y810" s="34"/>
      <c r="Z810" s="34"/>
      <c r="AA810" s="34"/>
      <c r="AB810" s="34"/>
      <c r="AC810" s="34"/>
      <c r="AD810" s="34"/>
    </row>
    <row r="811" spans="1:30" ht="12.75" x14ac:dyDescent="0.2">
      <c r="A811" s="34"/>
      <c r="B811" s="34"/>
      <c r="C811" s="34"/>
      <c r="D811" s="34"/>
      <c r="E811" s="34"/>
      <c r="F811" s="34"/>
      <c r="G811" s="51"/>
      <c r="H811" s="34"/>
      <c r="I811" s="51"/>
      <c r="J811" s="34"/>
      <c r="K811" s="51"/>
      <c r="L811" s="34"/>
      <c r="M811" s="51"/>
      <c r="N811" s="34"/>
      <c r="O811" s="34"/>
      <c r="P811" s="34"/>
      <c r="Q811" s="34"/>
      <c r="R811" s="34"/>
      <c r="S811" s="34"/>
      <c r="T811" s="34"/>
      <c r="U811" s="34"/>
      <c r="V811" s="34"/>
      <c r="W811" s="34"/>
      <c r="X811" s="34"/>
      <c r="Y811" s="34"/>
      <c r="Z811" s="34"/>
      <c r="AA811" s="34"/>
      <c r="AB811" s="34"/>
      <c r="AC811" s="34"/>
      <c r="AD811" s="34"/>
    </row>
    <row r="812" spans="1:30" ht="12.75" x14ac:dyDescent="0.2">
      <c r="A812" s="34"/>
      <c r="B812" s="34"/>
      <c r="C812" s="34"/>
      <c r="D812" s="34"/>
      <c r="E812" s="34"/>
      <c r="F812" s="34"/>
      <c r="G812" s="51"/>
      <c r="H812" s="34"/>
      <c r="I812" s="51"/>
      <c r="J812" s="34"/>
      <c r="K812" s="51"/>
      <c r="L812" s="34"/>
      <c r="M812" s="51"/>
      <c r="N812" s="34"/>
      <c r="O812" s="34"/>
      <c r="P812" s="34"/>
      <c r="Q812" s="34"/>
      <c r="R812" s="34"/>
      <c r="S812" s="34"/>
      <c r="T812" s="34"/>
      <c r="U812" s="34"/>
      <c r="V812" s="34"/>
      <c r="W812" s="34"/>
      <c r="X812" s="34"/>
      <c r="Y812" s="34"/>
      <c r="Z812" s="34"/>
      <c r="AA812" s="34"/>
      <c r="AB812" s="34"/>
      <c r="AC812" s="34"/>
      <c r="AD812" s="34"/>
    </row>
    <row r="813" spans="1:30" ht="12.75" x14ac:dyDescent="0.2">
      <c r="A813" s="34"/>
      <c r="B813" s="34"/>
      <c r="C813" s="34"/>
      <c r="D813" s="34"/>
      <c r="E813" s="34"/>
      <c r="F813" s="34"/>
      <c r="G813" s="51"/>
      <c r="H813" s="34"/>
      <c r="I813" s="51"/>
      <c r="J813" s="34"/>
      <c r="K813" s="51"/>
      <c r="L813" s="34"/>
      <c r="M813" s="51"/>
      <c r="N813" s="34"/>
      <c r="O813" s="34"/>
      <c r="P813" s="34"/>
      <c r="Q813" s="34"/>
      <c r="R813" s="34"/>
      <c r="S813" s="34"/>
      <c r="T813" s="34"/>
      <c r="U813" s="34"/>
      <c r="V813" s="34"/>
      <c r="W813" s="34"/>
      <c r="X813" s="34"/>
      <c r="Y813" s="34"/>
      <c r="Z813" s="34"/>
      <c r="AA813" s="34"/>
      <c r="AB813" s="34"/>
      <c r="AC813" s="34"/>
      <c r="AD813" s="34"/>
    </row>
    <row r="814" spans="1:30" ht="12.75" x14ac:dyDescent="0.2">
      <c r="A814" s="34"/>
      <c r="B814" s="34"/>
      <c r="C814" s="34"/>
      <c r="D814" s="34"/>
      <c r="E814" s="34"/>
      <c r="F814" s="34"/>
      <c r="G814" s="51"/>
      <c r="H814" s="34"/>
      <c r="I814" s="51"/>
      <c r="J814" s="34"/>
      <c r="K814" s="51"/>
      <c r="L814" s="34"/>
      <c r="M814" s="51"/>
      <c r="N814" s="34"/>
      <c r="O814" s="34"/>
      <c r="P814" s="34"/>
      <c r="Q814" s="34"/>
      <c r="R814" s="34"/>
      <c r="S814" s="34"/>
      <c r="T814" s="34"/>
      <c r="U814" s="34"/>
      <c r="V814" s="34"/>
      <c r="W814" s="34"/>
      <c r="X814" s="34"/>
      <c r="Y814" s="34"/>
      <c r="Z814" s="34"/>
      <c r="AA814" s="34"/>
      <c r="AB814" s="34"/>
      <c r="AC814" s="34"/>
      <c r="AD814" s="34"/>
    </row>
    <row r="815" spans="1:30" ht="12.75" x14ac:dyDescent="0.2">
      <c r="A815" s="34"/>
      <c r="B815" s="34"/>
      <c r="C815" s="34"/>
      <c r="D815" s="34"/>
      <c r="E815" s="34"/>
      <c r="F815" s="34"/>
      <c r="G815" s="51"/>
      <c r="H815" s="34"/>
      <c r="I815" s="51"/>
      <c r="J815" s="34"/>
      <c r="K815" s="51"/>
      <c r="L815" s="34"/>
      <c r="M815" s="51"/>
      <c r="N815" s="34"/>
      <c r="O815" s="34"/>
      <c r="P815" s="34"/>
      <c r="Q815" s="34"/>
      <c r="R815" s="34"/>
      <c r="S815" s="34"/>
      <c r="T815" s="34"/>
      <c r="U815" s="34"/>
      <c r="V815" s="34"/>
      <c r="W815" s="34"/>
      <c r="X815" s="34"/>
      <c r="Y815" s="34"/>
      <c r="Z815" s="34"/>
      <c r="AA815" s="34"/>
      <c r="AB815" s="34"/>
      <c r="AC815" s="34"/>
      <c r="AD815" s="34"/>
    </row>
    <row r="816" spans="1:30" ht="12.75" x14ac:dyDescent="0.2">
      <c r="A816" s="34"/>
      <c r="B816" s="34"/>
      <c r="C816" s="34"/>
      <c r="D816" s="34"/>
      <c r="E816" s="34"/>
      <c r="F816" s="34"/>
      <c r="G816" s="51"/>
      <c r="H816" s="34"/>
      <c r="I816" s="51"/>
      <c r="J816" s="34"/>
      <c r="K816" s="51"/>
      <c r="L816" s="34"/>
      <c r="M816" s="51"/>
      <c r="N816" s="34"/>
      <c r="O816" s="34"/>
      <c r="P816" s="34"/>
      <c r="Q816" s="34"/>
      <c r="R816" s="34"/>
      <c r="S816" s="34"/>
      <c r="T816" s="34"/>
      <c r="U816" s="34"/>
      <c r="V816" s="34"/>
      <c r="W816" s="34"/>
      <c r="X816" s="34"/>
      <c r="Y816" s="34"/>
      <c r="Z816" s="34"/>
      <c r="AA816" s="34"/>
      <c r="AB816" s="34"/>
      <c r="AC816" s="34"/>
      <c r="AD816" s="34"/>
    </row>
    <row r="817" spans="1:30" ht="12.75" x14ac:dyDescent="0.2">
      <c r="A817" s="34"/>
      <c r="B817" s="34"/>
      <c r="C817" s="34"/>
      <c r="D817" s="34"/>
      <c r="E817" s="34"/>
      <c r="F817" s="34"/>
      <c r="G817" s="51"/>
      <c r="H817" s="34"/>
      <c r="I817" s="51"/>
      <c r="J817" s="34"/>
      <c r="K817" s="51"/>
      <c r="L817" s="34"/>
      <c r="M817" s="51"/>
      <c r="N817" s="34"/>
      <c r="O817" s="34"/>
      <c r="P817" s="34"/>
      <c r="Q817" s="34"/>
      <c r="R817" s="34"/>
      <c r="S817" s="34"/>
      <c r="T817" s="34"/>
      <c r="U817" s="34"/>
      <c r="V817" s="34"/>
      <c r="W817" s="34"/>
      <c r="X817" s="34"/>
      <c r="Y817" s="34"/>
      <c r="Z817" s="34"/>
      <c r="AA817" s="34"/>
      <c r="AB817" s="34"/>
      <c r="AC817" s="34"/>
      <c r="AD817" s="34"/>
    </row>
    <row r="818" spans="1:30" ht="12.75" x14ac:dyDescent="0.2">
      <c r="A818" s="34"/>
      <c r="B818" s="34"/>
      <c r="C818" s="34"/>
      <c r="D818" s="34"/>
      <c r="E818" s="34"/>
      <c r="F818" s="34"/>
      <c r="G818" s="51"/>
      <c r="H818" s="34"/>
      <c r="I818" s="51"/>
      <c r="J818" s="34"/>
      <c r="K818" s="51"/>
      <c r="L818" s="34"/>
      <c r="M818" s="51"/>
      <c r="N818" s="34"/>
      <c r="O818" s="34"/>
      <c r="P818" s="34"/>
      <c r="Q818" s="34"/>
      <c r="R818" s="34"/>
      <c r="S818" s="34"/>
      <c r="T818" s="34"/>
      <c r="U818" s="34"/>
      <c r="V818" s="34"/>
      <c r="W818" s="34"/>
      <c r="X818" s="34"/>
      <c r="Y818" s="34"/>
      <c r="Z818" s="34"/>
      <c r="AA818" s="34"/>
      <c r="AB818" s="34"/>
      <c r="AC818" s="34"/>
      <c r="AD818" s="34"/>
    </row>
    <row r="819" spans="1:30" ht="12.75" x14ac:dyDescent="0.2">
      <c r="A819" s="34"/>
      <c r="B819" s="34"/>
      <c r="C819" s="34"/>
      <c r="D819" s="34"/>
      <c r="E819" s="34"/>
      <c r="F819" s="34"/>
      <c r="G819" s="51"/>
      <c r="H819" s="34"/>
      <c r="I819" s="51"/>
      <c r="J819" s="34"/>
      <c r="K819" s="51"/>
      <c r="L819" s="34"/>
      <c r="M819" s="51"/>
      <c r="N819" s="34"/>
      <c r="O819" s="34"/>
      <c r="P819" s="34"/>
      <c r="Q819" s="34"/>
      <c r="R819" s="34"/>
      <c r="S819" s="34"/>
      <c r="T819" s="34"/>
      <c r="U819" s="34"/>
      <c r="V819" s="34"/>
      <c r="W819" s="34"/>
      <c r="X819" s="34"/>
      <c r="Y819" s="34"/>
      <c r="Z819" s="34"/>
      <c r="AA819" s="34"/>
      <c r="AB819" s="34"/>
      <c r="AC819" s="34"/>
      <c r="AD819" s="34"/>
    </row>
    <row r="820" spans="1:30" ht="12.75" x14ac:dyDescent="0.2">
      <c r="A820" s="34"/>
      <c r="B820" s="34"/>
      <c r="C820" s="34"/>
      <c r="D820" s="34"/>
      <c r="E820" s="34"/>
      <c r="F820" s="34"/>
      <c r="G820" s="51"/>
      <c r="H820" s="34"/>
      <c r="I820" s="51"/>
      <c r="J820" s="34"/>
      <c r="K820" s="51"/>
      <c r="L820" s="34"/>
      <c r="M820" s="51"/>
      <c r="N820" s="34"/>
      <c r="O820" s="34"/>
      <c r="P820" s="34"/>
      <c r="Q820" s="34"/>
      <c r="R820" s="34"/>
      <c r="S820" s="34"/>
      <c r="T820" s="34"/>
      <c r="U820" s="34"/>
      <c r="V820" s="34"/>
      <c r="W820" s="34"/>
      <c r="X820" s="34"/>
      <c r="Y820" s="34"/>
      <c r="Z820" s="34"/>
      <c r="AA820" s="34"/>
      <c r="AB820" s="34"/>
      <c r="AC820" s="34"/>
      <c r="AD820" s="34"/>
    </row>
    <row r="821" spans="1:30" ht="12.75" x14ac:dyDescent="0.2">
      <c r="A821" s="34"/>
      <c r="B821" s="34"/>
      <c r="C821" s="34"/>
      <c r="D821" s="34"/>
      <c r="E821" s="34"/>
      <c r="F821" s="34"/>
      <c r="G821" s="51"/>
      <c r="H821" s="34"/>
      <c r="I821" s="51"/>
      <c r="J821" s="34"/>
      <c r="K821" s="51"/>
      <c r="L821" s="34"/>
      <c r="M821" s="51"/>
      <c r="N821" s="34"/>
      <c r="O821" s="34"/>
      <c r="P821" s="34"/>
      <c r="Q821" s="34"/>
      <c r="R821" s="34"/>
      <c r="S821" s="34"/>
      <c r="T821" s="34"/>
      <c r="U821" s="34"/>
      <c r="V821" s="34"/>
      <c r="W821" s="34"/>
      <c r="X821" s="34"/>
      <c r="Y821" s="34"/>
      <c r="Z821" s="34"/>
      <c r="AA821" s="34"/>
      <c r="AB821" s="34"/>
      <c r="AC821" s="34"/>
      <c r="AD821" s="34"/>
    </row>
    <row r="822" spans="1:30" ht="12.75" x14ac:dyDescent="0.2">
      <c r="A822" s="34"/>
      <c r="B822" s="34"/>
      <c r="C822" s="34"/>
      <c r="D822" s="34"/>
      <c r="E822" s="34"/>
      <c r="F822" s="34"/>
      <c r="G822" s="51"/>
      <c r="H822" s="34"/>
      <c r="I822" s="51"/>
      <c r="J822" s="34"/>
      <c r="K822" s="51"/>
      <c r="L822" s="34"/>
      <c r="M822" s="51"/>
      <c r="N822" s="34"/>
      <c r="O822" s="34"/>
      <c r="P822" s="34"/>
      <c r="Q822" s="34"/>
      <c r="R822" s="34"/>
      <c r="S822" s="34"/>
      <c r="T822" s="34"/>
      <c r="U822" s="34"/>
      <c r="V822" s="34"/>
      <c r="W822" s="34"/>
      <c r="X822" s="34"/>
      <c r="Y822" s="34"/>
      <c r="Z822" s="34"/>
      <c r="AA822" s="34"/>
      <c r="AB822" s="34"/>
      <c r="AC822" s="34"/>
      <c r="AD822" s="34"/>
    </row>
    <row r="823" spans="1:30" ht="12.75" x14ac:dyDescent="0.2">
      <c r="A823" s="34"/>
      <c r="B823" s="34"/>
      <c r="C823" s="34"/>
      <c r="D823" s="34"/>
      <c r="E823" s="34"/>
      <c r="F823" s="34"/>
      <c r="G823" s="51"/>
      <c r="H823" s="34"/>
      <c r="I823" s="51"/>
      <c r="J823" s="34"/>
      <c r="K823" s="51"/>
      <c r="L823" s="34"/>
      <c r="M823" s="51"/>
      <c r="N823" s="34"/>
      <c r="O823" s="34"/>
      <c r="P823" s="34"/>
      <c r="Q823" s="34"/>
      <c r="R823" s="34"/>
      <c r="S823" s="34"/>
      <c r="T823" s="34"/>
      <c r="U823" s="34"/>
      <c r="V823" s="34"/>
      <c r="W823" s="34"/>
      <c r="X823" s="34"/>
      <c r="Y823" s="34"/>
      <c r="Z823" s="34"/>
      <c r="AA823" s="34"/>
      <c r="AB823" s="34"/>
      <c r="AC823" s="34"/>
      <c r="AD823" s="34"/>
    </row>
    <row r="824" spans="1:30" ht="12.75" x14ac:dyDescent="0.2">
      <c r="A824" s="34"/>
      <c r="B824" s="34"/>
      <c r="C824" s="34"/>
      <c r="D824" s="34"/>
      <c r="E824" s="34"/>
      <c r="F824" s="34"/>
      <c r="G824" s="51"/>
      <c r="H824" s="34"/>
      <c r="I824" s="51"/>
      <c r="J824" s="34"/>
      <c r="K824" s="51"/>
      <c r="L824" s="34"/>
      <c r="M824" s="51"/>
      <c r="N824" s="34"/>
      <c r="O824" s="34"/>
      <c r="P824" s="34"/>
      <c r="Q824" s="34"/>
      <c r="R824" s="34"/>
      <c r="S824" s="34"/>
      <c r="T824" s="34"/>
      <c r="U824" s="34"/>
      <c r="V824" s="34"/>
      <c r="W824" s="34"/>
      <c r="X824" s="34"/>
      <c r="Y824" s="34"/>
      <c r="Z824" s="34"/>
      <c r="AA824" s="34"/>
      <c r="AB824" s="34"/>
      <c r="AC824" s="34"/>
      <c r="AD824" s="34"/>
    </row>
    <row r="825" spans="1:30" ht="12.75" x14ac:dyDescent="0.2">
      <c r="A825" s="34"/>
      <c r="B825" s="34"/>
      <c r="C825" s="34"/>
      <c r="D825" s="34"/>
      <c r="E825" s="34"/>
      <c r="F825" s="34"/>
      <c r="G825" s="51"/>
      <c r="H825" s="34"/>
      <c r="I825" s="51"/>
      <c r="J825" s="34"/>
      <c r="K825" s="51"/>
      <c r="L825" s="34"/>
      <c r="M825" s="51"/>
      <c r="N825" s="34"/>
      <c r="O825" s="34"/>
      <c r="P825" s="34"/>
      <c r="Q825" s="34"/>
      <c r="R825" s="34"/>
      <c r="S825" s="34"/>
      <c r="T825" s="34"/>
      <c r="U825" s="34"/>
      <c r="V825" s="34"/>
      <c r="W825" s="34"/>
      <c r="X825" s="34"/>
      <c r="Y825" s="34"/>
      <c r="Z825" s="34"/>
      <c r="AA825" s="34"/>
      <c r="AB825" s="34"/>
      <c r="AC825" s="34"/>
      <c r="AD825" s="34"/>
    </row>
    <row r="826" spans="1:30" ht="12.75" x14ac:dyDescent="0.2">
      <c r="A826" s="34"/>
      <c r="B826" s="34"/>
      <c r="C826" s="34"/>
      <c r="D826" s="34"/>
      <c r="E826" s="34"/>
      <c r="F826" s="34"/>
      <c r="G826" s="51"/>
      <c r="H826" s="34"/>
      <c r="I826" s="51"/>
      <c r="J826" s="34"/>
      <c r="K826" s="51"/>
      <c r="L826" s="34"/>
      <c r="M826" s="51"/>
      <c r="N826" s="34"/>
      <c r="O826" s="34"/>
      <c r="P826" s="34"/>
      <c r="Q826" s="34"/>
      <c r="R826" s="34"/>
      <c r="S826" s="34"/>
      <c r="T826" s="34"/>
      <c r="U826" s="34"/>
      <c r="V826" s="34"/>
      <c r="W826" s="34"/>
      <c r="X826" s="34"/>
      <c r="Y826" s="34"/>
      <c r="Z826" s="34"/>
      <c r="AA826" s="34"/>
      <c r="AB826" s="34"/>
      <c r="AC826" s="34"/>
      <c r="AD826" s="34"/>
    </row>
    <row r="827" spans="1:30" ht="12.75" x14ac:dyDescent="0.2">
      <c r="A827" s="34"/>
      <c r="B827" s="34"/>
      <c r="C827" s="34"/>
      <c r="D827" s="34"/>
      <c r="E827" s="34"/>
      <c r="F827" s="34"/>
      <c r="G827" s="51"/>
      <c r="H827" s="34"/>
      <c r="I827" s="51"/>
      <c r="J827" s="34"/>
      <c r="K827" s="51"/>
      <c r="L827" s="34"/>
      <c r="M827" s="51"/>
      <c r="N827" s="34"/>
      <c r="O827" s="34"/>
      <c r="P827" s="34"/>
      <c r="Q827" s="34"/>
      <c r="R827" s="34"/>
      <c r="S827" s="34"/>
      <c r="T827" s="34"/>
      <c r="U827" s="34"/>
      <c r="V827" s="34"/>
      <c r="W827" s="34"/>
      <c r="X827" s="34"/>
      <c r="Y827" s="34"/>
      <c r="Z827" s="34"/>
      <c r="AA827" s="34"/>
      <c r="AB827" s="34"/>
      <c r="AC827" s="34"/>
      <c r="AD827" s="34"/>
    </row>
    <row r="828" spans="1:30" ht="12.75" x14ac:dyDescent="0.2">
      <c r="A828" s="34"/>
      <c r="B828" s="34"/>
      <c r="C828" s="34"/>
      <c r="D828" s="34"/>
      <c r="E828" s="34"/>
      <c r="F828" s="34"/>
      <c r="G828" s="51"/>
      <c r="H828" s="34"/>
      <c r="I828" s="51"/>
      <c r="J828" s="34"/>
      <c r="K828" s="51"/>
      <c r="L828" s="34"/>
      <c r="M828" s="51"/>
      <c r="N828" s="34"/>
      <c r="O828" s="34"/>
      <c r="P828" s="34"/>
      <c r="Q828" s="34"/>
      <c r="R828" s="34"/>
      <c r="S828" s="34"/>
      <c r="T828" s="34"/>
      <c r="U828" s="34"/>
      <c r="V828" s="34"/>
      <c r="W828" s="34"/>
      <c r="X828" s="34"/>
      <c r="Y828" s="34"/>
      <c r="Z828" s="34"/>
      <c r="AA828" s="34"/>
      <c r="AB828" s="34"/>
      <c r="AC828" s="34"/>
      <c r="AD828" s="34"/>
    </row>
    <row r="829" spans="1:30" ht="12.75" x14ac:dyDescent="0.2">
      <c r="A829" s="34"/>
      <c r="B829" s="34"/>
      <c r="C829" s="34"/>
      <c r="D829" s="34"/>
      <c r="E829" s="34"/>
      <c r="F829" s="34"/>
      <c r="G829" s="51"/>
      <c r="H829" s="34"/>
      <c r="I829" s="51"/>
      <c r="J829" s="34"/>
      <c r="K829" s="51"/>
      <c r="L829" s="34"/>
      <c r="M829" s="51"/>
      <c r="N829" s="34"/>
      <c r="O829" s="34"/>
      <c r="P829" s="34"/>
      <c r="Q829" s="34"/>
      <c r="R829" s="34"/>
      <c r="S829" s="34"/>
      <c r="T829" s="34"/>
      <c r="U829" s="34"/>
      <c r="V829" s="34"/>
      <c r="W829" s="34"/>
      <c r="X829" s="34"/>
      <c r="Y829" s="34"/>
      <c r="Z829" s="34"/>
      <c r="AA829" s="34"/>
      <c r="AB829" s="34"/>
      <c r="AC829" s="34"/>
      <c r="AD829" s="34"/>
    </row>
    <row r="830" spans="1:30" ht="12.75" x14ac:dyDescent="0.2">
      <c r="A830" s="34"/>
      <c r="B830" s="34"/>
      <c r="C830" s="34"/>
      <c r="D830" s="34"/>
      <c r="E830" s="34"/>
      <c r="F830" s="34"/>
      <c r="G830" s="51"/>
      <c r="H830" s="34"/>
      <c r="I830" s="51"/>
      <c r="J830" s="34"/>
      <c r="K830" s="51"/>
      <c r="L830" s="34"/>
      <c r="M830" s="51"/>
      <c r="N830" s="34"/>
      <c r="O830" s="34"/>
      <c r="P830" s="34"/>
      <c r="Q830" s="34"/>
      <c r="R830" s="34"/>
      <c r="S830" s="34"/>
      <c r="T830" s="34"/>
      <c r="U830" s="34"/>
      <c r="V830" s="34"/>
      <c r="W830" s="34"/>
      <c r="X830" s="34"/>
      <c r="Y830" s="34"/>
      <c r="Z830" s="34"/>
      <c r="AA830" s="34"/>
      <c r="AB830" s="34"/>
      <c r="AC830" s="34"/>
      <c r="AD830" s="34"/>
    </row>
    <row r="831" spans="1:30" ht="12.75" x14ac:dyDescent="0.2">
      <c r="A831" s="34"/>
      <c r="B831" s="34"/>
      <c r="C831" s="34"/>
      <c r="D831" s="34"/>
      <c r="E831" s="34"/>
      <c r="F831" s="34"/>
      <c r="G831" s="51"/>
      <c r="H831" s="34"/>
      <c r="I831" s="51"/>
      <c r="J831" s="34"/>
      <c r="K831" s="51"/>
      <c r="L831" s="34"/>
      <c r="M831" s="51"/>
      <c r="N831" s="34"/>
      <c r="O831" s="34"/>
      <c r="P831" s="34"/>
      <c r="Q831" s="34"/>
      <c r="R831" s="34"/>
      <c r="S831" s="34"/>
      <c r="T831" s="34"/>
      <c r="U831" s="34"/>
      <c r="V831" s="34"/>
      <c r="W831" s="34"/>
      <c r="X831" s="34"/>
      <c r="Y831" s="34"/>
      <c r="Z831" s="34"/>
      <c r="AA831" s="34"/>
      <c r="AB831" s="34"/>
      <c r="AC831" s="34"/>
      <c r="AD831" s="34"/>
    </row>
    <row r="832" spans="1:30" ht="12.75" x14ac:dyDescent="0.2">
      <c r="A832" s="34"/>
      <c r="B832" s="34"/>
      <c r="C832" s="34"/>
      <c r="D832" s="34"/>
      <c r="E832" s="34"/>
      <c r="F832" s="34"/>
      <c r="G832" s="51"/>
      <c r="H832" s="34"/>
      <c r="I832" s="51"/>
      <c r="J832" s="34"/>
      <c r="K832" s="51"/>
      <c r="L832" s="34"/>
      <c r="M832" s="51"/>
      <c r="N832" s="34"/>
      <c r="O832" s="34"/>
      <c r="P832" s="34"/>
      <c r="Q832" s="34"/>
      <c r="R832" s="34"/>
      <c r="S832" s="34"/>
      <c r="T832" s="34"/>
      <c r="U832" s="34"/>
      <c r="V832" s="34"/>
      <c r="W832" s="34"/>
      <c r="X832" s="34"/>
      <c r="Y832" s="34"/>
      <c r="Z832" s="34"/>
      <c r="AA832" s="34"/>
      <c r="AB832" s="34"/>
      <c r="AC832" s="34"/>
      <c r="AD832" s="34"/>
    </row>
    <row r="833" spans="1:30" ht="12.75" x14ac:dyDescent="0.2">
      <c r="A833" s="34"/>
      <c r="B833" s="34"/>
      <c r="C833" s="34"/>
      <c r="D833" s="34"/>
      <c r="E833" s="34"/>
      <c r="F833" s="34"/>
      <c r="G833" s="51"/>
      <c r="H833" s="34"/>
      <c r="I833" s="51"/>
      <c r="J833" s="34"/>
      <c r="K833" s="51"/>
      <c r="L833" s="34"/>
      <c r="M833" s="51"/>
      <c r="N833" s="34"/>
      <c r="O833" s="34"/>
      <c r="P833" s="34"/>
      <c r="Q833" s="34"/>
      <c r="R833" s="34"/>
      <c r="S833" s="34"/>
      <c r="T833" s="34"/>
      <c r="U833" s="34"/>
      <c r="V833" s="34"/>
      <c r="W833" s="34"/>
      <c r="X833" s="34"/>
      <c r="Y833" s="34"/>
      <c r="Z833" s="34"/>
      <c r="AA833" s="34"/>
      <c r="AB833" s="34"/>
      <c r="AC833" s="34"/>
      <c r="AD833" s="34"/>
    </row>
    <row r="834" spans="1:30" ht="12.75" x14ac:dyDescent="0.2">
      <c r="A834" s="34"/>
      <c r="B834" s="34"/>
      <c r="C834" s="34"/>
      <c r="D834" s="34"/>
      <c r="E834" s="34"/>
      <c r="F834" s="34"/>
      <c r="G834" s="51"/>
      <c r="H834" s="34"/>
      <c r="I834" s="51"/>
      <c r="J834" s="34"/>
      <c r="K834" s="51"/>
      <c r="L834" s="34"/>
      <c r="M834" s="51"/>
      <c r="N834" s="34"/>
      <c r="O834" s="34"/>
      <c r="P834" s="34"/>
      <c r="Q834" s="34"/>
      <c r="R834" s="34"/>
      <c r="S834" s="34"/>
      <c r="T834" s="34"/>
      <c r="U834" s="34"/>
      <c r="V834" s="34"/>
      <c r="W834" s="34"/>
      <c r="X834" s="34"/>
      <c r="Y834" s="34"/>
      <c r="Z834" s="34"/>
      <c r="AA834" s="34"/>
      <c r="AB834" s="34"/>
      <c r="AC834" s="34"/>
      <c r="AD834" s="34"/>
    </row>
    <row r="835" spans="1:30" ht="12.75" x14ac:dyDescent="0.2">
      <c r="A835" s="34"/>
      <c r="B835" s="34"/>
      <c r="C835" s="34"/>
      <c r="D835" s="34"/>
      <c r="E835" s="34"/>
      <c r="F835" s="34"/>
      <c r="G835" s="51"/>
      <c r="H835" s="34"/>
      <c r="I835" s="51"/>
      <c r="J835" s="34"/>
      <c r="K835" s="51"/>
      <c r="L835" s="34"/>
      <c r="M835" s="51"/>
      <c r="N835" s="34"/>
      <c r="O835" s="34"/>
      <c r="P835" s="34"/>
      <c r="Q835" s="34"/>
      <c r="R835" s="34"/>
      <c r="S835" s="34"/>
      <c r="T835" s="34"/>
      <c r="U835" s="34"/>
      <c r="V835" s="34"/>
      <c r="W835" s="34"/>
      <c r="X835" s="34"/>
      <c r="Y835" s="34"/>
      <c r="Z835" s="34"/>
      <c r="AA835" s="34"/>
      <c r="AB835" s="34"/>
      <c r="AC835" s="34"/>
      <c r="AD835" s="34"/>
    </row>
    <row r="836" spans="1:30" ht="12.75" x14ac:dyDescent="0.2">
      <c r="A836" s="34"/>
      <c r="B836" s="34"/>
      <c r="C836" s="34"/>
      <c r="D836" s="34"/>
      <c r="E836" s="34"/>
      <c r="F836" s="34"/>
      <c r="G836" s="51"/>
      <c r="H836" s="34"/>
      <c r="I836" s="51"/>
      <c r="J836" s="34"/>
      <c r="K836" s="51"/>
      <c r="L836" s="34"/>
      <c r="M836" s="51"/>
      <c r="N836" s="34"/>
      <c r="O836" s="34"/>
      <c r="P836" s="34"/>
      <c r="Q836" s="34"/>
      <c r="R836" s="34"/>
      <c r="S836" s="34"/>
      <c r="T836" s="34"/>
      <c r="U836" s="34"/>
      <c r="V836" s="34"/>
      <c r="W836" s="34"/>
      <c r="X836" s="34"/>
      <c r="Y836" s="34"/>
      <c r="Z836" s="34"/>
      <c r="AA836" s="34"/>
      <c r="AB836" s="34"/>
      <c r="AC836" s="34"/>
      <c r="AD836" s="34"/>
    </row>
    <row r="837" spans="1:30" ht="12.75" x14ac:dyDescent="0.2">
      <c r="A837" s="34"/>
      <c r="B837" s="34"/>
      <c r="C837" s="34"/>
      <c r="D837" s="34"/>
      <c r="E837" s="34"/>
      <c r="F837" s="34"/>
      <c r="G837" s="51"/>
      <c r="H837" s="34"/>
      <c r="I837" s="51"/>
      <c r="J837" s="34"/>
      <c r="K837" s="51"/>
      <c r="L837" s="34"/>
      <c r="M837" s="51"/>
      <c r="N837" s="34"/>
      <c r="O837" s="34"/>
      <c r="P837" s="34"/>
      <c r="Q837" s="34"/>
      <c r="R837" s="34"/>
      <c r="S837" s="34"/>
      <c r="T837" s="34"/>
      <c r="U837" s="34"/>
      <c r="V837" s="34"/>
      <c r="W837" s="34"/>
      <c r="X837" s="34"/>
      <c r="Y837" s="34"/>
      <c r="Z837" s="34"/>
      <c r="AA837" s="34"/>
      <c r="AB837" s="34"/>
      <c r="AC837" s="34"/>
      <c r="AD837" s="34"/>
    </row>
    <row r="838" spans="1:30" ht="12.75" x14ac:dyDescent="0.2">
      <c r="A838" s="34"/>
      <c r="B838" s="34"/>
      <c r="C838" s="34"/>
      <c r="D838" s="34"/>
      <c r="E838" s="34"/>
      <c r="F838" s="34"/>
      <c r="G838" s="51"/>
      <c r="H838" s="34"/>
      <c r="I838" s="51"/>
      <c r="J838" s="34"/>
      <c r="K838" s="51"/>
      <c r="L838" s="34"/>
      <c r="M838" s="51"/>
      <c r="N838" s="34"/>
      <c r="O838" s="34"/>
      <c r="P838" s="34"/>
      <c r="Q838" s="34"/>
      <c r="R838" s="34"/>
      <c r="S838" s="34"/>
      <c r="T838" s="34"/>
      <c r="U838" s="34"/>
      <c r="V838" s="34"/>
      <c r="W838" s="34"/>
      <c r="X838" s="34"/>
      <c r="Y838" s="34"/>
      <c r="Z838" s="34"/>
      <c r="AA838" s="34"/>
      <c r="AB838" s="34"/>
      <c r="AC838" s="34"/>
      <c r="AD838" s="34"/>
    </row>
    <row r="839" spans="1:30" ht="12.75" x14ac:dyDescent="0.2">
      <c r="A839" s="34"/>
      <c r="B839" s="34"/>
      <c r="C839" s="34"/>
      <c r="D839" s="34"/>
      <c r="E839" s="34"/>
      <c r="F839" s="34"/>
      <c r="G839" s="51"/>
      <c r="H839" s="34"/>
      <c r="I839" s="51"/>
      <c r="J839" s="34"/>
      <c r="K839" s="51"/>
      <c r="L839" s="34"/>
      <c r="M839" s="51"/>
      <c r="N839" s="34"/>
      <c r="O839" s="34"/>
      <c r="P839" s="34"/>
      <c r="Q839" s="34"/>
      <c r="R839" s="34"/>
      <c r="S839" s="34"/>
      <c r="T839" s="34"/>
      <c r="U839" s="34"/>
      <c r="V839" s="34"/>
      <c r="W839" s="34"/>
      <c r="X839" s="34"/>
      <c r="Y839" s="34"/>
      <c r="Z839" s="34"/>
      <c r="AA839" s="34"/>
      <c r="AB839" s="34"/>
      <c r="AC839" s="34"/>
      <c r="AD839" s="34"/>
    </row>
    <row r="840" spans="1:30" ht="12.75" x14ac:dyDescent="0.2">
      <c r="A840" s="34"/>
      <c r="B840" s="34"/>
      <c r="C840" s="34"/>
      <c r="D840" s="34"/>
      <c r="E840" s="34"/>
      <c r="F840" s="34"/>
      <c r="G840" s="51"/>
      <c r="H840" s="34"/>
      <c r="I840" s="51"/>
      <c r="J840" s="34"/>
      <c r="K840" s="51"/>
      <c r="L840" s="34"/>
      <c r="M840" s="51"/>
      <c r="N840" s="34"/>
      <c r="O840" s="34"/>
      <c r="P840" s="34"/>
      <c r="Q840" s="34"/>
      <c r="R840" s="34"/>
      <c r="S840" s="34"/>
      <c r="T840" s="34"/>
      <c r="U840" s="34"/>
      <c r="V840" s="34"/>
      <c r="W840" s="34"/>
      <c r="X840" s="34"/>
      <c r="Y840" s="34"/>
      <c r="Z840" s="34"/>
      <c r="AA840" s="34"/>
      <c r="AB840" s="34"/>
      <c r="AC840" s="34"/>
      <c r="AD840" s="34"/>
    </row>
    <row r="841" spans="1:30" ht="12.75" x14ac:dyDescent="0.2">
      <c r="A841" s="34"/>
      <c r="B841" s="34"/>
      <c r="C841" s="34"/>
      <c r="D841" s="34"/>
      <c r="E841" s="34"/>
      <c r="F841" s="34"/>
      <c r="G841" s="51"/>
      <c r="H841" s="34"/>
      <c r="I841" s="51"/>
      <c r="J841" s="34"/>
      <c r="K841" s="51"/>
      <c r="L841" s="34"/>
      <c r="M841" s="51"/>
      <c r="N841" s="34"/>
      <c r="O841" s="34"/>
      <c r="P841" s="34"/>
      <c r="Q841" s="34"/>
      <c r="R841" s="34"/>
      <c r="S841" s="34"/>
      <c r="T841" s="34"/>
      <c r="U841" s="34"/>
      <c r="V841" s="34"/>
      <c r="W841" s="34"/>
      <c r="X841" s="34"/>
      <c r="Y841" s="34"/>
      <c r="Z841" s="34"/>
      <c r="AA841" s="34"/>
      <c r="AB841" s="34"/>
      <c r="AC841" s="34"/>
      <c r="AD841" s="34"/>
    </row>
    <row r="842" spans="1:30" ht="12.75" x14ac:dyDescent="0.2">
      <c r="A842" s="34"/>
      <c r="B842" s="34"/>
      <c r="C842" s="34"/>
      <c r="D842" s="34"/>
      <c r="E842" s="34"/>
      <c r="F842" s="34"/>
      <c r="G842" s="51"/>
      <c r="H842" s="34"/>
      <c r="I842" s="51"/>
      <c r="J842" s="34"/>
      <c r="K842" s="51"/>
      <c r="L842" s="34"/>
      <c r="M842" s="51"/>
      <c r="N842" s="34"/>
      <c r="O842" s="34"/>
      <c r="P842" s="34"/>
      <c r="Q842" s="34"/>
      <c r="R842" s="34"/>
      <c r="S842" s="34"/>
      <c r="T842" s="34"/>
      <c r="U842" s="34"/>
      <c r="V842" s="34"/>
      <c r="W842" s="34"/>
      <c r="X842" s="34"/>
      <c r="Y842" s="34"/>
      <c r="Z842" s="34"/>
      <c r="AA842" s="34"/>
      <c r="AB842" s="34"/>
      <c r="AC842" s="34"/>
      <c r="AD842" s="34"/>
    </row>
    <row r="843" spans="1:30" ht="12.75" x14ac:dyDescent="0.2">
      <c r="A843" s="34"/>
      <c r="B843" s="34"/>
      <c r="C843" s="34"/>
      <c r="D843" s="34"/>
      <c r="E843" s="34"/>
      <c r="F843" s="34"/>
      <c r="G843" s="51"/>
      <c r="H843" s="34"/>
      <c r="I843" s="51"/>
      <c r="J843" s="34"/>
      <c r="K843" s="51"/>
      <c r="L843" s="34"/>
      <c r="M843" s="51"/>
      <c r="N843" s="34"/>
      <c r="O843" s="34"/>
      <c r="P843" s="34"/>
      <c r="Q843" s="34"/>
      <c r="R843" s="34"/>
      <c r="S843" s="34"/>
      <c r="T843" s="34"/>
      <c r="U843" s="34"/>
      <c r="V843" s="34"/>
      <c r="W843" s="34"/>
      <c r="X843" s="34"/>
      <c r="Y843" s="34"/>
      <c r="Z843" s="34"/>
      <c r="AA843" s="34"/>
      <c r="AB843" s="34"/>
      <c r="AC843" s="34"/>
      <c r="AD843" s="34"/>
    </row>
    <row r="844" spans="1:30" ht="12.75" x14ac:dyDescent="0.2">
      <c r="A844" s="34"/>
      <c r="B844" s="34"/>
      <c r="C844" s="34"/>
      <c r="D844" s="34"/>
      <c r="E844" s="34"/>
      <c r="F844" s="34"/>
      <c r="G844" s="51"/>
      <c r="H844" s="34"/>
      <c r="I844" s="51"/>
      <c r="J844" s="34"/>
      <c r="K844" s="51"/>
      <c r="L844" s="34"/>
      <c r="M844" s="51"/>
      <c r="N844" s="34"/>
      <c r="O844" s="34"/>
      <c r="P844" s="34"/>
      <c r="Q844" s="34"/>
      <c r="R844" s="34"/>
      <c r="S844" s="34"/>
      <c r="T844" s="34"/>
      <c r="U844" s="34"/>
      <c r="V844" s="34"/>
      <c r="W844" s="34"/>
      <c r="X844" s="34"/>
      <c r="Y844" s="34"/>
      <c r="Z844" s="34"/>
      <c r="AA844" s="34"/>
      <c r="AB844" s="34"/>
      <c r="AC844" s="34"/>
      <c r="AD844" s="34"/>
    </row>
    <row r="845" spans="1:30" ht="12.75" x14ac:dyDescent="0.2">
      <c r="A845" s="34"/>
      <c r="B845" s="34"/>
      <c r="C845" s="34"/>
      <c r="D845" s="34"/>
      <c r="E845" s="34"/>
      <c r="F845" s="34"/>
      <c r="G845" s="51"/>
      <c r="H845" s="34"/>
      <c r="I845" s="51"/>
      <c r="J845" s="34"/>
      <c r="K845" s="51"/>
      <c r="L845" s="34"/>
      <c r="M845" s="51"/>
      <c r="N845" s="34"/>
      <c r="O845" s="34"/>
      <c r="P845" s="34"/>
      <c r="Q845" s="34"/>
      <c r="R845" s="34"/>
      <c r="S845" s="34"/>
      <c r="T845" s="34"/>
      <c r="U845" s="34"/>
      <c r="V845" s="34"/>
      <c r="W845" s="34"/>
      <c r="X845" s="34"/>
      <c r="Y845" s="34"/>
      <c r="Z845" s="34"/>
      <c r="AA845" s="34"/>
      <c r="AB845" s="34"/>
      <c r="AC845" s="34"/>
      <c r="AD845" s="34"/>
    </row>
    <row r="846" spans="1:30" ht="12.75" x14ac:dyDescent="0.2">
      <c r="A846" s="34"/>
      <c r="B846" s="34"/>
      <c r="C846" s="34"/>
      <c r="D846" s="34"/>
      <c r="E846" s="34"/>
      <c r="F846" s="34"/>
      <c r="G846" s="51"/>
      <c r="H846" s="34"/>
      <c r="I846" s="51"/>
      <c r="J846" s="34"/>
      <c r="K846" s="51"/>
      <c r="L846" s="34"/>
      <c r="M846" s="51"/>
      <c r="N846" s="34"/>
      <c r="O846" s="34"/>
      <c r="P846" s="34"/>
      <c r="Q846" s="34"/>
      <c r="R846" s="34"/>
      <c r="S846" s="34"/>
      <c r="T846" s="34"/>
      <c r="U846" s="34"/>
      <c r="V846" s="34"/>
      <c r="W846" s="34"/>
      <c r="X846" s="34"/>
      <c r="Y846" s="34"/>
      <c r="Z846" s="34"/>
      <c r="AA846" s="34"/>
      <c r="AB846" s="34"/>
      <c r="AC846" s="34"/>
      <c r="AD846" s="34"/>
    </row>
    <row r="847" spans="1:30" ht="12.75" x14ac:dyDescent="0.2">
      <c r="A847" s="34"/>
      <c r="B847" s="34"/>
      <c r="C847" s="34"/>
      <c r="D847" s="34"/>
      <c r="E847" s="34"/>
      <c r="F847" s="34"/>
      <c r="G847" s="51"/>
      <c r="H847" s="34"/>
      <c r="I847" s="51"/>
      <c r="J847" s="34"/>
      <c r="K847" s="51"/>
      <c r="L847" s="34"/>
      <c r="M847" s="51"/>
      <c r="N847" s="34"/>
      <c r="O847" s="34"/>
      <c r="P847" s="34"/>
      <c r="Q847" s="34"/>
      <c r="R847" s="34"/>
      <c r="S847" s="34"/>
      <c r="T847" s="34"/>
      <c r="U847" s="34"/>
      <c r="V847" s="34"/>
      <c r="W847" s="34"/>
      <c r="X847" s="34"/>
      <c r="Y847" s="34"/>
      <c r="Z847" s="34"/>
      <c r="AA847" s="34"/>
      <c r="AB847" s="34"/>
      <c r="AC847" s="34"/>
      <c r="AD847" s="34"/>
    </row>
    <row r="848" spans="1:30" ht="12.75" x14ac:dyDescent="0.2">
      <c r="A848" s="34"/>
      <c r="B848" s="34"/>
      <c r="C848" s="34"/>
      <c r="D848" s="34"/>
      <c r="E848" s="34"/>
      <c r="F848" s="34"/>
      <c r="G848" s="51"/>
      <c r="H848" s="34"/>
      <c r="I848" s="51"/>
      <c r="J848" s="34"/>
      <c r="K848" s="51"/>
      <c r="L848" s="34"/>
      <c r="M848" s="51"/>
      <c r="N848" s="34"/>
      <c r="O848" s="34"/>
      <c r="P848" s="34"/>
      <c r="Q848" s="34"/>
      <c r="R848" s="34"/>
      <c r="S848" s="34"/>
      <c r="T848" s="34"/>
      <c r="U848" s="34"/>
      <c r="V848" s="34"/>
      <c r="W848" s="34"/>
      <c r="X848" s="34"/>
      <c r="Y848" s="34"/>
      <c r="Z848" s="34"/>
      <c r="AA848" s="34"/>
      <c r="AB848" s="34"/>
      <c r="AC848" s="34"/>
      <c r="AD848" s="34"/>
    </row>
    <row r="849" spans="1:30" ht="12.75" x14ac:dyDescent="0.2">
      <c r="A849" s="34"/>
      <c r="B849" s="34"/>
      <c r="C849" s="34"/>
      <c r="D849" s="34"/>
      <c r="E849" s="34"/>
      <c r="F849" s="34"/>
      <c r="G849" s="51"/>
      <c r="H849" s="34"/>
      <c r="I849" s="51"/>
      <c r="J849" s="34"/>
      <c r="K849" s="51"/>
      <c r="L849" s="34"/>
      <c r="M849" s="51"/>
      <c r="N849" s="34"/>
      <c r="O849" s="34"/>
      <c r="P849" s="34"/>
      <c r="Q849" s="34"/>
      <c r="R849" s="34"/>
      <c r="S849" s="34"/>
      <c r="T849" s="34"/>
      <c r="U849" s="34"/>
      <c r="V849" s="34"/>
      <c r="W849" s="34"/>
      <c r="X849" s="34"/>
      <c r="Y849" s="34"/>
      <c r="Z849" s="34"/>
      <c r="AA849" s="34"/>
      <c r="AB849" s="34"/>
      <c r="AC849" s="34"/>
      <c r="AD849" s="34"/>
    </row>
    <row r="850" spans="1:30" ht="12.75" x14ac:dyDescent="0.2">
      <c r="A850" s="34"/>
      <c r="B850" s="34"/>
      <c r="C850" s="34"/>
      <c r="D850" s="34"/>
      <c r="E850" s="34"/>
      <c r="F850" s="34"/>
      <c r="G850" s="51"/>
      <c r="H850" s="34"/>
      <c r="I850" s="51"/>
      <c r="J850" s="34"/>
      <c r="K850" s="51"/>
      <c r="L850" s="34"/>
      <c r="M850" s="51"/>
      <c r="N850" s="34"/>
      <c r="O850" s="34"/>
      <c r="P850" s="34"/>
      <c r="Q850" s="34"/>
      <c r="R850" s="34"/>
      <c r="S850" s="34"/>
      <c r="T850" s="34"/>
      <c r="U850" s="34"/>
      <c r="V850" s="34"/>
      <c r="W850" s="34"/>
      <c r="X850" s="34"/>
      <c r="Y850" s="34"/>
      <c r="Z850" s="34"/>
      <c r="AA850" s="34"/>
      <c r="AB850" s="34"/>
      <c r="AC850" s="34"/>
      <c r="AD850" s="34"/>
    </row>
    <row r="851" spans="1:30" ht="12.75" x14ac:dyDescent="0.2">
      <c r="A851" s="34"/>
      <c r="B851" s="34"/>
      <c r="C851" s="34"/>
      <c r="D851" s="34"/>
      <c r="E851" s="34"/>
      <c r="F851" s="34"/>
      <c r="G851" s="51"/>
      <c r="H851" s="34"/>
      <c r="I851" s="51"/>
      <c r="J851" s="34"/>
      <c r="K851" s="51"/>
      <c r="L851" s="34"/>
      <c r="M851" s="51"/>
      <c r="N851" s="34"/>
      <c r="O851" s="34"/>
      <c r="P851" s="34"/>
      <c r="Q851" s="34"/>
      <c r="R851" s="34"/>
      <c r="S851" s="34"/>
      <c r="T851" s="34"/>
      <c r="U851" s="34"/>
      <c r="V851" s="34"/>
      <c r="W851" s="34"/>
      <c r="X851" s="34"/>
      <c r="Y851" s="34"/>
      <c r="Z851" s="34"/>
      <c r="AA851" s="34"/>
      <c r="AB851" s="34"/>
      <c r="AC851" s="34"/>
      <c r="AD851" s="34"/>
    </row>
    <row r="852" spans="1:30" ht="12.75" x14ac:dyDescent="0.2">
      <c r="A852" s="34"/>
      <c r="B852" s="34"/>
      <c r="C852" s="34"/>
      <c r="D852" s="34"/>
      <c r="E852" s="34"/>
      <c r="F852" s="34"/>
      <c r="G852" s="51"/>
      <c r="H852" s="34"/>
      <c r="I852" s="51"/>
      <c r="J852" s="34"/>
      <c r="K852" s="51"/>
      <c r="L852" s="34"/>
      <c r="M852" s="51"/>
      <c r="N852" s="34"/>
      <c r="O852" s="34"/>
      <c r="P852" s="34"/>
      <c r="Q852" s="34"/>
      <c r="R852" s="34"/>
      <c r="S852" s="34"/>
      <c r="T852" s="34"/>
      <c r="U852" s="34"/>
      <c r="V852" s="34"/>
      <c r="W852" s="34"/>
      <c r="X852" s="34"/>
      <c r="Y852" s="34"/>
      <c r="Z852" s="34"/>
      <c r="AA852" s="34"/>
      <c r="AB852" s="34"/>
      <c r="AC852" s="34"/>
      <c r="AD852" s="34"/>
    </row>
    <row r="853" spans="1:30" ht="12.75" x14ac:dyDescent="0.2">
      <c r="A853" s="34"/>
      <c r="B853" s="34"/>
      <c r="C853" s="34"/>
      <c r="D853" s="34"/>
      <c r="E853" s="34"/>
      <c r="F853" s="34"/>
      <c r="G853" s="51"/>
      <c r="H853" s="34"/>
      <c r="I853" s="51"/>
      <c r="J853" s="34"/>
      <c r="K853" s="51"/>
      <c r="L853" s="34"/>
      <c r="M853" s="51"/>
      <c r="N853" s="34"/>
      <c r="O853" s="34"/>
      <c r="P853" s="34"/>
      <c r="Q853" s="34"/>
      <c r="R853" s="34"/>
      <c r="S853" s="34"/>
      <c r="T853" s="34"/>
      <c r="U853" s="34"/>
      <c r="V853" s="34"/>
      <c r="W853" s="34"/>
      <c r="X853" s="34"/>
      <c r="Y853" s="34"/>
      <c r="Z853" s="34"/>
      <c r="AA853" s="34"/>
      <c r="AB853" s="34"/>
      <c r="AC853" s="34"/>
      <c r="AD853" s="34"/>
    </row>
    <row r="854" spans="1:30" ht="12.75" x14ac:dyDescent="0.2">
      <c r="A854" s="34"/>
      <c r="B854" s="34"/>
      <c r="C854" s="34"/>
      <c r="D854" s="34"/>
      <c r="E854" s="34"/>
      <c r="F854" s="34"/>
      <c r="G854" s="51"/>
      <c r="H854" s="34"/>
      <c r="I854" s="51"/>
      <c r="J854" s="34"/>
      <c r="K854" s="51"/>
      <c r="L854" s="34"/>
      <c r="M854" s="51"/>
      <c r="N854" s="34"/>
      <c r="O854" s="34"/>
      <c r="P854" s="34"/>
      <c r="Q854" s="34"/>
      <c r="R854" s="34"/>
      <c r="S854" s="34"/>
      <c r="T854" s="34"/>
      <c r="U854" s="34"/>
      <c r="V854" s="34"/>
      <c r="W854" s="34"/>
      <c r="X854" s="34"/>
      <c r="Y854" s="34"/>
      <c r="Z854" s="34"/>
      <c r="AA854" s="34"/>
      <c r="AB854" s="34"/>
      <c r="AC854" s="34"/>
      <c r="AD854" s="34"/>
    </row>
    <row r="855" spans="1:30" ht="12.75" x14ac:dyDescent="0.2">
      <c r="A855" s="34"/>
      <c r="B855" s="34"/>
      <c r="C855" s="34"/>
      <c r="D855" s="34"/>
      <c r="E855" s="34"/>
      <c r="F855" s="34"/>
      <c r="G855" s="51"/>
      <c r="H855" s="34"/>
      <c r="I855" s="51"/>
      <c r="J855" s="34"/>
      <c r="K855" s="51"/>
      <c r="L855" s="34"/>
      <c r="M855" s="51"/>
      <c r="N855" s="34"/>
      <c r="O855" s="34"/>
      <c r="P855" s="34"/>
      <c r="Q855" s="34"/>
      <c r="R855" s="34"/>
      <c r="S855" s="34"/>
      <c r="T855" s="34"/>
      <c r="U855" s="34"/>
      <c r="V855" s="34"/>
      <c r="W855" s="34"/>
      <c r="X855" s="34"/>
      <c r="Y855" s="34"/>
      <c r="Z855" s="34"/>
      <c r="AA855" s="34"/>
      <c r="AB855" s="34"/>
      <c r="AC855" s="34"/>
      <c r="AD855" s="34"/>
    </row>
    <row r="856" spans="1:30" ht="12.75" x14ac:dyDescent="0.2">
      <c r="A856" s="34"/>
      <c r="B856" s="34"/>
      <c r="C856" s="34"/>
      <c r="D856" s="34"/>
      <c r="E856" s="34"/>
      <c r="F856" s="34"/>
      <c r="G856" s="51"/>
      <c r="H856" s="34"/>
      <c r="I856" s="51"/>
      <c r="J856" s="34"/>
      <c r="K856" s="51"/>
      <c r="L856" s="34"/>
      <c r="M856" s="51"/>
      <c r="N856" s="34"/>
      <c r="O856" s="34"/>
      <c r="P856" s="34"/>
      <c r="Q856" s="34"/>
      <c r="R856" s="34"/>
      <c r="S856" s="34"/>
      <c r="T856" s="34"/>
      <c r="U856" s="34"/>
      <c r="V856" s="34"/>
      <c r="W856" s="34"/>
      <c r="X856" s="34"/>
      <c r="Y856" s="34"/>
      <c r="Z856" s="34"/>
      <c r="AA856" s="34"/>
      <c r="AB856" s="34"/>
      <c r="AC856" s="34"/>
      <c r="AD856" s="34"/>
    </row>
    <row r="857" spans="1:30" ht="12.75" x14ac:dyDescent="0.2">
      <c r="A857" s="34"/>
      <c r="B857" s="34"/>
      <c r="C857" s="34"/>
      <c r="D857" s="34"/>
      <c r="E857" s="34"/>
      <c r="F857" s="34"/>
      <c r="G857" s="51"/>
      <c r="H857" s="34"/>
      <c r="I857" s="51"/>
      <c r="J857" s="34"/>
      <c r="K857" s="51"/>
      <c r="L857" s="34"/>
      <c r="M857" s="51"/>
      <c r="N857" s="34"/>
      <c r="O857" s="34"/>
      <c r="P857" s="34"/>
      <c r="Q857" s="34"/>
      <c r="R857" s="34"/>
      <c r="S857" s="34"/>
      <c r="T857" s="34"/>
      <c r="U857" s="34"/>
      <c r="V857" s="34"/>
      <c r="W857" s="34"/>
      <c r="X857" s="34"/>
      <c r="Y857" s="34"/>
      <c r="Z857" s="34"/>
      <c r="AA857" s="34"/>
      <c r="AB857" s="34"/>
      <c r="AC857" s="34"/>
      <c r="AD857" s="34"/>
    </row>
    <row r="858" spans="1:30" ht="12.75" x14ac:dyDescent="0.2">
      <c r="A858" s="34"/>
      <c r="B858" s="34"/>
      <c r="C858" s="34"/>
      <c r="D858" s="34"/>
      <c r="E858" s="34"/>
      <c r="F858" s="34"/>
      <c r="G858" s="51"/>
      <c r="H858" s="34"/>
      <c r="I858" s="51"/>
      <c r="J858" s="34"/>
      <c r="K858" s="51"/>
      <c r="L858" s="34"/>
      <c r="M858" s="51"/>
      <c r="N858" s="34"/>
      <c r="O858" s="34"/>
      <c r="P858" s="34"/>
      <c r="Q858" s="34"/>
      <c r="R858" s="34"/>
      <c r="S858" s="34"/>
      <c r="T858" s="34"/>
      <c r="U858" s="34"/>
      <c r="V858" s="34"/>
      <c r="W858" s="34"/>
      <c r="X858" s="34"/>
      <c r="Y858" s="34"/>
      <c r="Z858" s="34"/>
      <c r="AA858" s="34"/>
      <c r="AB858" s="34"/>
      <c r="AC858" s="34"/>
      <c r="AD858" s="34"/>
    </row>
    <row r="859" spans="1:30" ht="12.75" x14ac:dyDescent="0.2">
      <c r="A859" s="34"/>
      <c r="B859" s="34"/>
      <c r="C859" s="34"/>
      <c r="D859" s="34"/>
      <c r="E859" s="34"/>
      <c r="F859" s="34"/>
      <c r="G859" s="51"/>
      <c r="H859" s="34"/>
      <c r="I859" s="51"/>
      <c r="J859" s="34"/>
      <c r="K859" s="51"/>
      <c r="L859" s="34"/>
      <c r="M859" s="51"/>
      <c r="N859" s="34"/>
      <c r="O859" s="34"/>
      <c r="P859" s="34"/>
      <c r="Q859" s="34"/>
      <c r="R859" s="34"/>
      <c r="S859" s="34"/>
      <c r="T859" s="34"/>
      <c r="U859" s="34"/>
      <c r="V859" s="34"/>
      <c r="W859" s="34"/>
      <c r="X859" s="34"/>
      <c r="Y859" s="34"/>
      <c r="Z859" s="34"/>
      <c r="AA859" s="34"/>
      <c r="AB859" s="34"/>
      <c r="AC859" s="34"/>
      <c r="AD859" s="34"/>
    </row>
    <row r="860" spans="1:30" ht="12.75" x14ac:dyDescent="0.2">
      <c r="A860" s="34"/>
      <c r="B860" s="34"/>
      <c r="C860" s="34"/>
      <c r="D860" s="34"/>
      <c r="E860" s="34"/>
      <c r="F860" s="34"/>
      <c r="G860" s="51"/>
      <c r="H860" s="34"/>
      <c r="I860" s="51"/>
      <c r="J860" s="34"/>
      <c r="K860" s="51"/>
      <c r="L860" s="34"/>
      <c r="M860" s="51"/>
      <c r="N860" s="34"/>
      <c r="O860" s="34"/>
      <c r="P860" s="34"/>
      <c r="Q860" s="34"/>
      <c r="R860" s="34"/>
      <c r="S860" s="34"/>
      <c r="T860" s="34"/>
      <c r="U860" s="34"/>
      <c r="V860" s="34"/>
      <c r="W860" s="34"/>
      <c r="X860" s="34"/>
      <c r="Y860" s="34"/>
      <c r="Z860" s="34"/>
      <c r="AA860" s="34"/>
      <c r="AB860" s="34"/>
      <c r="AC860" s="34"/>
      <c r="AD860" s="34"/>
    </row>
    <row r="861" spans="1:30" ht="12.75" x14ac:dyDescent="0.2">
      <c r="A861" s="34"/>
      <c r="B861" s="34"/>
      <c r="C861" s="34"/>
      <c r="D861" s="34"/>
      <c r="E861" s="34"/>
      <c r="F861" s="34"/>
      <c r="G861" s="51"/>
      <c r="H861" s="34"/>
      <c r="I861" s="51"/>
      <c r="J861" s="34"/>
      <c r="K861" s="51"/>
      <c r="L861" s="34"/>
      <c r="M861" s="51"/>
      <c r="N861" s="34"/>
      <c r="O861" s="34"/>
      <c r="P861" s="34"/>
      <c r="Q861" s="34"/>
      <c r="R861" s="34"/>
      <c r="S861" s="34"/>
      <c r="T861" s="34"/>
      <c r="U861" s="34"/>
      <c r="V861" s="34"/>
      <c r="W861" s="34"/>
      <c r="X861" s="34"/>
      <c r="Y861" s="34"/>
      <c r="Z861" s="34"/>
      <c r="AA861" s="34"/>
      <c r="AB861" s="34"/>
      <c r="AC861" s="34"/>
      <c r="AD861" s="34"/>
    </row>
    <row r="862" spans="1:30" ht="12.75" x14ac:dyDescent="0.2">
      <c r="A862" s="34"/>
      <c r="B862" s="34"/>
      <c r="C862" s="34"/>
      <c r="D862" s="34"/>
      <c r="E862" s="34"/>
      <c r="F862" s="34"/>
      <c r="G862" s="51"/>
      <c r="H862" s="34"/>
      <c r="I862" s="51"/>
      <c r="J862" s="34"/>
      <c r="K862" s="51"/>
      <c r="L862" s="34"/>
      <c r="M862" s="51"/>
      <c r="N862" s="34"/>
      <c r="O862" s="34"/>
      <c r="P862" s="34"/>
      <c r="Q862" s="34"/>
      <c r="R862" s="34"/>
      <c r="S862" s="34"/>
      <c r="T862" s="34"/>
      <c r="U862" s="34"/>
      <c r="V862" s="34"/>
      <c r="W862" s="34"/>
      <c r="X862" s="34"/>
      <c r="Y862" s="34"/>
      <c r="Z862" s="34"/>
      <c r="AA862" s="34"/>
      <c r="AB862" s="34"/>
      <c r="AC862" s="34"/>
      <c r="AD862" s="34"/>
    </row>
    <row r="863" spans="1:30" ht="12.75" x14ac:dyDescent="0.2">
      <c r="A863" s="34"/>
      <c r="B863" s="34"/>
      <c r="C863" s="34"/>
      <c r="D863" s="34"/>
      <c r="E863" s="34"/>
      <c r="F863" s="34"/>
      <c r="G863" s="51"/>
      <c r="H863" s="34"/>
      <c r="I863" s="51"/>
      <c r="J863" s="34"/>
      <c r="K863" s="51"/>
      <c r="L863" s="34"/>
      <c r="M863" s="51"/>
      <c r="N863" s="34"/>
      <c r="O863" s="34"/>
      <c r="P863" s="34"/>
      <c r="Q863" s="34"/>
      <c r="R863" s="34"/>
      <c r="S863" s="34"/>
      <c r="T863" s="34"/>
      <c r="U863" s="34"/>
      <c r="V863" s="34"/>
      <c r="W863" s="34"/>
      <c r="X863" s="34"/>
      <c r="Y863" s="34"/>
      <c r="Z863" s="34"/>
      <c r="AA863" s="34"/>
      <c r="AB863" s="34"/>
      <c r="AC863" s="34"/>
      <c r="AD863" s="34"/>
    </row>
    <row r="864" spans="1:30" ht="12.75" x14ac:dyDescent="0.2">
      <c r="A864" s="34"/>
      <c r="B864" s="34"/>
      <c r="C864" s="34"/>
      <c r="D864" s="34"/>
      <c r="E864" s="34"/>
      <c r="F864" s="34"/>
      <c r="G864" s="51"/>
      <c r="H864" s="34"/>
      <c r="I864" s="51"/>
      <c r="J864" s="34"/>
      <c r="K864" s="51"/>
      <c r="L864" s="34"/>
      <c r="M864" s="51"/>
      <c r="N864" s="34"/>
      <c r="O864" s="34"/>
      <c r="P864" s="34"/>
      <c r="Q864" s="34"/>
      <c r="R864" s="34"/>
      <c r="S864" s="34"/>
      <c r="T864" s="34"/>
      <c r="U864" s="34"/>
      <c r="V864" s="34"/>
      <c r="W864" s="34"/>
      <c r="X864" s="34"/>
      <c r="Y864" s="34"/>
      <c r="Z864" s="34"/>
      <c r="AA864" s="34"/>
      <c r="AB864" s="34"/>
      <c r="AC864" s="34"/>
      <c r="AD864" s="34"/>
    </row>
    <row r="865" spans="1:30" ht="12.75" x14ac:dyDescent="0.2">
      <c r="A865" s="34"/>
      <c r="B865" s="34"/>
      <c r="C865" s="34"/>
      <c r="D865" s="34"/>
      <c r="E865" s="34"/>
      <c r="F865" s="34"/>
      <c r="G865" s="51"/>
      <c r="H865" s="34"/>
      <c r="I865" s="51"/>
      <c r="J865" s="34"/>
      <c r="K865" s="51"/>
      <c r="L865" s="34"/>
      <c r="M865" s="51"/>
      <c r="N865" s="34"/>
      <c r="O865" s="34"/>
      <c r="P865" s="34"/>
      <c r="Q865" s="34"/>
      <c r="R865" s="34"/>
      <c r="S865" s="34"/>
      <c r="T865" s="34"/>
      <c r="U865" s="34"/>
      <c r="V865" s="34"/>
      <c r="W865" s="34"/>
      <c r="X865" s="34"/>
      <c r="Y865" s="34"/>
      <c r="Z865" s="34"/>
      <c r="AA865" s="34"/>
      <c r="AB865" s="34"/>
      <c r="AC865" s="34"/>
      <c r="AD865" s="34"/>
    </row>
    <row r="866" spans="1:30" ht="12.75" x14ac:dyDescent="0.2">
      <c r="A866" s="34"/>
      <c r="B866" s="34"/>
      <c r="C866" s="34"/>
      <c r="D866" s="34"/>
      <c r="E866" s="34"/>
      <c r="F866" s="34"/>
      <c r="G866" s="51"/>
      <c r="H866" s="34"/>
      <c r="I866" s="51"/>
      <c r="J866" s="34"/>
      <c r="K866" s="51"/>
      <c r="L866" s="34"/>
      <c r="M866" s="51"/>
      <c r="N866" s="34"/>
      <c r="O866" s="34"/>
      <c r="P866" s="34"/>
      <c r="Q866" s="34"/>
      <c r="R866" s="34"/>
      <c r="S866" s="34"/>
      <c r="T866" s="34"/>
      <c r="U866" s="34"/>
      <c r="V866" s="34"/>
      <c r="W866" s="34"/>
      <c r="X866" s="34"/>
      <c r="Y866" s="34"/>
      <c r="Z866" s="34"/>
      <c r="AA866" s="34"/>
      <c r="AB866" s="34"/>
      <c r="AC866" s="34"/>
      <c r="AD866" s="34"/>
    </row>
    <row r="867" spans="1:30" ht="12.75" x14ac:dyDescent="0.2">
      <c r="A867" s="34"/>
      <c r="B867" s="34"/>
      <c r="C867" s="34"/>
      <c r="D867" s="34"/>
      <c r="E867" s="34"/>
      <c r="F867" s="34"/>
      <c r="G867" s="51"/>
      <c r="H867" s="34"/>
      <c r="I867" s="51"/>
      <c r="J867" s="34"/>
      <c r="K867" s="51"/>
      <c r="L867" s="34"/>
      <c r="M867" s="51"/>
      <c r="N867" s="34"/>
      <c r="O867" s="34"/>
      <c r="P867" s="34"/>
      <c r="Q867" s="34"/>
      <c r="R867" s="34"/>
      <c r="S867" s="34"/>
      <c r="T867" s="34"/>
      <c r="U867" s="34"/>
      <c r="V867" s="34"/>
      <c r="W867" s="34"/>
      <c r="X867" s="34"/>
      <c r="Y867" s="34"/>
      <c r="Z867" s="34"/>
      <c r="AA867" s="34"/>
      <c r="AB867" s="34"/>
      <c r="AC867" s="34"/>
      <c r="AD867" s="34"/>
    </row>
    <row r="868" spans="1:30" ht="12.75" x14ac:dyDescent="0.2">
      <c r="A868" s="34"/>
      <c r="B868" s="34"/>
      <c r="C868" s="34"/>
      <c r="D868" s="34"/>
      <c r="E868" s="34"/>
      <c r="F868" s="34"/>
      <c r="G868" s="51"/>
      <c r="H868" s="34"/>
      <c r="I868" s="51"/>
      <c r="J868" s="34"/>
      <c r="K868" s="51"/>
      <c r="L868" s="34"/>
      <c r="M868" s="51"/>
      <c r="N868" s="34"/>
      <c r="O868" s="34"/>
      <c r="P868" s="34"/>
      <c r="Q868" s="34"/>
      <c r="R868" s="34"/>
      <c r="S868" s="34"/>
      <c r="T868" s="34"/>
      <c r="U868" s="34"/>
      <c r="V868" s="34"/>
      <c r="W868" s="34"/>
      <c r="X868" s="34"/>
      <c r="Y868" s="34"/>
      <c r="Z868" s="34"/>
      <c r="AA868" s="34"/>
      <c r="AB868" s="34"/>
      <c r="AC868" s="34"/>
      <c r="AD868" s="34"/>
    </row>
    <row r="869" spans="1:30" ht="12.75" x14ac:dyDescent="0.2">
      <c r="A869" s="34"/>
      <c r="B869" s="34"/>
      <c r="C869" s="34"/>
      <c r="D869" s="34"/>
      <c r="E869" s="34"/>
      <c r="F869" s="34"/>
      <c r="G869" s="51"/>
      <c r="H869" s="34"/>
      <c r="I869" s="51"/>
      <c r="J869" s="34"/>
      <c r="K869" s="51"/>
      <c r="L869" s="34"/>
      <c r="M869" s="51"/>
      <c r="N869" s="34"/>
      <c r="O869" s="34"/>
      <c r="P869" s="34"/>
      <c r="Q869" s="34"/>
      <c r="R869" s="34"/>
      <c r="S869" s="34"/>
      <c r="T869" s="34"/>
      <c r="U869" s="34"/>
      <c r="V869" s="34"/>
      <c r="W869" s="34"/>
      <c r="X869" s="34"/>
      <c r="Y869" s="34"/>
      <c r="Z869" s="34"/>
      <c r="AA869" s="34"/>
      <c r="AB869" s="34"/>
      <c r="AC869" s="34"/>
      <c r="AD869" s="34"/>
    </row>
    <row r="870" spans="1:30" ht="12.75" x14ac:dyDescent="0.2">
      <c r="A870" s="34"/>
      <c r="B870" s="34"/>
      <c r="C870" s="34"/>
      <c r="D870" s="34"/>
      <c r="E870" s="34"/>
      <c r="F870" s="34"/>
      <c r="G870" s="51"/>
      <c r="H870" s="34"/>
      <c r="I870" s="51"/>
      <c r="J870" s="34"/>
      <c r="K870" s="51"/>
      <c r="L870" s="34"/>
      <c r="M870" s="51"/>
      <c r="N870" s="34"/>
      <c r="O870" s="34"/>
      <c r="P870" s="34"/>
      <c r="Q870" s="34"/>
      <c r="R870" s="34"/>
      <c r="S870" s="34"/>
      <c r="T870" s="34"/>
      <c r="U870" s="34"/>
      <c r="V870" s="34"/>
      <c r="W870" s="34"/>
      <c r="X870" s="34"/>
      <c r="Y870" s="34"/>
      <c r="Z870" s="34"/>
      <c r="AA870" s="34"/>
      <c r="AB870" s="34"/>
      <c r="AC870" s="34"/>
      <c r="AD870" s="34"/>
    </row>
    <row r="871" spans="1:30" ht="12.75" x14ac:dyDescent="0.2">
      <c r="A871" s="34"/>
      <c r="B871" s="34"/>
      <c r="C871" s="34"/>
      <c r="D871" s="34"/>
      <c r="E871" s="34"/>
      <c r="F871" s="34"/>
      <c r="G871" s="51"/>
      <c r="H871" s="34"/>
      <c r="I871" s="51"/>
      <c r="J871" s="34"/>
      <c r="K871" s="51"/>
      <c r="L871" s="34"/>
      <c r="M871" s="51"/>
      <c r="N871" s="34"/>
      <c r="O871" s="34"/>
      <c r="P871" s="34"/>
      <c r="Q871" s="34"/>
      <c r="R871" s="34"/>
      <c r="S871" s="34"/>
      <c r="T871" s="34"/>
      <c r="U871" s="34"/>
      <c r="V871" s="34"/>
      <c r="W871" s="34"/>
      <c r="X871" s="34"/>
      <c r="Y871" s="34"/>
      <c r="Z871" s="34"/>
      <c r="AA871" s="34"/>
      <c r="AB871" s="34"/>
      <c r="AC871" s="34"/>
      <c r="AD871" s="34"/>
    </row>
    <row r="872" spans="1:30" ht="12.75" x14ac:dyDescent="0.2">
      <c r="A872" s="34"/>
      <c r="B872" s="34"/>
      <c r="C872" s="34"/>
      <c r="D872" s="34"/>
      <c r="E872" s="34"/>
      <c r="F872" s="34"/>
      <c r="G872" s="51"/>
      <c r="H872" s="34"/>
      <c r="I872" s="51"/>
      <c r="J872" s="34"/>
      <c r="K872" s="51"/>
      <c r="L872" s="34"/>
      <c r="M872" s="51"/>
      <c r="N872" s="34"/>
      <c r="O872" s="34"/>
      <c r="P872" s="34"/>
      <c r="Q872" s="34"/>
      <c r="R872" s="34"/>
      <c r="S872" s="34"/>
      <c r="T872" s="34"/>
      <c r="U872" s="34"/>
      <c r="V872" s="34"/>
      <c r="W872" s="34"/>
      <c r="X872" s="34"/>
      <c r="Y872" s="34"/>
      <c r="Z872" s="34"/>
      <c r="AA872" s="34"/>
      <c r="AB872" s="34"/>
      <c r="AC872" s="34"/>
      <c r="AD872" s="34"/>
    </row>
    <row r="873" spans="1:30" ht="12.75" x14ac:dyDescent="0.2">
      <c r="A873" s="34"/>
      <c r="B873" s="34"/>
      <c r="C873" s="34"/>
      <c r="D873" s="34"/>
      <c r="E873" s="34"/>
      <c r="F873" s="34"/>
      <c r="G873" s="51"/>
      <c r="H873" s="34"/>
      <c r="I873" s="51"/>
      <c r="J873" s="34"/>
      <c r="K873" s="51"/>
      <c r="L873" s="34"/>
      <c r="M873" s="51"/>
      <c r="N873" s="34"/>
      <c r="O873" s="34"/>
      <c r="P873" s="34"/>
      <c r="Q873" s="34"/>
      <c r="R873" s="34"/>
      <c r="S873" s="34"/>
      <c r="T873" s="34"/>
      <c r="U873" s="34"/>
      <c r="V873" s="34"/>
      <c r="W873" s="34"/>
      <c r="X873" s="34"/>
      <c r="Y873" s="34"/>
      <c r="Z873" s="34"/>
      <c r="AA873" s="34"/>
      <c r="AB873" s="34"/>
      <c r="AC873" s="34"/>
      <c r="AD873" s="34"/>
    </row>
    <row r="874" spans="1:30" ht="12.75" x14ac:dyDescent="0.2">
      <c r="A874" s="34"/>
      <c r="B874" s="34"/>
      <c r="C874" s="34"/>
      <c r="D874" s="34"/>
      <c r="E874" s="34"/>
      <c r="F874" s="34"/>
      <c r="G874" s="51"/>
      <c r="H874" s="34"/>
      <c r="I874" s="51"/>
      <c r="J874" s="34"/>
      <c r="K874" s="51"/>
      <c r="L874" s="34"/>
      <c r="M874" s="51"/>
      <c r="N874" s="34"/>
      <c r="O874" s="34"/>
      <c r="P874" s="34"/>
      <c r="Q874" s="34"/>
      <c r="R874" s="34"/>
      <c r="S874" s="34"/>
      <c r="T874" s="34"/>
      <c r="U874" s="34"/>
      <c r="V874" s="34"/>
      <c r="W874" s="34"/>
      <c r="X874" s="34"/>
      <c r="Y874" s="34"/>
      <c r="Z874" s="34"/>
      <c r="AA874" s="34"/>
      <c r="AB874" s="34"/>
      <c r="AC874" s="34"/>
      <c r="AD874" s="34"/>
    </row>
    <row r="875" spans="1:30" ht="12.75" x14ac:dyDescent="0.2">
      <c r="A875" s="34"/>
      <c r="B875" s="34"/>
      <c r="C875" s="34"/>
      <c r="D875" s="34"/>
      <c r="E875" s="34"/>
      <c r="F875" s="34"/>
      <c r="G875" s="51"/>
      <c r="H875" s="34"/>
      <c r="I875" s="51"/>
      <c r="J875" s="34"/>
      <c r="K875" s="51"/>
      <c r="L875" s="34"/>
      <c r="M875" s="51"/>
      <c r="N875" s="34"/>
      <c r="O875" s="34"/>
      <c r="P875" s="34"/>
      <c r="Q875" s="34"/>
      <c r="R875" s="34"/>
      <c r="S875" s="34"/>
      <c r="T875" s="34"/>
      <c r="U875" s="34"/>
      <c r="V875" s="34"/>
      <c r="W875" s="34"/>
      <c r="X875" s="34"/>
      <c r="Y875" s="34"/>
      <c r="Z875" s="34"/>
      <c r="AA875" s="34"/>
      <c r="AB875" s="34"/>
      <c r="AC875" s="34"/>
      <c r="AD875" s="34"/>
    </row>
    <row r="876" spans="1:30" ht="12.75" x14ac:dyDescent="0.2">
      <c r="A876" s="34"/>
      <c r="B876" s="34"/>
      <c r="C876" s="34"/>
      <c r="D876" s="34"/>
      <c r="E876" s="34"/>
      <c r="F876" s="34"/>
      <c r="G876" s="51"/>
      <c r="H876" s="34"/>
      <c r="I876" s="51"/>
      <c r="J876" s="34"/>
      <c r="K876" s="51"/>
      <c r="L876" s="34"/>
      <c r="M876" s="51"/>
      <c r="N876" s="34"/>
      <c r="O876" s="34"/>
      <c r="P876" s="34"/>
      <c r="Q876" s="34"/>
      <c r="R876" s="34"/>
      <c r="S876" s="34"/>
      <c r="T876" s="34"/>
      <c r="U876" s="34"/>
      <c r="V876" s="34"/>
      <c r="W876" s="34"/>
      <c r="X876" s="34"/>
      <c r="Y876" s="34"/>
      <c r="Z876" s="34"/>
      <c r="AA876" s="34"/>
      <c r="AB876" s="34"/>
      <c r="AC876" s="34"/>
      <c r="AD876" s="34"/>
    </row>
    <row r="877" spans="1:30" ht="12.75" x14ac:dyDescent="0.2">
      <c r="A877" s="34"/>
      <c r="B877" s="34"/>
      <c r="C877" s="34"/>
      <c r="D877" s="34"/>
      <c r="E877" s="34"/>
      <c r="F877" s="34"/>
      <c r="G877" s="51"/>
      <c r="H877" s="34"/>
      <c r="I877" s="51"/>
      <c r="J877" s="34"/>
      <c r="K877" s="51"/>
      <c r="L877" s="34"/>
      <c r="M877" s="51"/>
      <c r="N877" s="34"/>
      <c r="O877" s="34"/>
      <c r="P877" s="34"/>
      <c r="Q877" s="34"/>
      <c r="R877" s="34"/>
      <c r="S877" s="34"/>
      <c r="T877" s="34"/>
      <c r="U877" s="34"/>
      <c r="V877" s="34"/>
      <c r="W877" s="34"/>
      <c r="X877" s="34"/>
      <c r="Y877" s="34"/>
      <c r="Z877" s="34"/>
      <c r="AA877" s="34"/>
      <c r="AB877" s="34"/>
      <c r="AC877" s="34"/>
      <c r="AD877" s="34"/>
    </row>
    <row r="878" spans="1:30" ht="12.75" x14ac:dyDescent="0.2">
      <c r="A878" s="34"/>
      <c r="B878" s="34"/>
      <c r="C878" s="34"/>
      <c r="D878" s="34"/>
      <c r="E878" s="34"/>
      <c r="F878" s="34"/>
      <c r="G878" s="51"/>
      <c r="H878" s="34"/>
      <c r="I878" s="51"/>
      <c r="J878" s="34"/>
      <c r="K878" s="51"/>
      <c r="L878" s="34"/>
      <c r="M878" s="51"/>
      <c r="N878" s="34"/>
      <c r="O878" s="34"/>
      <c r="P878" s="34"/>
      <c r="Q878" s="34"/>
      <c r="R878" s="34"/>
      <c r="S878" s="34"/>
      <c r="T878" s="34"/>
      <c r="U878" s="34"/>
      <c r="V878" s="34"/>
      <c r="W878" s="34"/>
      <c r="X878" s="34"/>
      <c r="Y878" s="34"/>
      <c r="Z878" s="34"/>
      <c r="AA878" s="34"/>
      <c r="AB878" s="34"/>
      <c r="AC878" s="34"/>
      <c r="AD878" s="34"/>
    </row>
    <row r="879" spans="1:30" ht="12.75" x14ac:dyDescent="0.2">
      <c r="A879" s="34"/>
      <c r="B879" s="34"/>
      <c r="C879" s="34"/>
      <c r="D879" s="34"/>
      <c r="E879" s="34"/>
      <c r="F879" s="34"/>
      <c r="G879" s="51"/>
      <c r="H879" s="34"/>
      <c r="I879" s="51"/>
      <c r="J879" s="34"/>
      <c r="K879" s="51"/>
      <c r="L879" s="34"/>
      <c r="M879" s="51"/>
      <c r="N879" s="34"/>
      <c r="O879" s="34"/>
      <c r="P879" s="34"/>
      <c r="Q879" s="34"/>
      <c r="R879" s="34"/>
      <c r="S879" s="34"/>
      <c r="T879" s="34"/>
      <c r="U879" s="34"/>
      <c r="V879" s="34"/>
      <c r="W879" s="34"/>
      <c r="X879" s="34"/>
      <c r="Y879" s="34"/>
      <c r="Z879" s="34"/>
      <c r="AA879" s="34"/>
      <c r="AB879" s="34"/>
      <c r="AC879" s="34"/>
      <c r="AD879" s="34"/>
    </row>
    <row r="880" spans="1:30" ht="12.75" x14ac:dyDescent="0.2">
      <c r="A880" s="34"/>
      <c r="B880" s="34"/>
      <c r="C880" s="34"/>
      <c r="D880" s="34"/>
      <c r="E880" s="34"/>
      <c r="F880" s="34"/>
      <c r="G880" s="51"/>
      <c r="H880" s="34"/>
      <c r="I880" s="51"/>
      <c r="J880" s="34"/>
      <c r="K880" s="51"/>
      <c r="L880" s="34"/>
      <c r="M880" s="51"/>
      <c r="N880" s="34"/>
      <c r="O880" s="34"/>
      <c r="P880" s="34"/>
      <c r="Q880" s="34"/>
      <c r="R880" s="34"/>
      <c r="S880" s="34"/>
      <c r="T880" s="34"/>
      <c r="U880" s="34"/>
      <c r="V880" s="34"/>
      <c r="W880" s="34"/>
      <c r="X880" s="34"/>
      <c r="Y880" s="34"/>
      <c r="Z880" s="34"/>
      <c r="AA880" s="34"/>
      <c r="AB880" s="34"/>
      <c r="AC880" s="34"/>
      <c r="AD880" s="34"/>
    </row>
    <row r="881" spans="1:30" ht="12.75" x14ac:dyDescent="0.2">
      <c r="A881" s="34"/>
      <c r="B881" s="34"/>
      <c r="C881" s="34"/>
      <c r="D881" s="34"/>
      <c r="E881" s="34"/>
      <c r="F881" s="34"/>
      <c r="G881" s="51"/>
      <c r="H881" s="34"/>
      <c r="I881" s="51"/>
      <c r="J881" s="34"/>
      <c r="K881" s="51"/>
      <c r="L881" s="34"/>
      <c r="M881" s="51"/>
      <c r="N881" s="34"/>
      <c r="O881" s="34"/>
      <c r="P881" s="34"/>
      <c r="Q881" s="34"/>
      <c r="R881" s="34"/>
      <c r="S881" s="34"/>
      <c r="T881" s="34"/>
      <c r="U881" s="34"/>
      <c r="V881" s="34"/>
      <c r="W881" s="34"/>
      <c r="X881" s="34"/>
      <c r="Y881" s="34"/>
      <c r="Z881" s="34"/>
      <c r="AA881" s="34"/>
      <c r="AB881" s="34"/>
      <c r="AC881" s="34"/>
      <c r="AD881" s="34"/>
    </row>
    <row r="882" spans="1:30" ht="12.75" x14ac:dyDescent="0.2">
      <c r="A882" s="34"/>
      <c r="B882" s="34"/>
      <c r="C882" s="34"/>
      <c r="D882" s="34"/>
      <c r="E882" s="34"/>
      <c r="F882" s="34"/>
      <c r="G882" s="51"/>
      <c r="H882" s="34"/>
      <c r="I882" s="51"/>
      <c r="J882" s="34"/>
      <c r="K882" s="51"/>
      <c r="L882" s="34"/>
      <c r="M882" s="51"/>
      <c r="N882" s="34"/>
      <c r="O882" s="34"/>
      <c r="P882" s="34"/>
      <c r="Q882" s="34"/>
      <c r="R882" s="34"/>
      <c r="S882" s="34"/>
      <c r="T882" s="34"/>
      <c r="U882" s="34"/>
      <c r="V882" s="34"/>
      <c r="W882" s="34"/>
      <c r="X882" s="34"/>
      <c r="Y882" s="34"/>
      <c r="Z882" s="34"/>
      <c r="AA882" s="34"/>
      <c r="AB882" s="34"/>
      <c r="AC882" s="34"/>
      <c r="AD882" s="34"/>
    </row>
    <row r="883" spans="1:30" ht="12.75" x14ac:dyDescent="0.2">
      <c r="A883" s="34"/>
      <c r="B883" s="34"/>
      <c r="C883" s="34"/>
      <c r="D883" s="34"/>
      <c r="E883" s="34"/>
      <c r="F883" s="34"/>
      <c r="G883" s="51"/>
      <c r="H883" s="34"/>
      <c r="I883" s="51"/>
      <c r="J883" s="34"/>
      <c r="K883" s="51"/>
      <c r="L883" s="34"/>
      <c r="M883" s="51"/>
      <c r="N883" s="34"/>
      <c r="O883" s="34"/>
      <c r="P883" s="34"/>
      <c r="Q883" s="34"/>
      <c r="R883" s="34"/>
      <c r="S883" s="34"/>
      <c r="T883" s="34"/>
      <c r="U883" s="34"/>
      <c r="V883" s="34"/>
      <c r="W883" s="34"/>
      <c r="X883" s="34"/>
      <c r="Y883" s="34"/>
      <c r="Z883" s="34"/>
      <c r="AA883" s="34"/>
      <c r="AB883" s="34"/>
      <c r="AC883" s="34"/>
      <c r="AD883" s="34"/>
    </row>
    <row r="884" spans="1:30" ht="12.75" x14ac:dyDescent="0.2">
      <c r="A884" s="34"/>
      <c r="B884" s="34"/>
      <c r="C884" s="34"/>
      <c r="D884" s="34"/>
      <c r="E884" s="34"/>
      <c r="F884" s="34"/>
      <c r="G884" s="51"/>
      <c r="H884" s="34"/>
      <c r="I884" s="51"/>
      <c r="J884" s="34"/>
      <c r="K884" s="51"/>
      <c r="L884" s="34"/>
      <c r="M884" s="51"/>
      <c r="N884" s="34"/>
      <c r="O884" s="34"/>
      <c r="P884" s="34"/>
      <c r="Q884" s="34"/>
      <c r="R884" s="34"/>
      <c r="S884" s="34"/>
      <c r="T884" s="34"/>
      <c r="U884" s="34"/>
      <c r="V884" s="34"/>
      <c r="W884" s="34"/>
      <c r="X884" s="34"/>
      <c r="Y884" s="34"/>
      <c r="Z884" s="34"/>
      <c r="AA884" s="34"/>
      <c r="AB884" s="34"/>
      <c r="AC884" s="34"/>
      <c r="AD884" s="34"/>
    </row>
    <row r="885" spans="1:30" ht="12.75" x14ac:dyDescent="0.2">
      <c r="A885" s="34"/>
      <c r="B885" s="34"/>
      <c r="C885" s="34"/>
      <c r="D885" s="34"/>
      <c r="E885" s="34"/>
      <c r="F885" s="34"/>
      <c r="G885" s="51"/>
      <c r="H885" s="34"/>
      <c r="I885" s="51"/>
      <c r="J885" s="34"/>
      <c r="K885" s="51"/>
      <c r="L885" s="34"/>
      <c r="M885" s="51"/>
      <c r="N885" s="34"/>
      <c r="O885" s="34"/>
      <c r="P885" s="34"/>
      <c r="Q885" s="34"/>
      <c r="R885" s="34"/>
      <c r="S885" s="34"/>
      <c r="T885" s="34"/>
      <c r="U885" s="34"/>
      <c r="V885" s="34"/>
      <c r="W885" s="34"/>
      <c r="X885" s="34"/>
      <c r="Y885" s="34"/>
      <c r="Z885" s="34"/>
      <c r="AA885" s="34"/>
      <c r="AB885" s="34"/>
      <c r="AC885" s="34"/>
      <c r="AD885" s="34"/>
    </row>
    <row r="886" spans="1:30" ht="12.75" x14ac:dyDescent="0.2">
      <c r="A886" s="34"/>
      <c r="B886" s="34"/>
      <c r="C886" s="34"/>
      <c r="D886" s="34"/>
      <c r="E886" s="34"/>
      <c r="F886" s="34"/>
      <c r="G886" s="51"/>
      <c r="H886" s="34"/>
      <c r="I886" s="51"/>
      <c r="J886" s="34"/>
      <c r="K886" s="51"/>
      <c r="L886" s="34"/>
      <c r="M886" s="51"/>
      <c r="N886" s="34"/>
      <c r="O886" s="34"/>
      <c r="P886" s="34"/>
      <c r="Q886" s="34"/>
      <c r="R886" s="34"/>
      <c r="S886" s="34"/>
      <c r="T886" s="34"/>
      <c r="U886" s="34"/>
      <c r="V886" s="34"/>
      <c r="W886" s="34"/>
      <c r="X886" s="34"/>
      <c r="Y886" s="34"/>
      <c r="Z886" s="34"/>
      <c r="AA886" s="34"/>
      <c r="AB886" s="34"/>
      <c r="AC886" s="34"/>
      <c r="AD886" s="34"/>
    </row>
    <row r="887" spans="1:30" ht="12.75" x14ac:dyDescent="0.2">
      <c r="A887" s="34"/>
      <c r="B887" s="34"/>
      <c r="C887" s="34"/>
      <c r="D887" s="34"/>
      <c r="E887" s="34"/>
      <c r="F887" s="34"/>
      <c r="G887" s="51"/>
      <c r="H887" s="34"/>
      <c r="I887" s="51"/>
      <c r="J887" s="34"/>
      <c r="K887" s="51"/>
      <c r="L887" s="34"/>
      <c r="M887" s="51"/>
      <c r="N887" s="34"/>
      <c r="O887" s="34"/>
      <c r="P887" s="34"/>
      <c r="Q887" s="34"/>
      <c r="R887" s="34"/>
      <c r="S887" s="34"/>
      <c r="T887" s="34"/>
      <c r="U887" s="34"/>
      <c r="V887" s="34"/>
      <c r="W887" s="34"/>
      <c r="X887" s="34"/>
      <c r="Y887" s="34"/>
      <c r="Z887" s="34"/>
      <c r="AA887" s="34"/>
      <c r="AB887" s="34"/>
      <c r="AC887" s="34"/>
      <c r="AD887" s="34"/>
    </row>
    <row r="888" spans="1:30" ht="12.75" x14ac:dyDescent="0.2">
      <c r="A888" s="34"/>
      <c r="B888" s="34"/>
      <c r="C888" s="34"/>
      <c r="D888" s="34"/>
      <c r="E888" s="34"/>
      <c r="F888" s="34"/>
      <c r="G888" s="51"/>
      <c r="H888" s="34"/>
      <c r="I888" s="51"/>
      <c r="J888" s="34"/>
      <c r="K888" s="51"/>
      <c r="L888" s="34"/>
      <c r="M888" s="51"/>
      <c r="N888" s="34"/>
      <c r="O888" s="34"/>
      <c r="P888" s="34"/>
      <c r="Q888" s="34"/>
      <c r="R888" s="34"/>
      <c r="S888" s="34"/>
      <c r="T888" s="34"/>
      <c r="U888" s="34"/>
      <c r="V888" s="34"/>
      <c r="W888" s="34"/>
      <c r="X888" s="34"/>
      <c r="Y888" s="34"/>
      <c r="Z888" s="34"/>
      <c r="AA888" s="34"/>
      <c r="AB888" s="34"/>
      <c r="AC888" s="34"/>
      <c r="AD888" s="34"/>
    </row>
    <row r="889" spans="1:30" ht="12.75" x14ac:dyDescent="0.2">
      <c r="A889" s="34"/>
      <c r="B889" s="34"/>
      <c r="C889" s="34"/>
      <c r="D889" s="34"/>
      <c r="E889" s="34"/>
      <c r="F889" s="34"/>
      <c r="G889" s="51"/>
      <c r="H889" s="34"/>
      <c r="I889" s="51"/>
      <c r="J889" s="34"/>
      <c r="K889" s="51"/>
      <c r="L889" s="34"/>
      <c r="M889" s="51"/>
      <c r="N889" s="34"/>
      <c r="O889" s="34"/>
      <c r="P889" s="34"/>
      <c r="Q889" s="34"/>
      <c r="R889" s="34"/>
      <c r="S889" s="34"/>
      <c r="T889" s="34"/>
      <c r="U889" s="34"/>
      <c r="V889" s="34"/>
      <c r="W889" s="34"/>
      <c r="X889" s="34"/>
      <c r="Y889" s="34"/>
      <c r="Z889" s="34"/>
      <c r="AA889" s="34"/>
      <c r="AB889" s="34"/>
      <c r="AC889" s="34"/>
      <c r="AD889" s="34"/>
    </row>
    <row r="890" spans="1:30" ht="12.75" x14ac:dyDescent="0.2">
      <c r="A890" s="34"/>
      <c r="B890" s="34"/>
      <c r="C890" s="34"/>
      <c r="D890" s="34"/>
      <c r="E890" s="34"/>
      <c r="F890" s="34"/>
      <c r="G890" s="51"/>
      <c r="H890" s="34"/>
      <c r="I890" s="51"/>
      <c r="J890" s="34"/>
      <c r="K890" s="51"/>
      <c r="L890" s="34"/>
      <c r="M890" s="51"/>
      <c r="N890" s="34"/>
      <c r="O890" s="34"/>
      <c r="P890" s="34"/>
      <c r="Q890" s="34"/>
      <c r="R890" s="34"/>
      <c r="S890" s="34"/>
      <c r="T890" s="34"/>
      <c r="U890" s="34"/>
      <c r="V890" s="34"/>
      <c r="W890" s="34"/>
      <c r="X890" s="34"/>
      <c r="Y890" s="34"/>
      <c r="Z890" s="34"/>
      <c r="AA890" s="34"/>
      <c r="AB890" s="34"/>
      <c r="AC890" s="34"/>
      <c r="AD890" s="34"/>
    </row>
    <row r="891" spans="1:30" ht="12.75" x14ac:dyDescent="0.2">
      <c r="A891" s="34"/>
      <c r="B891" s="34"/>
      <c r="C891" s="34"/>
      <c r="D891" s="34"/>
      <c r="E891" s="34"/>
      <c r="F891" s="34"/>
      <c r="G891" s="51"/>
      <c r="H891" s="34"/>
      <c r="I891" s="51"/>
      <c r="J891" s="34"/>
      <c r="K891" s="51"/>
      <c r="L891" s="34"/>
      <c r="M891" s="51"/>
      <c r="N891" s="34"/>
      <c r="O891" s="34"/>
      <c r="P891" s="34"/>
      <c r="Q891" s="34"/>
      <c r="R891" s="34"/>
      <c r="S891" s="34"/>
      <c r="T891" s="34"/>
      <c r="U891" s="34"/>
      <c r="V891" s="34"/>
      <c r="W891" s="34"/>
      <c r="X891" s="34"/>
      <c r="Y891" s="34"/>
      <c r="Z891" s="34"/>
      <c r="AA891" s="34"/>
      <c r="AB891" s="34"/>
      <c r="AC891" s="34"/>
      <c r="AD891" s="34"/>
    </row>
    <row r="892" spans="1:30" ht="12.75" x14ac:dyDescent="0.2">
      <c r="A892" s="34"/>
      <c r="B892" s="34"/>
      <c r="C892" s="34"/>
      <c r="D892" s="34"/>
      <c r="E892" s="34"/>
      <c r="F892" s="34"/>
      <c r="G892" s="51"/>
      <c r="H892" s="34"/>
      <c r="I892" s="51"/>
      <c r="J892" s="34"/>
      <c r="K892" s="51"/>
      <c r="L892" s="34"/>
      <c r="M892" s="51"/>
      <c r="N892" s="34"/>
      <c r="O892" s="34"/>
      <c r="P892" s="34"/>
      <c r="Q892" s="34"/>
      <c r="R892" s="34"/>
      <c r="S892" s="34"/>
      <c r="T892" s="34"/>
      <c r="U892" s="34"/>
      <c r="V892" s="34"/>
      <c r="W892" s="34"/>
      <c r="X892" s="34"/>
      <c r="Y892" s="34"/>
      <c r="Z892" s="34"/>
      <c r="AA892" s="34"/>
      <c r="AB892" s="34"/>
      <c r="AC892" s="34"/>
      <c r="AD892" s="34"/>
    </row>
    <row r="893" spans="1:30" ht="12.75" x14ac:dyDescent="0.2">
      <c r="A893" s="34"/>
      <c r="B893" s="34"/>
      <c r="C893" s="34"/>
      <c r="D893" s="34"/>
      <c r="E893" s="34"/>
      <c r="F893" s="34"/>
      <c r="G893" s="51"/>
      <c r="H893" s="34"/>
      <c r="I893" s="51"/>
      <c r="J893" s="34"/>
      <c r="K893" s="51"/>
      <c r="L893" s="34"/>
      <c r="M893" s="51"/>
      <c r="N893" s="34"/>
      <c r="O893" s="34"/>
      <c r="P893" s="34"/>
      <c r="Q893" s="34"/>
      <c r="R893" s="34"/>
      <c r="S893" s="34"/>
      <c r="T893" s="34"/>
      <c r="U893" s="34"/>
      <c r="V893" s="34"/>
      <c r="W893" s="34"/>
      <c r="X893" s="34"/>
      <c r="Y893" s="34"/>
      <c r="Z893" s="34"/>
      <c r="AA893" s="34"/>
      <c r="AB893" s="34"/>
      <c r="AC893" s="34"/>
      <c r="AD893" s="34"/>
    </row>
    <row r="894" spans="1:30" ht="12.75" x14ac:dyDescent="0.2">
      <c r="A894" s="34"/>
      <c r="B894" s="34"/>
      <c r="C894" s="34"/>
      <c r="D894" s="34"/>
      <c r="E894" s="34"/>
      <c r="F894" s="34"/>
      <c r="G894" s="51"/>
      <c r="H894" s="34"/>
      <c r="I894" s="51"/>
      <c r="J894" s="34"/>
      <c r="K894" s="51"/>
      <c r="L894" s="34"/>
      <c r="M894" s="51"/>
      <c r="N894" s="34"/>
      <c r="O894" s="34"/>
      <c r="P894" s="34"/>
      <c r="Q894" s="34"/>
      <c r="R894" s="34"/>
      <c r="S894" s="34"/>
      <c r="T894" s="34"/>
      <c r="U894" s="34"/>
      <c r="V894" s="34"/>
      <c r="W894" s="34"/>
      <c r="X894" s="34"/>
      <c r="Y894" s="34"/>
      <c r="Z894" s="34"/>
      <c r="AA894" s="34"/>
      <c r="AB894" s="34"/>
      <c r="AC894" s="34"/>
      <c r="AD894" s="34"/>
    </row>
    <row r="895" spans="1:30" ht="12.75" x14ac:dyDescent="0.2">
      <c r="A895" s="34"/>
      <c r="B895" s="34"/>
      <c r="C895" s="34"/>
      <c r="D895" s="34"/>
      <c r="E895" s="34"/>
      <c r="F895" s="34"/>
      <c r="G895" s="51"/>
      <c r="H895" s="34"/>
      <c r="I895" s="51"/>
      <c r="J895" s="34"/>
      <c r="K895" s="51"/>
      <c r="L895" s="34"/>
      <c r="M895" s="51"/>
      <c r="N895" s="34"/>
      <c r="O895" s="34"/>
      <c r="P895" s="34"/>
      <c r="Q895" s="34"/>
      <c r="R895" s="34"/>
      <c r="S895" s="34"/>
      <c r="T895" s="34"/>
      <c r="U895" s="34"/>
      <c r="V895" s="34"/>
      <c r="W895" s="34"/>
      <c r="X895" s="34"/>
      <c r="Y895" s="34"/>
      <c r="Z895" s="34"/>
      <c r="AA895" s="34"/>
      <c r="AB895" s="34"/>
      <c r="AC895" s="34"/>
      <c r="AD895" s="34"/>
    </row>
    <row r="896" spans="1:30" ht="12.75" x14ac:dyDescent="0.2">
      <c r="A896" s="34"/>
      <c r="B896" s="34"/>
      <c r="C896" s="34"/>
      <c r="D896" s="34"/>
      <c r="E896" s="34"/>
      <c r="F896" s="34"/>
      <c r="G896" s="51"/>
      <c r="H896" s="34"/>
      <c r="I896" s="51"/>
      <c r="J896" s="34"/>
      <c r="K896" s="51"/>
      <c r="L896" s="34"/>
      <c r="M896" s="51"/>
      <c r="N896" s="34"/>
      <c r="O896" s="34"/>
      <c r="P896" s="34"/>
      <c r="Q896" s="34"/>
      <c r="R896" s="34"/>
      <c r="S896" s="34"/>
      <c r="T896" s="34"/>
      <c r="U896" s="34"/>
      <c r="V896" s="34"/>
      <c r="W896" s="34"/>
      <c r="X896" s="34"/>
      <c r="Y896" s="34"/>
      <c r="Z896" s="34"/>
      <c r="AA896" s="34"/>
      <c r="AB896" s="34"/>
      <c r="AC896" s="34"/>
      <c r="AD896" s="34"/>
    </row>
    <row r="897" spans="1:30" ht="12.75" x14ac:dyDescent="0.2">
      <c r="A897" s="34"/>
      <c r="B897" s="34"/>
      <c r="C897" s="34"/>
      <c r="D897" s="34"/>
      <c r="E897" s="34"/>
      <c r="F897" s="34"/>
      <c r="G897" s="51"/>
      <c r="H897" s="34"/>
      <c r="I897" s="51"/>
      <c r="J897" s="34"/>
      <c r="K897" s="51"/>
      <c r="L897" s="34"/>
      <c r="M897" s="51"/>
      <c r="N897" s="34"/>
      <c r="O897" s="34"/>
      <c r="P897" s="34"/>
      <c r="Q897" s="34"/>
      <c r="R897" s="34"/>
      <c r="S897" s="34"/>
      <c r="T897" s="34"/>
      <c r="U897" s="34"/>
      <c r="V897" s="34"/>
      <c r="W897" s="34"/>
      <c r="X897" s="34"/>
      <c r="Y897" s="34"/>
      <c r="Z897" s="34"/>
      <c r="AA897" s="34"/>
      <c r="AB897" s="34"/>
      <c r="AC897" s="34"/>
      <c r="AD897" s="34"/>
    </row>
    <row r="898" spans="1:30" ht="12.75" x14ac:dyDescent="0.2">
      <c r="A898" s="34"/>
      <c r="B898" s="34"/>
      <c r="C898" s="34"/>
      <c r="D898" s="34"/>
      <c r="E898" s="34"/>
      <c r="F898" s="34"/>
      <c r="G898" s="51"/>
      <c r="H898" s="34"/>
      <c r="I898" s="51"/>
      <c r="J898" s="34"/>
      <c r="K898" s="51"/>
      <c r="L898" s="34"/>
      <c r="M898" s="51"/>
      <c r="N898" s="34"/>
      <c r="O898" s="34"/>
      <c r="P898" s="34"/>
      <c r="Q898" s="34"/>
      <c r="R898" s="34"/>
      <c r="S898" s="34"/>
      <c r="T898" s="34"/>
      <c r="U898" s="34"/>
      <c r="V898" s="34"/>
      <c r="W898" s="34"/>
      <c r="X898" s="34"/>
      <c r="Y898" s="34"/>
      <c r="Z898" s="34"/>
      <c r="AA898" s="34"/>
      <c r="AB898" s="34"/>
      <c r="AC898" s="34"/>
      <c r="AD898" s="34"/>
    </row>
    <row r="899" spans="1:30" ht="12.75" x14ac:dyDescent="0.2">
      <c r="A899" s="34"/>
      <c r="B899" s="34"/>
      <c r="C899" s="34"/>
      <c r="D899" s="34"/>
      <c r="E899" s="34"/>
      <c r="F899" s="34"/>
      <c r="G899" s="51"/>
      <c r="H899" s="34"/>
      <c r="I899" s="51"/>
      <c r="J899" s="34"/>
      <c r="K899" s="51"/>
      <c r="L899" s="34"/>
      <c r="M899" s="51"/>
      <c r="N899" s="34"/>
      <c r="O899" s="34"/>
      <c r="P899" s="34"/>
      <c r="Q899" s="34"/>
      <c r="R899" s="34"/>
      <c r="S899" s="34"/>
      <c r="T899" s="34"/>
      <c r="U899" s="34"/>
      <c r="V899" s="34"/>
      <c r="W899" s="34"/>
      <c r="X899" s="34"/>
      <c r="Y899" s="34"/>
      <c r="Z899" s="34"/>
      <c r="AA899" s="34"/>
      <c r="AB899" s="34"/>
      <c r="AC899" s="34"/>
      <c r="AD899" s="34"/>
    </row>
    <row r="900" spans="1:30" ht="12.75" x14ac:dyDescent="0.2">
      <c r="A900" s="34"/>
      <c r="B900" s="34"/>
      <c r="C900" s="34"/>
      <c r="D900" s="34"/>
      <c r="E900" s="34"/>
      <c r="F900" s="34"/>
      <c r="G900" s="51"/>
      <c r="H900" s="34"/>
      <c r="I900" s="51"/>
      <c r="J900" s="34"/>
      <c r="K900" s="51"/>
      <c r="L900" s="34"/>
      <c r="M900" s="51"/>
      <c r="N900" s="34"/>
      <c r="O900" s="34"/>
      <c r="P900" s="34"/>
      <c r="Q900" s="34"/>
      <c r="R900" s="34"/>
      <c r="S900" s="34"/>
      <c r="T900" s="34"/>
      <c r="U900" s="34"/>
      <c r="V900" s="34"/>
      <c r="W900" s="34"/>
      <c r="X900" s="34"/>
      <c r="Y900" s="34"/>
      <c r="Z900" s="34"/>
      <c r="AA900" s="34"/>
      <c r="AB900" s="34"/>
      <c r="AC900" s="34"/>
      <c r="AD900" s="34"/>
    </row>
    <row r="901" spans="1:30" ht="12.75" x14ac:dyDescent="0.2">
      <c r="A901" s="34"/>
      <c r="B901" s="34"/>
      <c r="C901" s="34"/>
      <c r="D901" s="34"/>
      <c r="E901" s="34"/>
      <c r="F901" s="34"/>
      <c r="G901" s="51"/>
      <c r="H901" s="34"/>
      <c r="I901" s="51"/>
      <c r="J901" s="34"/>
      <c r="K901" s="51"/>
      <c r="L901" s="34"/>
      <c r="M901" s="51"/>
      <c r="N901" s="34"/>
      <c r="O901" s="34"/>
      <c r="P901" s="34"/>
      <c r="Q901" s="34"/>
      <c r="R901" s="34"/>
      <c r="S901" s="34"/>
      <c r="T901" s="34"/>
      <c r="U901" s="34"/>
      <c r="V901" s="34"/>
      <c r="W901" s="34"/>
      <c r="X901" s="34"/>
      <c r="Y901" s="34"/>
      <c r="Z901" s="34"/>
      <c r="AA901" s="34"/>
      <c r="AB901" s="34"/>
      <c r="AC901" s="34"/>
      <c r="AD901" s="34"/>
    </row>
    <row r="902" spans="1:30" ht="12.75" x14ac:dyDescent="0.2">
      <c r="A902" s="34"/>
      <c r="B902" s="34"/>
      <c r="C902" s="34"/>
      <c r="D902" s="34"/>
      <c r="E902" s="34"/>
      <c r="F902" s="34"/>
      <c r="G902" s="51"/>
      <c r="H902" s="34"/>
      <c r="I902" s="51"/>
      <c r="J902" s="34"/>
      <c r="K902" s="51"/>
      <c r="L902" s="34"/>
      <c r="M902" s="51"/>
      <c r="N902" s="34"/>
      <c r="O902" s="34"/>
      <c r="P902" s="34"/>
      <c r="Q902" s="34"/>
      <c r="R902" s="34"/>
      <c r="S902" s="34"/>
      <c r="T902" s="34"/>
      <c r="U902" s="34"/>
      <c r="V902" s="34"/>
      <c r="W902" s="34"/>
      <c r="X902" s="34"/>
      <c r="Y902" s="34"/>
      <c r="Z902" s="34"/>
      <c r="AA902" s="34"/>
      <c r="AB902" s="34"/>
      <c r="AC902" s="34"/>
      <c r="AD902" s="34"/>
    </row>
    <row r="903" spans="1:30" ht="12.75" x14ac:dyDescent="0.2">
      <c r="A903" s="34"/>
      <c r="B903" s="34"/>
      <c r="C903" s="34"/>
      <c r="D903" s="34"/>
      <c r="E903" s="34"/>
      <c r="F903" s="34"/>
      <c r="G903" s="51"/>
      <c r="H903" s="34"/>
      <c r="I903" s="51"/>
      <c r="J903" s="34"/>
      <c r="K903" s="51"/>
      <c r="L903" s="34"/>
      <c r="M903" s="51"/>
      <c r="N903" s="34"/>
      <c r="O903" s="34"/>
      <c r="P903" s="34"/>
      <c r="Q903" s="34"/>
      <c r="R903" s="34"/>
      <c r="S903" s="34"/>
      <c r="T903" s="34"/>
      <c r="U903" s="34"/>
      <c r="V903" s="34"/>
      <c r="W903" s="34"/>
      <c r="X903" s="34"/>
      <c r="Y903" s="34"/>
      <c r="Z903" s="34"/>
      <c r="AA903" s="34"/>
      <c r="AB903" s="34"/>
      <c r="AC903" s="34"/>
      <c r="AD903" s="34"/>
    </row>
    <row r="904" spans="1:30" ht="12.75" x14ac:dyDescent="0.2">
      <c r="A904" s="34"/>
      <c r="B904" s="34"/>
      <c r="C904" s="34"/>
      <c r="D904" s="34"/>
      <c r="E904" s="34"/>
      <c r="F904" s="34"/>
      <c r="G904" s="51"/>
      <c r="H904" s="34"/>
      <c r="I904" s="51"/>
      <c r="J904" s="34"/>
      <c r="K904" s="51"/>
      <c r="L904" s="34"/>
      <c r="M904" s="51"/>
      <c r="N904" s="34"/>
      <c r="O904" s="34"/>
      <c r="P904" s="34"/>
      <c r="Q904" s="34"/>
      <c r="R904" s="34"/>
      <c r="S904" s="34"/>
      <c r="T904" s="34"/>
      <c r="U904" s="34"/>
      <c r="V904" s="34"/>
      <c r="W904" s="34"/>
      <c r="X904" s="34"/>
      <c r="Y904" s="34"/>
      <c r="Z904" s="34"/>
      <c r="AA904" s="34"/>
      <c r="AB904" s="34"/>
      <c r="AC904" s="34"/>
      <c r="AD904" s="34"/>
    </row>
    <row r="905" spans="1:30" ht="12.75" x14ac:dyDescent="0.2">
      <c r="A905" s="34"/>
      <c r="B905" s="34"/>
      <c r="C905" s="34"/>
      <c r="D905" s="34"/>
      <c r="E905" s="34"/>
      <c r="F905" s="34"/>
      <c r="G905" s="51"/>
      <c r="H905" s="34"/>
      <c r="I905" s="51"/>
      <c r="J905" s="34"/>
      <c r="K905" s="51"/>
      <c r="L905" s="34"/>
      <c r="M905" s="51"/>
      <c r="N905" s="34"/>
      <c r="O905" s="34"/>
      <c r="P905" s="34"/>
      <c r="Q905" s="34"/>
      <c r="R905" s="34"/>
      <c r="S905" s="34"/>
      <c r="T905" s="34"/>
      <c r="U905" s="34"/>
      <c r="V905" s="34"/>
      <c r="W905" s="34"/>
      <c r="X905" s="34"/>
      <c r="Y905" s="34"/>
      <c r="Z905" s="34"/>
      <c r="AA905" s="34"/>
      <c r="AB905" s="34"/>
      <c r="AC905" s="34"/>
      <c r="AD905" s="34"/>
    </row>
    <row r="906" spans="1:30" ht="12.75" x14ac:dyDescent="0.2">
      <c r="A906" s="34"/>
      <c r="B906" s="34"/>
      <c r="C906" s="34"/>
      <c r="D906" s="34"/>
      <c r="E906" s="34"/>
      <c r="F906" s="34"/>
      <c r="G906" s="51"/>
      <c r="H906" s="34"/>
      <c r="I906" s="51"/>
      <c r="J906" s="34"/>
      <c r="K906" s="51"/>
      <c r="L906" s="34"/>
      <c r="M906" s="51"/>
      <c r="N906" s="34"/>
      <c r="O906" s="34"/>
      <c r="P906" s="34"/>
      <c r="Q906" s="34"/>
      <c r="R906" s="34"/>
      <c r="S906" s="34"/>
      <c r="T906" s="34"/>
      <c r="U906" s="34"/>
      <c r="V906" s="34"/>
      <c r="W906" s="34"/>
      <c r="X906" s="34"/>
      <c r="Y906" s="34"/>
      <c r="Z906" s="34"/>
      <c r="AA906" s="34"/>
      <c r="AB906" s="34"/>
      <c r="AC906" s="34"/>
      <c r="AD906" s="34"/>
    </row>
    <row r="907" spans="1:30" ht="12.75" x14ac:dyDescent="0.2">
      <c r="A907" s="34"/>
      <c r="B907" s="34"/>
      <c r="C907" s="34"/>
      <c r="D907" s="34"/>
      <c r="E907" s="34"/>
      <c r="F907" s="34"/>
      <c r="G907" s="51"/>
      <c r="H907" s="34"/>
      <c r="I907" s="51"/>
      <c r="J907" s="34"/>
      <c r="K907" s="51"/>
      <c r="L907" s="34"/>
      <c r="M907" s="51"/>
      <c r="N907" s="34"/>
      <c r="O907" s="34"/>
      <c r="P907" s="34"/>
      <c r="Q907" s="34"/>
      <c r="R907" s="34"/>
      <c r="S907" s="34"/>
      <c r="T907" s="34"/>
      <c r="U907" s="34"/>
      <c r="V907" s="34"/>
      <c r="W907" s="34"/>
      <c r="X907" s="34"/>
      <c r="Y907" s="34"/>
      <c r="Z907" s="34"/>
      <c r="AA907" s="34"/>
      <c r="AB907" s="34"/>
      <c r="AC907" s="34"/>
      <c r="AD907" s="34"/>
    </row>
    <row r="908" spans="1:30" ht="12.75" x14ac:dyDescent="0.2">
      <c r="A908" s="34"/>
      <c r="B908" s="34"/>
      <c r="C908" s="34"/>
      <c r="D908" s="34"/>
      <c r="E908" s="34"/>
      <c r="F908" s="34"/>
      <c r="G908" s="51"/>
      <c r="H908" s="34"/>
      <c r="I908" s="51"/>
      <c r="J908" s="34"/>
      <c r="K908" s="51"/>
      <c r="L908" s="34"/>
      <c r="M908" s="51"/>
      <c r="N908" s="34"/>
      <c r="O908" s="34"/>
      <c r="P908" s="34"/>
      <c r="Q908" s="34"/>
      <c r="R908" s="34"/>
      <c r="S908" s="34"/>
      <c r="T908" s="34"/>
      <c r="U908" s="34"/>
      <c r="V908" s="34"/>
      <c r="W908" s="34"/>
      <c r="X908" s="34"/>
      <c r="Y908" s="34"/>
      <c r="Z908" s="34"/>
      <c r="AA908" s="34"/>
      <c r="AB908" s="34"/>
      <c r="AC908" s="34"/>
      <c r="AD908" s="34"/>
    </row>
    <row r="909" spans="1:30" ht="12.75" x14ac:dyDescent="0.2">
      <c r="A909" s="34"/>
      <c r="B909" s="34"/>
      <c r="C909" s="34"/>
      <c r="D909" s="34"/>
      <c r="E909" s="34"/>
      <c r="F909" s="34"/>
      <c r="G909" s="51"/>
      <c r="H909" s="34"/>
      <c r="I909" s="51"/>
      <c r="J909" s="34"/>
      <c r="K909" s="51"/>
      <c r="L909" s="34"/>
      <c r="M909" s="51"/>
      <c r="N909" s="34"/>
      <c r="O909" s="34"/>
      <c r="P909" s="34"/>
      <c r="Q909" s="34"/>
      <c r="R909" s="34"/>
      <c r="S909" s="34"/>
      <c r="T909" s="34"/>
      <c r="U909" s="34"/>
      <c r="V909" s="34"/>
      <c r="W909" s="34"/>
      <c r="X909" s="34"/>
      <c r="Y909" s="34"/>
      <c r="Z909" s="34"/>
      <c r="AA909" s="34"/>
      <c r="AB909" s="34"/>
      <c r="AC909" s="34"/>
      <c r="AD909" s="34"/>
    </row>
    <row r="910" spans="1:30" ht="12.75" x14ac:dyDescent="0.2">
      <c r="A910" s="34"/>
      <c r="B910" s="34"/>
      <c r="C910" s="34"/>
      <c r="D910" s="34"/>
      <c r="E910" s="34"/>
      <c r="F910" s="34"/>
      <c r="G910" s="51"/>
      <c r="H910" s="34"/>
      <c r="I910" s="51"/>
      <c r="J910" s="34"/>
      <c r="K910" s="51"/>
      <c r="L910" s="34"/>
      <c r="M910" s="51"/>
      <c r="N910" s="34"/>
      <c r="O910" s="34"/>
      <c r="P910" s="34"/>
      <c r="Q910" s="34"/>
      <c r="R910" s="34"/>
      <c r="S910" s="34"/>
      <c r="T910" s="34"/>
      <c r="U910" s="34"/>
      <c r="V910" s="34"/>
      <c r="W910" s="34"/>
      <c r="X910" s="34"/>
      <c r="Y910" s="34"/>
      <c r="Z910" s="34"/>
      <c r="AA910" s="34"/>
      <c r="AB910" s="34"/>
      <c r="AC910" s="34"/>
      <c r="AD910" s="34"/>
    </row>
    <row r="911" spans="1:30" ht="12.75" x14ac:dyDescent="0.2">
      <c r="A911" s="34"/>
      <c r="B911" s="34"/>
      <c r="C911" s="34"/>
      <c r="D911" s="34"/>
      <c r="E911" s="34"/>
      <c r="F911" s="34"/>
      <c r="G911" s="51"/>
      <c r="H911" s="34"/>
      <c r="I911" s="51"/>
      <c r="J911" s="34"/>
      <c r="K911" s="51"/>
      <c r="L911" s="34"/>
      <c r="M911" s="51"/>
      <c r="N911" s="34"/>
      <c r="O911" s="34"/>
      <c r="P911" s="34"/>
      <c r="Q911" s="34"/>
      <c r="R911" s="34"/>
      <c r="S911" s="34"/>
      <c r="T911" s="34"/>
      <c r="U911" s="34"/>
      <c r="V911" s="34"/>
      <c r="W911" s="34"/>
      <c r="X911" s="34"/>
      <c r="Y911" s="34"/>
      <c r="Z911" s="34"/>
      <c r="AA911" s="34"/>
      <c r="AB911" s="34"/>
      <c r="AC911" s="34"/>
      <c r="AD911" s="34"/>
    </row>
    <row r="912" spans="1:30" ht="12.75" x14ac:dyDescent="0.2">
      <c r="A912" s="34"/>
      <c r="B912" s="34"/>
      <c r="C912" s="34"/>
      <c r="D912" s="34"/>
      <c r="E912" s="34"/>
      <c r="F912" s="34"/>
      <c r="G912" s="51"/>
      <c r="H912" s="34"/>
      <c r="I912" s="51"/>
      <c r="J912" s="34"/>
      <c r="K912" s="51"/>
      <c r="L912" s="34"/>
      <c r="M912" s="51"/>
      <c r="N912" s="34"/>
      <c r="O912" s="34"/>
      <c r="P912" s="34"/>
      <c r="Q912" s="34"/>
      <c r="R912" s="34"/>
      <c r="S912" s="34"/>
      <c r="T912" s="34"/>
      <c r="U912" s="34"/>
      <c r="V912" s="34"/>
      <c r="W912" s="34"/>
      <c r="X912" s="34"/>
      <c r="Y912" s="34"/>
      <c r="Z912" s="34"/>
      <c r="AA912" s="34"/>
      <c r="AB912" s="34"/>
      <c r="AC912" s="34"/>
      <c r="AD912" s="34"/>
    </row>
    <row r="913" spans="1:30" ht="12.75" x14ac:dyDescent="0.2">
      <c r="A913" s="34"/>
      <c r="B913" s="34"/>
      <c r="C913" s="34"/>
      <c r="D913" s="34"/>
      <c r="E913" s="34"/>
      <c r="F913" s="34"/>
      <c r="G913" s="51"/>
      <c r="H913" s="34"/>
      <c r="I913" s="51"/>
      <c r="J913" s="34"/>
      <c r="K913" s="51"/>
      <c r="L913" s="34"/>
      <c r="M913" s="51"/>
      <c r="N913" s="34"/>
      <c r="O913" s="34"/>
      <c r="P913" s="34"/>
      <c r="Q913" s="34"/>
      <c r="R913" s="34"/>
      <c r="S913" s="34"/>
      <c r="T913" s="34"/>
      <c r="U913" s="34"/>
      <c r="V913" s="34"/>
      <c r="W913" s="34"/>
      <c r="X913" s="34"/>
      <c r="Y913" s="34"/>
      <c r="Z913" s="34"/>
      <c r="AA913" s="34"/>
      <c r="AB913" s="34"/>
      <c r="AC913" s="34"/>
      <c r="AD913" s="34"/>
    </row>
    <row r="914" spans="1:30" ht="12.75" x14ac:dyDescent="0.2">
      <c r="A914" s="34"/>
      <c r="B914" s="34"/>
      <c r="C914" s="34"/>
      <c r="D914" s="34"/>
      <c r="E914" s="34"/>
      <c r="F914" s="34"/>
      <c r="G914" s="51"/>
      <c r="H914" s="34"/>
      <c r="I914" s="51"/>
      <c r="J914" s="34"/>
      <c r="K914" s="51"/>
      <c r="L914" s="34"/>
      <c r="M914" s="51"/>
      <c r="N914" s="34"/>
      <c r="O914" s="34"/>
      <c r="P914" s="34"/>
      <c r="Q914" s="34"/>
      <c r="R914" s="34"/>
      <c r="S914" s="34"/>
      <c r="T914" s="34"/>
      <c r="U914" s="34"/>
      <c r="V914" s="34"/>
      <c r="W914" s="34"/>
      <c r="X914" s="34"/>
      <c r="Y914" s="34"/>
      <c r="Z914" s="34"/>
      <c r="AA914" s="34"/>
      <c r="AB914" s="34"/>
      <c r="AC914" s="34"/>
      <c r="AD914" s="34"/>
    </row>
    <row r="915" spans="1:30" ht="12.75" x14ac:dyDescent="0.2">
      <c r="A915" s="34"/>
      <c r="B915" s="34"/>
      <c r="C915" s="34"/>
      <c r="D915" s="34"/>
      <c r="E915" s="34"/>
      <c r="F915" s="34"/>
      <c r="G915" s="51"/>
      <c r="H915" s="34"/>
      <c r="I915" s="51"/>
      <c r="J915" s="34"/>
      <c r="K915" s="51"/>
      <c r="L915" s="34"/>
      <c r="M915" s="51"/>
      <c r="N915" s="34"/>
      <c r="O915" s="34"/>
      <c r="P915" s="34"/>
      <c r="Q915" s="34"/>
      <c r="R915" s="34"/>
      <c r="S915" s="34"/>
      <c r="T915" s="34"/>
      <c r="U915" s="34"/>
      <c r="V915" s="34"/>
      <c r="W915" s="34"/>
      <c r="X915" s="34"/>
      <c r="Y915" s="34"/>
      <c r="Z915" s="34"/>
      <c r="AA915" s="34"/>
      <c r="AB915" s="34"/>
      <c r="AC915" s="34"/>
      <c r="AD915" s="34"/>
    </row>
    <row r="916" spans="1:30" ht="12.75" x14ac:dyDescent="0.2">
      <c r="A916" s="34"/>
      <c r="B916" s="34"/>
      <c r="C916" s="34"/>
      <c r="D916" s="34"/>
      <c r="E916" s="34"/>
      <c r="F916" s="34"/>
      <c r="G916" s="51"/>
      <c r="H916" s="34"/>
      <c r="I916" s="51"/>
      <c r="J916" s="34"/>
      <c r="K916" s="51"/>
      <c r="L916" s="34"/>
      <c r="M916" s="51"/>
      <c r="N916" s="34"/>
      <c r="O916" s="34"/>
      <c r="P916" s="34"/>
      <c r="Q916" s="34"/>
      <c r="R916" s="34"/>
      <c r="S916" s="34"/>
      <c r="T916" s="34"/>
      <c r="U916" s="34"/>
      <c r="V916" s="34"/>
      <c r="W916" s="34"/>
      <c r="X916" s="34"/>
      <c r="Y916" s="34"/>
      <c r="Z916" s="34"/>
      <c r="AA916" s="34"/>
      <c r="AB916" s="34"/>
      <c r="AC916" s="34"/>
      <c r="AD916" s="34"/>
    </row>
    <row r="917" spans="1:30" ht="12.75" x14ac:dyDescent="0.2">
      <c r="A917" s="34"/>
      <c r="B917" s="34"/>
      <c r="C917" s="34"/>
      <c r="D917" s="34"/>
      <c r="E917" s="34"/>
      <c r="F917" s="34"/>
      <c r="G917" s="51"/>
      <c r="H917" s="34"/>
      <c r="I917" s="51"/>
      <c r="J917" s="34"/>
      <c r="K917" s="51"/>
      <c r="L917" s="34"/>
      <c r="M917" s="51"/>
      <c r="N917" s="34"/>
      <c r="O917" s="34"/>
      <c r="P917" s="34"/>
      <c r="Q917" s="34"/>
      <c r="R917" s="34"/>
      <c r="S917" s="34"/>
      <c r="T917" s="34"/>
      <c r="U917" s="34"/>
      <c r="V917" s="34"/>
      <c r="W917" s="34"/>
      <c r="X917" s="34"/>
      <c r="Y917" s="34"/>
      <c r="Z917" s="34"/>
      <c r="AA917" s="34"/>
      <c r="AB917" s="34"/>
      <c r="AC917" s="34"/>
      <c r="AD917" s="34"/>
    </row>
    <row r="918" spans="1:30" ht="12.75" x14ac:dyDescent="0.2">
      <c r="A918" s="34"/>
      <c r="B918" s="34"/>
      <c r="C918" s="34"/>
      <c r="D918" s="34"/>
      <c r="E918" s="34"/>
      <c r="F918" s="34"/>
      <c r="G918" s="51"/>
      <c r="H918" s="34"/>
      <c r="I918" s="51"/>
      <c r="J918" s="34"/>
      <c r="K918" s="51"/>
      <c r="L918" s="34"/>
      <c r="M918" s="51"/>
      <c r="N918" s="34"/>
      <c r="O918" s="34"/>
      <c r="P918" s="34"/>
      <c r="Q918" s="34"/>
      <c r="R918" s="34"/>
      <c r="S918" s="34"/>
      <c r="T918" s="34"/>
      <c r="U918" s="34"/>
      <c r="V918" s="34"/>
      <c r="W918" s="34"/>
      <c r="X918" s="34"/>
      <c r="Y918" s="34"/>
      <c r="Z918" s="34"/>
      <c r="AA918" s="34"/>
      <c r="AB918" s="34"/>
      <c r="AC918" s="34"/>
      <c r="AD918" s="34"/>
    </row>
    <row r="919" spans="1:30" ht="12.75" x14ac:dyDescent="0.2">
      <c r="A919" s="34"/>
      <c r="B919" s="34"/>
      <c r="C919" s="34"/>
      <c r="D919" s="34"/>
      <c r="E919" s="34"/>
      <c r="F919" s="34"/>
      <c r="G919" s="51"/>
      <c r="H919" s="34"/>
      <c r="I919" s="51"/>
      <c r="J919" s="34"/>
      <c r="K919" s="51"/>
      <c r="L919" s="34"/>
      <c r="M919" s="51"/>
      <c r="N919" s="34"/>
      <c r="O919" s="34"/>
      <c r="P919" s="34"/>
      <c r="Q919" s="34"/>
      <c r="R919" s="34"/>
      <c r="S919" s="34"/>
      <c r="T919" s="34"/>
      <c r="U919" s="34"/>
      <c r="V919" s="34"/>
      <c r="W919" s="34"/>
      <c r="X919" s="34"/>
      <c r="Y919" s="34"/>
      <c r="Z919" s="34"/>
      <c r="AA919" s="34"/>
      <c r="AB919" s="34"/>
      <c r="AC919" s="34"/>
      <c r="AD919" s="34"/>
    </row>
    <row r="920" spans="1:30" ht="12.75" x14ac:dyDescent="0.2">
      <c r="A920" s="34"/>
      <c r="B920" s="34"/>
      <c r="C920" s="34"/>
      <c r="D920" s="34"/>
      <c r="E920" s="34"/>
      <c r="F920" s="34"/>
      <c r="G920" s="51"/>
      <c r="H920" s="34"/>
      <c r="I920" s="51"/>
      <c r="J920" s="34"/>
      <c r="K920" s="51"/>
      <c r="L920" s="34"/>
      <c r="M920" s="51"/>
      <c r="N920" s="34"/>
      <c r="O920" s="34"/>
      <c r="P920" s="34"/>
      <c r="Q920" s="34"/>
      <c r="R920" s="34"/>
      <c r="S920" s="34"/>
      <c r="T920" s="34"/>
      <c r="U920" s="34"/>
      <c r="V920" s="34"/>
      <c r="W920" s="34"/>
      <c r="X920" s="34"/>
      <c r="Y920" s="34"/>
      <c r="Z920" s="34"/>
      <c r="AA920" s="34"/>
      <c r="AB920" s="34"/>
      <c r="AC920" s="34"/>
      <c r="AD920" s="34"/>
    </row>
    <row r="921" spans="1:30" ht="12.75" x14ac:dyDescent="0.2">
      <c r="A921" s="34"/>
      <c r="B921" s="34"/>
      <c r="C921" s="34"/>
      <c r="D921" s="34"/>
      <c r="E921" s="34"/>
      <c r="F921" s="34"/>
      <c r="G921" s="51"/>
      <c r="H921" s="34"/>
      <c r="I921" s="51"/>
      <c r="J921" s="34"/>
      <c r="K921" s="51"/>
      <c r="L921" s="34"/>
      <c r="M921" s="51"/>
      <c r="N921" s="34"/>
      <c r="O921" s="34"/>
      <c r="P921" s="34"/>
      <c r="Q921" s="34"/>
      <c r="R921" s="34"/>
      <c r="S921" s="34"/>
      <c r="T921" s="34"/>
      <c r="U921" s="34"/>
      <c r="V921" s="34"/>
      <c r="W921" s="34"/>
      <c r="X921" s="34"/>
      <c r="Y921" s="34"/>
      <c r="Z921" s="34"/>
      <c r="AA921" s="34"/>
      <c r="AB921" s="34"/>
      <c r="AC921" s="34"/>
      <c r="AD921" s="34"/>
    </row>
    <row r="922" spans="1:30" ht="12.75" x14ac:dyDescent="0.2">
      <c r="A922" s="34"/>
      <c r="B922" s="34"/>
      <c r="C922" s="34"/>
      <c r="D922" s="34"/>
      <c r="E922" s="34"/>
      <c r="F922" s="34"/>
      <c r="G922" s="51"/>
      <c r="H922" s="34"/>
      <c r="I922" s="51"/>
      <c r="J922" s="34"/>
      <c r="K922" s="51"/>
      <c r="L922" s="34"/>
      <c r="M922" s="51"/>
      <c r="N922" s="34"/>
      <c r="O922" s="34"/>
      <c r="P922" s="34"/>
      <c r="Q922" s="34"/>
      <c r="R922" s="34"/>
      <c r="S922" s="34"/>
      <c r="T922" s="34"/>
      <c r="U922" s="34"/>
      <c r="V922" s="34"/>
      <c r="W922" s="34"/>
      <c r="X922" s="34"/>
      <c r="Y922" s="34"/>
      <c r="Z922" s="34"/>
      <c r="AA922" s="34"/>
      <c r="AB922" s="34"/>
      <c r="AC922" s="34"/>
      <c r="AD922" s="34"/>
    </row>
    <row r="923" spans="1:30" ht="12.75" x14ac:dyDescent="0.2">
      <c r="A923" s="34"/>
      <c r="B923" s="34"/>
      <c r="C923" s="34"/>
      <c r="D923" s="34"/>
      <c r="E923" s="34"/>
      <c r="F923" s="34"/>
      <c r="G923" s="51"/>
      <c r="H923" s="34"/>
      <c r="I923" s="51"/>
      <c r="J923" s="34"/>
      <c r="K923" s="51"/>
      <c r="L923" s="34"/>
      <c r="M923" s="51"/>
      <c r="N923" s="34"/>
      <c r="O923" s="34"/>
      <c r="P923" s="34"/>
      <c r="Q923" s="34"/>
      <c r="R923" s="34"/>
      <c r="S923" s="34"/>
      <c r="T923" s="34"/>
      <c r="U923" s="34"/>
      <c r="V923" s="34"/>
      <c r="W923" s="34"/>
      <c r="X923" s="34"/>
      <c r="Y923" s="34"/>
      <c r="Z923" s="34"/>
      <c r="AA923" s="34"/>
      <c r="AB923" s="34"/>
      <c r="AC923" s="34"/>
      <c r="AD923" s="34"/>
    </row>
    <row r="924" spans="1:30" ht="12.75" x14ac:dyDescent="0.2">
      <c r="A924" s="34"/>
      <c r="B924" s="34"/>
      <c r="C924" s="34"/>
      <c r="D924" s="34"/>
      <c r="E924" s="34"/>
      <c r="F924" s="34"/>
      <c r="G924" s="51"/>
      <c r="H924" s="34"/>
      <c r="I924" s="51"/>
      <c r="J924" s="34"/>
      <c r="K924" s="51"/>
      <c r="L924" s="34"/>
      <c r="M924" s="51"/>
      <c r="N924" s="34"/>
      <c r="O924" s="34"/>
      <c r="P924" s="34"/>
      <c r="Q924" s="34"/>
      <c r="R924" s="34"/>
      <c r="S924" s="34"/>
      <c r="T924" s="34"/>
      <c r="U924" s="34"/>
      <c r="V924" s="34"/>
      <c r="W924" s="34"/>
      <c r="X924" s="34"/>
      <c r="Y924" s="34"/>
      <c r="Z924" s="34"/>
      <c r="AA924" s="34"/>
      <c r="AB924" s="34"/>
      <c r="AC924" s="34"/>
      <c r="AD924" s="34"/>
    </row>
    <row r="925" spans="1:30" ht="12.75" x14ac:dyDescent="0.2">
      <c r="A925" s="34"/>
      <c r="B925" s="34"/>
      <c r="C925" s="34"/>
      <c r="D925" s="34"/>
      <c r="E925" s="34"/>
      <c r="F925" s="34"/>
      <c r="G925" s="51"/>
      <c r="H925" s="34"/>
      <c r="I925" s="51"/>
      <c r="J925" s="34"/>
      <c r="K925" s="51"/>
      <c r="L925" s="34"/>
      <c r="M925" s="51"/>
      <c r="N925" s="34"/>
      <c r="O925" s="34"/>
      <c r="P925" s="34"/>
      <c r="Q925" s="34"/>
      <c r="R925" s="34"/>
      <c r="S925" s="34"/>
      <c r="T925" s="34"/>
      <c r="U925" s="34"/>
      <c r="V925" s="34"/>
      <c r="W925" s="34"/>
      <c r="X925" s="34"/>
      <c r="Y925" s="34"/>
      <c r="Z925" s="34"/>
      <c r="AA925" s="34"/>
      <c r="AB925" s="34"/>
      <c r="AC925" s="34"/>
      <c r="AD925" s="34"/>
    </row>
    <row r="926" spans="1:30" ht="12.75" x14ac:dyDescent="0.2">
      <c r="A926" s="34"/>
      <c r="B926" s="34"/>
      <c r="C926" s="34"/>
      <c r="D926" s="34"/>
      <c r="E926" s="34"/>
      <c r="F926" s="34"/>
      <c r="G926" s="51"/>
      <c r="H926" s="34"/>
      <c r="I926" s="51"/>
      <c r="J926" s="34"/>
      <c r="K926" s="51"/>
      <c r="L926" s="34"/>
      <c r="M926" s="51"/>
      <c r="N926" s="34"/>
      <c r="O926" s="34"/>
      <c r="P926" s="34"/>
      <c r="Q926" s="34"/>
      <c r="R926" s="34"/>
      <c r="S926" s="34"/>
      <c r="T926" s="34"/>
      <c r="U926" s="34"/>
      <c r="V926" s="34"/>
      <c r="W926" s="34"/>
      <c r="X926" s="34"/>
      <c r="Y926" s="34"/>
      <c r="Z926" s="34"/>
      <c r="AA926" s="34"/>
      <c r="AB926" s="34"/>
      <c r="AC926" s="34"/>
      <c r="AD926" s="34"/>
    </row>
    <row r="927" spans="1:30" ht="12.75" x14ac:dyDescent="0.2">
      <c r="A927" s="34"/>
      <c r="B927" s="34"/>
      <c r="C927" s="34"/>
      <c r="D927" s="34"/>
      <c r="E927" s="34"/>
      <c r="F927" s="34"/>
      <c r="G927" s="51"/>
      <c r="H927" s="34"/>
      <c r="I927" s="51"/>
      <c r="J927" s="34"/>
      <c r="K927" s="51"/>
      <c r="L927" s="34"/>
      <c r="M927" s="51"/>
      <c r="N927" s="34"/>
      <c r="O927" s="34"/>
      <c r="P927" s="34"/>
      <c r="Q927" s="34"/>
      <c r="R927" s="34"/>
      <c r="S927" s="34"/>
      <c r="T927" s="34"/>
      <c r="U927" s="34"/>
      <c r="V927" s="34"/>
      <c r="W927" s="34"/>
      <c r="X927" s="34"/>
      <c r="Y927" s="34"/>
      <c r="Z927" s="34"/>
      <c r="AA927" s="34"/>
      <c r="AB927" s="34"/>
      <c r="AC927" s="34"/>
      <c r="AD927" s="34"/>
    </row>
    <row r="928" spans="1:30" ht="12.75" x14ac:dyDescent="0.2">
      <c r="A928" s="34"/>
      <c r="B928" s="34"/>
      <c r="C928" s="34"/>
      <c r="D928" s="34"/>
      <c r="E928" s="34"/>
      <c r="F928" s="34"/>
      <c r="G928" s="51"/>
      <c r="H928" s="34"/>
      <c r="I928" s="51"/>
      <c r="J928" s="34"/>
      <c r="K928" s="51"/>
      <c r="L928" s="34"/>
      <c r="M928" s="51"/>
      <c r="N928" s="34"/>
      <c r="O928" s="34"/>
      <c r="P928" s="34"/>
      <c r="Q928" s="34"/>
      <c r="R928" s="34"/>
      <c r="S928" s="34"/>
      <c r="T928" s="34"/>
      <c r="U928" s="34"/>
      <c r="V928" s="34"/>
      <c r="W928" s="34"/>
      <c r="X928" s="34"/>
      <c r="Y928" s="34"/>
      <c r="Z928" s="34"/>
      <c r="AA928" s="34"/>
      <c r="AB928" s="34"/>
      <c r="AC928" s="34"/>
      <c r="AD928" s="34"/>
    </row>
    <row r="929" spans="1:30" ht="12.75" x14ac:dyDescent="0.2">
      <c r="A929" s="34"/>
      <c r="B929" s="34"/>
      <c r="C929" s="34"/>
      <c r="D929" s="34"/>
      <c r="E929" s="34"/>
      <c r="F929" s="34"/>
      <c r="G929" s="51"/>
      <c r="H929" s="34"/>
      <c r="I929" s="51"/>
      <c r="J929" s="34"/>
      <c r="K929" s="51"/>
      <c r="L929" s="34"/>
      <c r="M929" s="51"/>
      <c r="N929" s="34"/>
      <c r="O929" s="34"/>
      <c r="P929" s="34"/>
      <c r="Q929" s="34"/>
      <c r="R929" s="34"/>
      <c r="S929" s="34"/>
      <c r="T929" s="34"/>
      <c r="U929" s="34"/>
      <c r="V929" s="34"/>
      <c r="W929" s="34"/>
      <c r="X929" s="34"/>
      <c r="Y929" s="34"/>
      <c r="Z929" s="34"/>
      <c r="AA929" s="34"/>
      <c r="AB929" s="34"/>
      <c r="AC929" s="34"/>
      <c r="AD929" s="34"/>
    </row>
    <row r="930" spans="1:30" ht="12.75" x14ac:dyDescent="0.2">
      <c r="A930" s="34"/>
      <c r="B930" s="34"/>
      <c r="C930" s="34"/>
      <c r="D930" s="34"/>
      <c r="E930" s="34"/>
      <c r="F930" s="34"/>
      <c r="G930" s="51"/>
      <c r="H930" s="34"/>
      <c r="I930" s="51"/>
      <c r="J930" s="34"/>
      <c r="K930" s="51"/>
      <c r="L930" s="34"/>
      <c r="M930" s="51"/>
      <c r="N930" s="34"/>
      <c r="O930" s="34"/>
      <c r="P930" s="34"/>
      <c r="Q930" s="34"/>
      <c r="R930" s="34"/>
      <c r="S930" s="34"/>
      <c r="T930" s="34"/>
      <c r="U930" s="34"/>
      <c r="V930" s="34"/>
      <c r="W930" s="34"/>
      <c r="X930" s="34"/>
      <c r="Y930" s="34"/>
      <c r="Z930" s="34"/>
      <c r="AA930" s="34"/>
      <c r="AB930" s="34"/>
      <c r="AC930" s="34"/>
      <c r="AD930" s="34"/>
    </row>
    <row r="931" spans="1:30" ht="12.75" x14ac:dyDescent="0.2">
      <c r="A931" s="34"/>
      <c r="B931" s="34"/>
      <c r="C931" s="34"/>
      <c r="D931" s="34"/>
      <c r="E931" s="34"/>
      <c r="F931" s="34"/>
      <c r="G931" s="51"/>
      <c r="H931" s="34"/>
      <c r="I931" s="51"/>
      <c r="J931" s="34"/>
      <c r="K931" s="51"/>
      <c r="L931" s="34"/>
      <c r="M931" s="51"/>
      <c r="N931" s="34"/>
      <c r="O931" s="34"/>
      <c r="P931" s="34"/>
      <c r="Q931" s="34"/>
      <c r="R931" s="34"/>
      <c r="S931" s="34"/>
      <c r="T931" s="34"/>
      <c r="U931" s="34"/>
      <c r="V931" s="34"/>
      <c r="W931" s="34"/>
      <c r="X931" s="34"/>
      <c r="Y931" s="34"/>
      <c r="Z931" s="34"/>
      <c r="AA931" s="34"/>
      <c r="AB931" s="34"/>
      <c r="AC931" s="34"/>
      <c r="AD931" s="34"/>
    </row>
    <row r="932" spans="1:30" ht="12.75" x14ac:dyDescent="0.2">
      <c r="A932" s="34"/>
      <c r="B932" s="34"/>
      <c r="C932" s="34"/>
      <c r="D932" s="34"/>
      <c r="E932" s="34"/>
      <c r="F932" s="34"/>
      <c r="G932" s="51"/>
      <c r="H932" s="34"/>
      <c r="I932" s="51"/>
      <c r="J932" s="34"/>
      <c r="K932" s="51"/>
      <c r="L932" s="34"/>
      <c r="M932" s="51"/>
      <c r="N932" s="34"/>
      <c r="O932" s="34"/>
      <c r="P932" s="34"/>
      <c r="Q932" s="34"/>
      <c r="R932" s="34"/>
      <c r="S932" s="34"/>
      <c r="T932" s="34"/>
      <c r="U932" s="34"/>
      <c r="V932" s="34"/>
      <c r="W932" s="34"/>
      <c r="X932" s="34"/>
      <c r="Y932" s="34"/>
      <c r="Z932" s="34"/>
      <c r="AA932" s="34"/>
      <c r="AB932" s="34"/>
      <c r="AC932" s="34"/>
      <c r="AD932" s="34"/>
    </row>
    <row r="933" spans="1:30" ht="12.75" x14ac:dyDescent="0.2">
      <c r="A933" s="34"/>
      <c r="B933" s="34"/>
      <c r="C933" s="34"/>
      <c r="D933" s="34"/>
      <c r="E933" s="34"/>
      <c r="F933" s="34"/>
      <c r="G933" s="51"/>
      <c r="H933" s="34"/>
      <c r="I933" s="51"/>
      <c r="J933" s="34"/>
      <c r="K933" s="51"/>
      <c r="L933" s="34"/>
      <c r="M933" s="51"/>
      <c r="N933" s="34"/>
      <c r="O933" s="34"/>
      <c r="P933" s="34"/>
      <c r="Q933" s="34"/>
      <c r="R933" s="34"/>
      <c r="S933" s="34"/>
      <c r="T933" s="34"/>
      <c r="U933" s="34"/>
      <c r="V933" s="34"/>
      <c r="W933" s="34"/>
      <c r="X933" s="34"/>
      <c r="Y933" s="34"/>
      <c r="Z933" s="34"/>
      <c r="AA933" s="34"/>
      <c r="AB933" s="34"/>
      <c r="AC933" s="34"/>
      <c r="AD933" s="34"/>
    </row>
    <row r="934" spans="1:30" ht="12.75" x14ac:dyDescent="0.2">
      <c r="A934" s="34"/>
      <c r="B934" s="34"/>
      <c r="C934" s="34"/>
      <c r="D934" s="34"/>
      <c r="E934" s="34"/>
      <c r="F934" s="34"/>
      <c r="G934" s="51"/>
      <c r="H934" s="34"/>
      <c r="I934" s="51"/>
      <c r="J934" s="34"/>
      <c r="K934" s="51"/>
      <c r="L934" s="34"/>
      <c r="M934" s="51"/>
      <c r="N934" s="34"/>
      <c r="O934" s="34"/>
      <c r="P934" s="34"/>
      <c r="Q934" s="34"/>
      <c r="R934" s="34"/>
      <c r="S934" s="34"/>
      <c r="T934" s="34"/>
      <c r="U934" s="34"/>
      <c r="V934" s="34"/>
      <c r="W934" s="34"/>
      <c r="X934" s="34"/>
      <c r="Y934" s="34"/>
      <c r="Z934" s="34"/>
      <c r="AA934" s="34"/>
      <c r="AB934" s="34"/>
      <c r="AC934" s="34"/>
      <c r="AD934" s="34"/>
    </row>
    <row r="935" spans="1:30" ht="12.75" x14ac:dyDescent="0.2">
      <c r="A935" s="34"/>
      <c r="B935" s="34"/>
      <c r="C935" s="34"/>
      <c r="D935" s="34"/>
      <c r="E935" s="34"/>
      <c r="F935" s="34"/>
      <c r="G935" s="51"/>
      <c r="H935" s="34"/>
      <c r="I935" s="51"/>
      <c r="J935" s="34"/>
      <c r="K935" s="51"/>
      <c r="L935" s="34"/>
      <c r="M935" s="51"/>
      <c r="N935" s="34"/>
      <c r="O935" s="34"/>
      <c r="P935" s="34"/>
      <c r="Q935" s="34"/>
      <c r="R935" s="34"/>
      <c r="S935" s="34"/>
      <c r="T935" s="34"/>
      <c r="U935" s="34"/>
      <c r="V935" s="34"/>
      <c r="W935" s="34"/>
      <c r="X935" s="34"/>
      <c r="Y935" s="34"/>
      <c r="Z935" s="34"/>
      <c r="AA935" s="34"/>
      <c r="AB935" s="34"/>
      <c r="AC935" s="34"/>
      <c r="AD935" s="34"/>
    </row>
    <row r="936" spans="1:30" ht="12.75" x14ac:dyDescent="0.2">
      <c r="A936" s="34"/>
      <c r="B936" s="34"/>
      <c r="C936" s="34"/>
      <c r="D936" s="34"/>
      <c r="E936" s="34"/>
      <c r="F936" s="34"/>
      <c r="G936" s="51"/>
      <c r="H936" s="34"/>
      <c r="I936" s="51"/>
      <c r="J936" s="34"/>
      <c r="K936" s="51"/>
      <c r="L936" s="34"/>
      <c r="M936" s="51"/>
      <c r="N936" s="34"/>
      <c r="O936" s="34"/>
      <c r="P936" s="34"/>
      <c r="Q936" s="34"/>
      <c r="R936" s="34"/>
      <c r="S936" s="34"/>
      <c r="T936" s="34"/>
      <c r="U936" s="34"/>
      <c r="V936" s="34"/>
      <c r="W936" s="34"/>
      <c r="X936" s="34"/>
      <c r="Y936" s="34"/>
      <c r="Z936" s="34"/>
      <c r="AA936" s="34"/>
      <c r="AB936" s="34"/>
      <c r="AC936" s="34"/>
      <c r="AD936" s="34"/>
    </row>
    <row r="937" spans="1:30" ht="12.75" x14ac:dyDescent="0.2">
      <c r="A937" s="34"/>
      <c r="B937" s="34"/>
      <c r="C937" s="34"/>
      <c r="D937" s="34"/>
      <c r="E937" s="34"/>
      <c r="F937" s="34"/>
      <c r="G937" s="51"/>
      <c r="H937" s="34"/>
      <c r="I937" s="51"/>
      <c r="J937" s="34"/>
      <c r="K937" s="51"/>
      <c r="L937" s="34"/>
      <c r="M937" s="51"/>
      <c r="N937" s="34"/>
      <c r="O937" s="34"/>
      <c r="P937" s="34"/>
      <c r="Q937" s="34"/>
      <c r="R937" s="34"/>
      <c r="S937" s="34"/>
      <c r="T937" s="34"/>
      <c r="U937" s="34"/>
      <c r="V937" s="34"/>
      <c r="W937" s="34"/>
      <c r="X937" s="34"/>
      <c r="Y937" s="34"/>
      <c r="Z937" s="34"/>
      <c r="AA937" s="34"/>
      <c r="AB937" s="34"/>
      <c r="AC937" s="34"/>
      <c r="AD937" s="34"/>
    </row>
    <row r="938" spans="1:30" ht="12.75" x14ac:dyDescent="0.2">
      <c r="A938" s="34"/>
      <c r="B938" s="34"/>
      <c r="C938" s="34"/>
      <c r="D938" s="34"/>
      <c r="E938" s="34"/>
      <c r="F938" s="34"/>
      <c r="G938" s="51"/>
      <c r="H938" s="34"/>
      <c r="I938" s="51"/>
      <c r="J938" s="34"/>
      <c r="K938" s="51"/>
      <c r="L938" s="34"/>
      <c r="M938" s="51"/>
      <c r="N938" s="34"/>
      <c r="O938" s="34"/>
      <c r="P938" s="34"/>
      <c r="Q938" s="34"/>
      <c r="R938" s="34"/>
      <c r="S938" s="34"/>
      <c r="T938" s="34"/>
      <c r="U938" s="34"/>
      <c r="V938" s="34"/>
      <c r="W938" s="34"/>
      <c r="X938" s="34"/>
      <c r="Y938" s="34"/>
      <c r="Z938" s="34"/>
      <c r="AA938" s="34"/>
      <c r="AB938" s="34"/>
      <c r="AC938" s="34"/>
      <c r="AD938" s="34"/>
    </row>
    <row r="939" spans="1:30" ht="12.75" x14ac:dyDescent="0.2">
      <c r="A939" s="34"/>
      <c r="B939" s="34"/>
      <c r="C939" s="34"/>
      <c r="D939" s="34"/>
      <c r="E939" s="34"/>
      <c r="F939" s="34"/>
      <c r="G939" s="51"/>
      <c r="H939" s="34"/>
      <c r="I939" s="51"/>
      <c r="J939" s="34"/>
      <c r="K939" s="51"/>
      <c r="L939" s="34"/>
      <c r="M939" s="51"/>
      <c r="N939" s="34"/>
      <c r="O939" s="34"/>
      <c r="P939" s="34"/>
      <c r="Q939" s="34"/>
      <c r="R939" s="34"/>
      <c r="S939" s="34"/>
      <c r="T939" s="34"/>
      <c r="U939" s="34"/>
      <c r="V939" s="34"/>
      <c r="W939" s="34"/>
      <c r="X939" s="34"/>
      <c r="Y939" s="34"/>
      <c r="Z939" s="34"/>
      <c r="AA939" s="34"/>
      <c r="AB939" s="34"/>
      <c r="AC939" s="34"/>
      <c r="AD939" s="34"/>
    </row>
    <row r="940" spans="1:30" ht="12.75" x14ac:dyDescent="0.2">
      <c r="A940" s="34"/>
      <c r="B940" s="34"/>
      <c r="C940" s="34"/>
      <c r="D940" s="34"/>
      <c r="E940" s="34"/>
      <c r="F940" s="34"/>
      <c r="G940" s="51"/>
      <c r="H940" s="34"/>
      <c r="I940" s="51"/>
      <c r="J940" s="34"/>
      <c r="K940" s="51"/>
      <c r="L940" s="34"/>
      <c r="M940" s="51"/>
      <c r="N940" s="34"/>
      <c r="O940" s="34"/>
      <c r="P940" s="34"/>
      <c r="Q940" s="34"/>
      <c r="R940" s="34"/>
      <c r="S940" s="34"/>
      <c r="T940" s="34"/>
      <c r="U940" s="34"/>
      <c r="V940" s="34"/>
      <c r="W940" s="34"/>
      <c r="X940" s="34"/>
      <c r="Y940" s="34"/>
      <c r="Z940" s="34"/>
      <c r="AA940" s="34"/>
      <c r="AB940" s="34"/>
      <c r="AC940" s="34"/>
      <c r="AD940" s="34"/>
    </row>
    <row r="941" spans="1:30" ht="12.75" x14ac:dyDescent="0.2">
      <c r="A941" s="34"/>
      <c r="B941" s="34"/>
      <c r="C941" s="34"/>
      <c r="D941" s="34"/>
      <c r="E941" s="34"/>
      <c r="F941" s="34"/>
      <c r="G941" s="51"/>
      <c r="H941" s="34"/>
      <c r="I941" s="51"/>
      <c r="J941" s="34"/>
      <c r="K941" s="51"/>
      <c r="L941" s="34"/>
      <c r="M941" s="51"/>
      <c r="N941" s="34"/>
      <c r="O941" s="34"/>
      <c r="P941" s="34"/>
      <c r="Q941" s="34"/>
      <c r="R941" s="34"/>
      <c r="S941" s="34"/>
      <c r="T941" s="34"/>
      <c r="U941" s="34"/>
      <c r="V941" s="34"/>
      <c r="W941" s="34"/>
      <c r="X941" s="34"/>
      <c r="Y941" s="34"/>
      <c r="Z941" s="34"/>
      <c r="AA941" s="34"/>
      <c r="AB941" s="34"/>
      <c r="AC941" s="34"/>
      <c r="AD941" s="34"/>
    </row>
    <row r="942" spans="1:30" ht="12.75" x14ac:dyDescent="0.2">
      <c r="A942" s="34"/>
      <c r="B942" s="34"/>
      <c r="C942" s="34"/>
      <c r="D942" s="34"/>
      <c r="E942" s="34"/>
      <c r="F942" s="34"/>
      <c r="G942" s="51"/>
      <c r="H942" s="34"/>
      <c r="I942" s="51"/>
      <c r="J942" s="34"/>
      <c r="K942" s="51"/>
      <c r="L942" s="34"/>
      <c r="M942" s="51"/>
      <c r="N942" s="34"/>
      <c r="O942" s="34"/>
      <c r="P942" s="34"/>
      <c r="Q942" s="34"/>
      <c r="R942" s="34"/>
      <c r="S942" s="34"/>
      <c r="T942" s="34"/>
      <c r="U942" s="34"/>
      <c r="V942" s="34"/>
      <c r="W942" s="34"/>
      <c r="X942" s="34"/>
      <c r="Y942" s="34"/>
      <c r="Z942" s="34"/>
      <c r="AA942" s="34"/>
      <c r="AB942" s="34"/>
      <c r="AC942" s="34"/>
      <c r="AD942" s="34"/>
    </row>
    <row r="943" spans="1:30" ht="12.75" x14ac:dyDescent="0.2">
      <c r="A943" s="34"/>
      <c r="B943" s="34"/>
      <c r="C943" s="34"/>
      <c r="D943" s="34"/>
      <c r="E943" s="34"/>
      <c r="F943" s="34"/>
      <c r="G943" s="51"/>
      <c r="H943" s="34"/>
      <c r="I943" s="51"/>
      <c r="J943" s="34"/>
      <c r="K943" s="51"/>
      <c r="L943" s="34"/>
      <c r="M943" s="51"/>
      <c r="N943" s="34"/>
      <c r="O943" s="34"/>
      <c r="P943" s="34"/>
      <c r="Q943" s="34"/>
      <c r="R943" s="34"/>
      <c r="S943" s="34"/>
      <c r="T943" s="34"/>
      <c r="U943" s="34"/>
      <c r="V943" s="34"/>
      <c r="W943" s="34"/>
      <c r="X943" s="34"/>
      <c r="Y943" s="34"/>
      <c r="Z943" s="34"/>
      <c r="AA943" s="34"/>
      <c r="AB943" s="34"/>
      <c r="AC943" s="34"/>
      <c r="AD943" s="34"/>
    </row>
    <row r="944" spans="1:30" ht="12.75" x14ac:dyDescent="0.2">
      <c r="A944" s="34"/>
      <c r="B944" s="34"/>
      <c r="C944" s="34"/>
      <c r="D944" s="34"/>
      <c r="E944" s="34"/>
      <c r="F944" s="34"/>
      <c r="G944" s="51"/>
      <c r="H944" s="34"/>
      <c r="I944" s="51"/>
      <c r="J944" s="34"/>
      <c r="K944" s="51"/>
      <c r="L944" s="34"/>
      <c r="M944" s="51"/>
      <c r="N944" s="34"/>
      <c r="O944" s="34"/>
      <c r="P944" s="34"/>
      <c r="Q944" s="34"/>
      <c r="R944" s="34"/>
      <c r="S944" s="34"/>
      <c r="T944" s="34"/>
      <c r="U944" s="34"/>
      <c r="V944" s="34"/>
      <c r="W944" s="34"/>
      <c r="X944" s="34"/>
      <c r="Y944" s="34"/>
      <c r="Z944" s="34"/>
      <c r="AA944" s="34"/>
      <c r="AB944" s="34"/>
      <c r="AC944" s="34"/>
      <c r="AD944" s="34"/>
    </row>
    <row r="945" spans="1:30" ht="12.75" x14ac:dyDescent="0.2">
      <c r="A945" s="34"/>
      <c r="B945" s="34"/>
      <c r="C945" s="34"/>
      <c r="D945" s="34"/>
      <c r="E945" s="34"/>
      <c r="F945" s="34"/>
      <c r="G945" s="51"/>
      <c r="H945" s="34"/>
      <c r="I945" s="51"/>
      <c r="J945" s="34"/>
      <c r="K945" s="51"/>
      <c r="L945" s="34"/>
      <c r="M945" s="51"/>
      <c r="N945" s="34"/>
      <c r="O945" s="34"/>
      <c r="P945" s="34"/>
      <c r="Q945" s="34"/>
      <c r="R945" s="34"/>
      <c r="S945" s="34"/>
      <c r="T945" s="34"/>
      <c r="U945" s="34"/>
      <c r="V945" s="34"/>
      <c r="W945" s="34"/>
      <c r="X945" s="34"/>
      <c r="Y945" s="34"/>
      <c r="Z945" s="34"/>
      <c r="AA945" s="34"/>
      <c r="AB945" s="34"/>
      <c r="AC945" s="34"/>
      <c r="AD945" s="34"/>
    </row>
    <row r="946" spans="1:30" ht="12.75" x14ac:dyDescent="0.2">
      <c r="A946" s="34"/>
      <c r="B946" s="34"/>
      <c r="C946" s="34"/>
      <c r="D946" s="34"/>
      <c r="E946" s="34"/>
      <c r="F946" s="34"/>
      <c r="G946" s="51"/>
      <c r="H946" s="34"/>
      <c r="I946" s="51"/>
      <c r="J946" s="34"/>
      <c r="K946" s="51"/>
      <c r="L946" s="34"/>
      <c r="M946" s="51"/>
      <c r="N946" s="34"/>
      <c r="O946" s="34"/>
      <c r="P946" s="34"/>
      <c r="Q946" s="34"/>
      <c r="R946" s="34"/>
      <c r="S946" s="34"/>
      <c r="T946" s="34"/>
      <c r="U946" s="34"/>
      <c r="V946" s="34"/>
      <c r="W946" s="34"/>
      <c r="X946" s="34"/>
      <c r="Y946" s="34"/>
      <c r="Z946" s="34"/>
      <c r="AA946" s="34"/>
      <c r="AB946" s="34"/>
      <c r="AC946" s="34"/>
      <c r="AD946" s="34"/>
    </row>
    <row r="947" spans="1:30" ht="12.75" x14ac:dyDescent="0.2">
      <c r="A947" s="34"/>
      <c r="B947" s="34"/>
      <c r="C947" s="34"/>
      <c r="D947" s="34"/>
      <c r="E947" s="34"/>
      <c r="F947" s="34"/>
      <c r="G947" s="51"/>
      <c r="H947" s="34"/>
      <c r="I947" s="51"/>
      <c r="J947" s="34"/>
      <c r="K947" s="51"/>
      <c r="L947" s="34"/>
      <c r="M947" s="51"/>
      <c r="N947" s="34"/>
      <c r="O947" s="34"/>
      <c r="P947" s="34"/>
      <c r="Q947" s="34"/>
      <c r="R947" s="34"/>
      <c r="S947" s="34"/>
      <c r="T947" s="34"/>
      <c r="U947" s="34"/>
      <c r="V947" s="34"/>
      <c r="W947" s="34"/>
      <c r="X947" s="34"/>
      <c r="Y947" s="34"/>
      <c r="Z947" s="34"/>
      <c r="AA947" s="34"/>
      <c r="AB947" s="34"/>
      <c r="AC947" s="34"/>
      <c r="AD947" s="34"/>
    </row>
    <row r="948" spans="1:30" ht="12.75" x14ac:dyDescent="0.2">
      <c r="A948" s="34"/>
      <c r="B948" s="34"/>
      <c r="C948" s="34"/>
      <c r="D948" s="34"/>
      <c r="E948" s="34"/>
      <c r="F948" s="34"/>
      <c r="G948" s="51"/>
      <c r="H948" s="34"/>
      <c r="I948" s="51"/>
      <c r="J948" s="34"/>
      <c r="K948" s="51"/>
      <c r="L948" s="34"/>
      <c r="M948" s="51"/>
      <c r="N948" s="34"/>
      <c r="O948" s="34"/>
      <c r="P948" s="34"/>
      <c r="Q948" s="34"/>
      <c r="R948" s="34"/>
      <c r="S948" s="34"/>
      <c r="T948" s="34"/>
      <c r="U948" s="34"/>
      <c r="V948" s="34"/>
      <c r="W948" s="34"/>
      <c r="X948" s="34"/>
      <c r="Y948" s="34"/>
      <c r="Z948" s="34"/>
      <c r="AA948" s="34"/>
      <c r="AB948" s="34"/>
      <c r="AC948" s="34"/>
      <c r="AD948" s="34"/>
    </row>
    <row r="949" spans="1:30" ht="12.75" x14ac:dyDescent="0.2">
      <c r="A949" s="34"/>
      <c r="B949" s="34"/>
      <c r="C949" s="34"/>
      <c r="D949" s="34"/>
      <c r="E949" s="34"/>
      <c r="F949" s="34"/>
      <c r="G949" s="51"/>
      <c r="H949" s="34"/>
      <c r="I949" s="51"/>
      <c r="J949" s="34"/>
      <c r="K949" s="51"/>
      <c r="L949" s="34"/>
      <c r="M949" s="51"/>
      <c r="N949" s="34"/>
      <c r="O949" s="34"/>
      <c r="P949" s="34"/>
      <c r="Q949" s="34"/>
      <c r="R949" s="34"/>
      <c r="S949" s="34"/>
      <c r="T949" s="34"/>
      <c r="U949" s="34"/>
      <c r="V949" s="34"/>
      <c r="W949" s="34"/>
      <c r="X949" s="34"/>
      <c r="Y949" s="34"/>
      <c r="Z949" s="34"/>
      <c r="AA949" s="34"/>
      <c r="AB949" s="34"/>
      <c r="AC949" s="34"/>
      <c r="AD949" s="34"/>
    </row>
    <row r="950" spans="1:30" ht="12.75" x14ac:dyDescent="0.2">
      <c r="A950" s="34"/>
      <c r="B950" s="34"/>
      <c r="C950" s="34"/>
      <c r="D950" s="34"/>
      <c r="E950" s="34"/>
      <c r="F950" s="34"/>
      <c r="G950" s="51"/>
      <c r="H950" s="34"/>
      <c r="I950" s="51"/>
      <c r="J950" s="34"/>
      <c r="K950" s="51"/>
      <c r="L950" s="34"/>
      <c r="M950" s="51"/>
      <c r="N950" s="34"/>
      <c r="O950" s="34"/>
      <c r="P950" s="34"/>
      <c r="Q950" s="34"/>
      <c r="R950" s="34"/>
      <c r="S950" s="34"/>
      <c r="T950" s="34"/>
      <c r="U950" s="34"/>
      <c r="V950" s="34"/>
      <c r="W950" s="34"/>
      <c r="X950" s="34"/>
      <c r="Y950" s="34"/>
      <c r="Z950" s="34"/>
      <c r="AA950" s="34"/>
      <c r="AB950" s="34"/>
      <c r="AC950" s="34"/>
      <c r="AD950" s="34"/>
    </row>
    <row r="951" spans="1:30" ht="12.75" x14ac:dyDescent="0.2">
      <c r="A951" s="34"/>
      <c r="B951" s="34"/>
      <c r="C951" s="34"/>
      <c r="D951" s="34"/>
      <c r="E951" s="34"/>
      <c r="F951" s="34"/>
      <c r="G951" s="51"/>
      <c r="H951" s="34"/>
      <c r="I951" s="51"/>
      <c r="J951" s="34"/>
      <c r="K951" s="51"/>
      <c r="L951" s="34"/>
      <c r="M951" s="51"/>
      <c r="N951" s="34"/>
      <c r="O951" s="34"/>
      <c r="P951" s="34"/>
      <c r="Q951" s="34"/>
      <c r="R951" s="34"/>
      <c r="S951" s="34"/>
      <c r="T951" s="34"/>
      <c r="U951" s="34"/>
      <c r="V951" s="34"/>
      <c r="W951" s="34"/>
      <c r="X951" s="34"/>
      <c r="Y951" s="34"/>
      <c r="Z951" s="34"/>
      <c r="AA951" s="34"/>
      <c r="AB951" s="34"/>
      <c r="AC951" s="34"/>
      <c r="AD951" s="34"/>
    </row>
    <row r="952" spans="1:30" ht="12.75" x14ac:dyDescent="0.2">
      <c r="A952" s="34"/>
      <c r="B952" s="34"/>
      <c r="C952" s="34"/>
      <c r="D952" s="34"/>
      <c r="E952" s="34"/>
      <c r="F952" s="34"/>
      <c r="G952" s="51"/>
      <c r="H952" s="34"/>
      <c r="I952" s="51"/>
      <c r="J952" s="34"/>
      <c r="K952" s="51"/>
      <c r="L952" s="34"/>
      <c r="M952" s="51"/>
      <c r="N952" s="34"/>
      <c r="O952" s="34"/>
      <c r="P952" s="34"/>
      <c r="Q952" s="34"/>
      <c r="R952" s="34"/>
      <c r="S952" s="34"/>
      <c r="T952" s="34"/>
      <c r="U952" s="34"/>
      <c r="V952" s="34"/>
      <c r="W952" s="34"/>
      <c r="X952" s="34"/>
      <c r="Y952" s="34"/>
      <c r="Z952" s="34"/>
      <c r="AA952" s="34"/>
      <c r="AB952" s="34"/>
      <c r="AC952" s="34"/>
      <c r="AD952" s="34"/>
    </row>
    <row r="953" spans="1:30" ht="12.75" x14ac:dyDescent="0.2">
      <c r="A953" s="34"/>
      <c r="B953" s="34"/>
      <c r="C953" s="34"/>
      <c r="D953" s="34"/>
      <c r="E953" s="34"/>
      <c r="F953" s="34"/>
      <c r="G953" s="51"/>
      <c r="H953" s="34"/>
      <c r="I953" s="51"/>
      <c r="J953" s="34"/>
      <c r="K953" s="51"/>
      <c r="L953" s="34"/>
      <c r="M953" s="51"/>
      <c r="N953" s="34"/>
      <c r="O953" s="34"/>
      <c r="P953" s="34"/>
      <c r="Q953" s="34"/>
      <c r="R953" s="34"/>
      <c r="S953" s="34"/>
      <c r="T953" s="34"/>
      <c r="U953" s="34"/>
      <c r="V953" s="34"/>
      <c r="W953" s="34"/>
      <c r="X953" s="34"/>
      <c r="Y953" s="34"/>
      <c r="Z953" s="34"/>
      <c r="AA953" s="34"/>
      <c r="AB953" s="34"/>
      <c r="AC953" s="34"/>
      <c r="AD953" s="34"/>
    </row>
    <row r="954" spans="1:30" ht="12.75" x14ac:dyDescent="0.2">
      <c r="A954" s="34"/>
      <c r="B954" s="34"/>
      <c r="C954" s="34"/>
      <c r="D954" s="34"/>
      <c r="E954" s="34"/>
      <c r="F954" s="34"/>
      <c r="G954" s="51"/>
      <c r="H954" s="34"/>
      <c r="I954" s="51"/>
      <c r="J954" s="34"/>
      <c r="K954" s="51"/>
      <c r="L954" s="34"/>
      <c r="M954" s="51"/>
      <c r="N954" s="34"/>
      <c r="O954" s="34"/>
      <c r="P954" s="34"/>
      <c r="Q954" s="34"/>
      <c r="R954" s="34"/>
      <c r="S954" s="34"/>
      <c r="T954" s="34"/>
      <c r="U954" s="34"/>
      <c r="V954" s="34"/>
      <c r="W954" s="34"/>
      <c r="X954" s="34"/>
      <c r="Y954" s="34"/>
      <c r="Z954" s="34"/>
      <c r="AA954" s="34"/>
      <c r="AB954" s="34"/>
      <c r="AC954" s="34"/>
      <c r="AD954" s="34"/>
    </row>
    <row r="955" spans="1:30" ht="12.75" x14ac:dyDescent="0.2">
      <c r="A955" s="34"/>
      <c r="B955" s="34"/>
      <c r="C955" s="34"/>
      <c r="D955" s="34"/>
      <c r="E955" s="34"/>
      <c r="F955" s="34"/>
      <c r="G955" s="51"/>
      <c r="H955" s="34"/>
      <c r="I955" s="51"/>
      <c r="J955" s="34"/>
      <c r="K955" s="51"/>
      <c r="L955" s="34"/>
      <c r="M955" s="51"/>
      <c r="N955" s="34"/>
      <c r="O955" s="34"/>
      <c r="P955" s="34"/>
      <c r="Q955" s="34"/>
      <c r="R955" s="34"/>
      <c r="S955" s="34"/>
      <c r="T955" s="34"/>
      <c r="U955" s="34"/>
      <c r="V955" s="34"/>
      <c r="W955" s="34"/>
      <c r="X955" s="34"/>
      <c r="Y955" s="34"/>
      <c r="Z955" s="34"/>
      <c r="AA955" s="34"/>
      <c r="AB955" s="34"/>
      <c r="AC955" s="34"/>
      <c r="AD955" s="34"/>
    </row>
    <row r="956" spans="1:30" ht="12.75" x14ac:dyDescent="0.2">
      <c r="A956" s="34"/>
      <c r="B956" s="34"/>
      <c r="C956" s="34"/>
      <c r="D956" s="34"/>
      <c r="E956" s="34"/>
      <c r="F956" s="34"/>
      <c r="G956" s="51"/>
      <c r="H956" s="34"/>
      <c r="I956" s="51"/>
      <c r="J956" s="34"/>
      <c r="K956" s="51"/>
      <c r="L956" s="34"/>
      <c r="M956" s="51"/>
      <c r="N956" s="34"/>
      <c r="O956" s="34"/>
      <c r="P956" s="34"/>
      <c r="Q956" s="34"/>
      <c r="R956" s="34"/>
      <c r="S956" s="34"/>
      <c r="T956" s="34"/>
      <c r="U956" s="34"/>
      <c r="V956" s="34"/>
      <c r="W956" s="34"/>
      <c r="X956" s="34"/>
      <c r="Y956" s="34"/>
      <c r="Z956" s="34"/>
      <c r="AA956" s="34"/>
      <c r="AB956" s="34"/>
      <c r="AC956" s="34"/>
      <c r="AD956" s="34"/>
    </row>
    <row r="957" spans="1:30" ht="12.75" x14ac:dyDescent="0.2">
      <c r="A957" s="34"/>
      <c r="B957" s="34"/>
      <c r="C957" s="34"/>
      <c r="D957" s="34"/>
      <c r="E957" s="34"/>
      <c r="F957" s="34"/>
      <c r="G957" s="51"/>
      <c r="H957" s="34"/>
      <c r="I957" s="51"/>
      <c r="J957" s="34"/>
      <c r="K957" s="51"/>
      <c r="L957" s="34"/>
      <c r="M957" s="51"/>
      <c r="N957" s="34"/>
      <c r="O957" s="34"/>
      <c r="P957" s="34"/>
      <c r="Q957" s="34"/>
      <c r="R957" s="34"/>
      <c r="S957" s="34"/>
      <c r="T957" s="34"/>
      <c r="U957" s="34"/>
      <c r="V957" s="34"/>
      <c r="W957" s="34"/>
      <c r="X957" s="34"/>
      <c r="Y957" s="34"/>
      <c r="Z957" s="34"/>
      <c r="AA957" s="34"/>
      <c r="AB957" s="34"/>
      <c r="AC957" s="34"/>
      <c r="AD957" s="34"/>
    </row>
    <row r="958" spans="1:30" ht="12.75" x14ac:dyDescent="0.2">
      <c r="A958" s="34"/>
      <c r="B958" s="34"/>
      <c r="C958" s="34"/>
      <c r="D958" s="34"/>
      <c r="E958" s="34"/>
      <c r="F958" s="34"/>
      <c r="G958" s="51"/>
      <c r="H958" s="34"/>
      <c r="I958" s="51"/>
      <c r="J958" s="34"/>
      <c r="K958" s="51"/>
      <c r="L958" s="34"/>
      <c r="M958" s="51"/>
      <c r="N958" s="34"/>
      <c r="O958" s="34"/>
      <c r="P958" s="34"/>
      <c r="Q958" s="34"/>
      <c r="R958" s="34"/>
      <c r="S958" s="34"/>
      <c r="T958" s="34"/>
      <c r="U958" s="34"/>
      <c r="V958" s="34"/>
      <c r="W958" s="34"/>
      <c r="X958" s="34"/>
      <c r="Y958" s="34"/>
      <c r="Z958" s="34"/>
      <c r="AA958" s="34"/>
      <c r="AB958" s="34"/>
      <c r="AC958" s="34"/>
      <c r="AD958" s="34"/>
    </row>
    <row r="959" spans="1:30" ht="12.75" x14ac:dyDescent="0.2">
      <c r="A959" s="34"/>
      <c r="B959" s="34"/>
      <c r="C959" s="34"/>
      <c r="D959" s="34"/>
      <c r="E959" s="34"/>
      <c r="F959" s="34"/>
      <c r="G959" s="51"/>
      <c r="H959" s="34"/>
      <c r="I959" s="51"/>
      <c r="J959" s="34"/>
      <c r="K959" s="51"/>
      <c r="L959" s="34"/>
      <c r="M959" s="51"/>
      <c r="N959" s="34"/>
      <c r="O959" s="34"/>
      <c r="P959" s="34"/>
      <c r="Q959" s="34"/>
      <c r="R959" s="34"/>
      <c r="S959" s="34"/>
      <c r="T959" s="34"/>
      <c r="U959" s="34"/>
      <c r="V959" s="34"/>
      <c r="W959" s="34"/>
      <c r="X959" s="34"/>
      <c r="Y959" s="34"/>
      <c r="Z959" s="34"/>
      <c r="AA959" s="34"/>
      <c r="AB959" s="34"/>
      <c r="AC959" s="34"/>
      <c r="AD959" s="34"/>
    </row>
    <row r="960" spans="1:30" ht="12.75" x14ac:dyDescent="0.2">
      <c r="A960" s="34"/>
      <c r="B960" s="34"/>
      <c r="C960" s="34"/>
      <c r="D960" s="34"/>
      <c r="E960" s="34"/>
      <c r="F960" s="34"/>
      <c r="G960" s="51"/>
      <c r="H960" s="34"/>
      <c r="I960" s="51"/>
      <c r="J960" s="34"/>
      <c r="K960" s="51"/>
      <c r="L960" s="34"/>
      <c r="M960" s="51"/>
      <c r="N960" s="34"/>
      <c r="O960" s="34"/>
      <c r="P960" s="34"/>
      <c r="Q960" s="34"/>
      <c r="R960" s="34"/>
      <c r="S960" s="34"/>
      <c r="T960" s="34"/>
      <c r="U960" s="34"/>
      <c r="V960" s="34"/>
      <c r="W960" s="34"/>
      <c r="X960" s="34"/>
      <c r="Y960" s="34"/>
      <c r="Z960" s="34"/>
      <c r="AA960" s="34"/>
      <c r="AB960" s="34"/>
      <c r="AC960" s="34"/>
      <c r="AD960" s="34"/>
    </row>
    <row r="961" spans="1:30" ht="12.75" x14ac:dyDescent="0.2">
      <c r="A961" s="34"/>
      <c r="B961" s="34"/>
      <c r="C961" s="34"/>
      <c r="D961" s="34"/>
      <c r="E961" s="34"/>
      <c r="F961" s="34"/>
      <c r="G961" s="51"/>
      <c r="H961" s="34"/>
      <c r="I961" s="51"/>
      <c r="J961" s="34"/>
      <c r="K961" s="51"/>
      <c r="L961" s="34"/>
      <c r="M961" s="51"/>
      <c r="N961" s="34"/>
      <c r="O961" s="34"/>
      <c r="P961" s="34"/>
      <c r="Q961" s="34"/>
      <c r="R961" s="34"/>
      <c r="S961" s="34"/>
      <c r="T961" s="34"/>
      <c r="U961" s="34"/>
      <c r="V961" s="34"/>
      <c r="W961" s="34"/>
      <c r="X961" s="34"/>
      <c r="Y961" s="34"/>
      <c r="Z961" s="34"/>
      <c r="AA961" s="34"/>
      <c r="AB961" s="34"/>
      <c r="AC961" s="34"/>
      <c r="AD961" s="34"/>
    </row>
    <row r="962" spans="1:30" ht="12.75" x14ac:dyDescent="0.2">
      <c r="A962" s="34"/>
      <c r="B962" s="34"/>
      <c r="C962" s="34"/>
      <c r="D962" s="34"/>
      <c r="E962" s="34"/>
      <c r="F962" s="34"/>
      <c r="G962" s="51"/>
      <c r="H962" s="34"/>
      <c r="I962" s="51"/>
      <c r="J962" s="34"/>
      <c r="K962" s="51"/>
      <c r="L962" s="34"/>
      <c r="M962" s="51"/>
      <c r="N962" s="34"/>
      <c r="O962" s="34"/>
      <c r="P962" s="34"/>
      <c r="Q962" s="34"/>
      <c r="R962" s="34"/>
      <c r="S962" s="34"/>
      <c r="T962" s="34"/>
      <c r="U962" s="34"/>
      <c r="V962" s="34"/>
      <c r="W962" s="34"/>
      <c r="X962" s="34"/>
      <c r="Y962" s="34"/>
      <c r="Z962" s="34"/>
      <c r="AA962" s="34"/>
      <c r="AB962" s="34"/>
      <c r="AC962" s="34"/>
      <c r="AD962" s="34"/>
    </row>
    <row r="963" spans="1:30" ht="12.75" x14ac:dyDescent="0.2">
      <c r="A963" s="34"/>
      <c r="B963" s="34"/>
      <c r="C963" s="34"/>
      <c r="D963" s="34"/>
      <c r="E963" s="34"/>
      <c r="F963" s="34"/>
      <c r="G963" s="51"/>
      <c r="H963" s="34"/>
      <c r="I963" s="51"/>
      <c r="J963" s="34"/>
      <c r="K963" s="51"/>
      <c r="L963" s="34"/>
      <c r="M963" s="51"/>
      <c r="N963" s="34"/>
      <c r="O963" s="34"/>
      <c r="P963" s="34"/>
      <c r="Q963" s="34"/>
      <c r="R963" s="34"/>
      <c r="S963" s="34"/>
      <c r="T963" s="34"/>
      <c r="U963" s="34"/>
      <c r="V963" s="34"/>
      <c r="W963" s="34"/>
      <c r="X963" s="34"/>
      <c r="Y963" s="34"/>
      <c r="Z963" s="34"/>
      <c r="AA963" s="34"/>
      <c r="AB963" s="34"/>
      <c r="AC963" s="34"/>
      <c r="AD963" s="34"/>
    </row>
    <row r="964" spans="1:30" ht="12.75" x14ac:dyDescent="0.2">
      <c r="A964" s="34"/>
      <c r="B964" s="34"/>
      <c r="C964" s="34"/>
      <c r="D964" s="34"/>
      <c r="E964" s="34"/>
      <c r="F964" s="34"/>
      <c r="G964" s="51"/>
      <c r="H964" s="34"/>
      <c r="I964" s="51"/>
      <c r="J964" s="34"/>
      <c r="K964" s="51"/>
      <c r="L964" s="34"/>
      <c r="M964" s="51"/>
      <c r="N964" s="34"/>
      <c r="O964" s="34"/>
      <c r="P964" s="34"/>
      <c r="Q964" s="34"/>
      <c r="R964" s="34"/>
      <c r="S964" s="34"/>
      <c r="T964" s="34"/>
      <c r="U964" s="34"/>
      <c r="V964" s="34"/>
      <c r="W964" s="34"/>
      <c r="X964" s="34"/>
      <c r="Y964" s="34"/>
      <c r="Z964" s="34"/>
      <c r="AA964" s="34"/>
      <c r="AB964" s="34"/>
      <c r="AC964" s="34"/>
      <c r="AD964" s="34"/>
    </row>
    <row r="965" spans="1:30" ht="12.75" x14ac:dyDescent="0.2">
      <c r="A965" s="34"/>
      <c r="B965" s="34"/>
      <c r="C965" s="34"/>
      <c r="D965" s="34"/>
      <c r="E965" s="34"/>
      <c r="F965" s="34"/>
      <c r="G965" s="51"/>
      <c r="H965" s="34"/>
      <c r="I965" s="51"/>
      <c r="J965" s="34"/>
      <c r="K965" s="51"/>
      <c r="L965" s="34"/>
      <c r="M965" s="51"/>
      <c r="N965" s="34"/>
      <c r="O965" s="34"/>
      <c r="P965" s="34"/>
      <c r="Q965" s="34"/>
      <c r="R965" s="34"/>
      <c r="S965" s="34"/>
      <c r="T965" s="34"/>
      <c r="U965" s="34"/>
      <c r="V965" s="34"/>
      <c r="W965" s="34"/>
      <c r="X965" s="34"/>
      <c r="Y965" s="34"/>
      <c r="Z965" s="34"/>
      <c r="AA965" s="34"/>
      <c r="AB965" s="34"/>
      <c r="AC965" s="34"/>
      <c r="AD965" s="34"/>
    </row>
    <row r="966" spans="1:30" ht="12.75" x14ac:dyDescent="0.2">
      <c r="A966" s="34"/>
      <c r="B966" s="34"/>
      <c r="C966" s="34"/>
      <c r="D966" s="34"/>
      <c r="E966" s="34"/>
      <c r="F966" s="34"/>
      <c r="G966" s="51"/>
      <c r="H966" s="34"/>
      <c r="I966" s="51"/>
      <c r="J966" s="34"/>
      <c r="K966" s="51"/>
      <c r="L966" s="34"/>
      <c r="M966" s="51"/>
      <c r="N966" s="34"/>
      <c r="O966" s="34"/>
      <c r="P966" s="34"/>
      <c r="Q966" s="34"/>
      <c r="R966" s="34"/>
      <c r="S966" s="34"/>
      <c r="T966" s="34"/>
      <c r="U966" s="34"/>
      <c r="V966" s="34"/>
      <c r="W966" s="34"/>
      <c r="X966" s="34"/>
      <c r="Y966" s="34"/>
      <c r="Z966" s="34"/>
      <c r="AA966" s="34"/>
      <c r="AB966" s="34"/>
      <c r="AC966" s="34"/>
      <c r="AD966" s="34"/>
    </row>
    <row r="967" spans="1:30" ht="12.75" x14ac:dyDescent="0.2">
      <c r="A967" s="34"/>
      <c r="B967" s="34"/>
      <c r="C967" s="34"/>
      <c r="D967" s="34"/>
      <c r="E967" s="34"/>
      <c r="F967" s="34"/>
      <c r="G967" s="51"/>
      <c r="H967" s="34"/>
      <c r="I967" s="51"/>
      <c r="J967" s="34"/>
      <c r="K967" s="51"/>
      <c r="L967" s="34"/>
      <c r="M967" s="51"/>
      <c r="N967" s="34"/>
      <c r="O967" s="34"/>
      <c r="P967" s="34"/>
      <c r="Q967" s="34"/>
      <c r="R967" s="34"/>
      <c r="S967" s="34"/>
      <c r="T967" s="34"/>
      <c r="U967" s="34"/>
      <c r="V967" s="34"/>
      <c r="W967" s="34"/>
      <c r="X967" s="34"/>
      <c r="Y967" s="34"/>
      <c r="Z967" s="34"/>
      <c r="AA967" s="34"/>
      <c r="AB967" s="34"/>
      <c r="AC967" s="34"/>
      <c r="AD967" s="34"/>
    </row>
    <row r="968" spans="1:30" ht="12.75" x14ac:dyDescent="0.2">
      <c r="A968" s="34"/>
      <c r="B968" s="34"/>
      <c r="C968" s="34"/>
      <c r="D968" s="34"/>
      <c r="E968" s="34"/>
      <c r="F968" s="34"/>
      <c r="G968" s="51"/>
      <c r="H968" s="34"/>
      <c r="I968" s="51"/>
      <c r="J968" s="34"/>
      <c r="K968" s="51"/>
      <c r="L968" s="34"/>
      <c r="M968" s="51"/>
      <c r="N968" s="34"/>
      <c r="O968" s="34"/>
      <c r="P968" s="34"/>
      <c r="Q968" s="34"/>
      <c r="R968" s="34"/>
      <c r="S968" s="34"/>
      <c r="T968" s="34"/>
      <c r="U968" s="34"/>
      <c r="V968" s="34"/>
      <c r="W968" s="34"/>
      <c r="X968" s="34"/>
      <c r="Y968" s="34"/>
      <c r="Z968" s="34"/>
      <c r="AA968" s="34"/>
      <c r="AB968" s="34"/>
      <c r="AC968" s="34"/>
      <c r="AD968" s="34"/>
    </row>
    <row r="969" spans="1:30" ht="12.75" x14ac:dyDescent="0.2">
      <c r="A969" s="34"/>
      <c r="B969" s="34"/>
      <c r="C969" s="34"/>
      <c r="D969" s="34"/>
      <c r="E969" s="34"/>
      <c r="F969" s="34"/>
      <c r="G969" s="51"/>
      <c r="H969" s="34"/>
      <c r="I969" s="51"/>
      <c r="J969" s="34"/>
      <c r="K969" s="51"/>
      <c r="L969" s="34"/>
      <c r="M969" s="51"/>
      <c r="N969" s="34"/>
      <c r="O969" s="34"/>
      <c r="P969" s="34"/>
      <c r="Q969" s="34"/>
      <c r="R969" s="34"/>
      <c r="S969" s="34"/>
      <c r="T969" s="34"/>
      <c r="U969" s="34"/>
      <c r="V969" s="34"/>
      <c r="W969" s="34"/>
      <c r="X969" s="34"/>
      <c r="Y969" s="34"/>
      <c r="Z969" s="34"/>
      <c r="AA969" s="34"/>
      <c r="AB969" s="34"/>
      <c r="AC969" s="34"/>
      <c r="AD969" s="34"/>
    </row>
    <row r="970" spans="1:30" ht="12.75" x14ac:dyDescent="0.2">
      <c r="A970" s="34"/>
      <c r="B970" s="34"/>
      <c r="C970" s="34"/>
      <c r="D970" s="34"/>
      <c r="E970" s="34"/>
      <c r="F970" s="34"/>
      <c r="G970" s="51"/>
      <c r="H970" s="34"/>
      <c r="I970" s="51"/>
      <c r="J970" s="34"/>
      <c r="K970" s="51"/>
      <c r="L970" s="34"/>
      <c r="M970" s="51"/>
      <c r="N970" s="34"/>
      <c r="O970" s="34"/>
      <c r="P970" s="34"/>
      <c r="Q970" s="34"/>
      <c r="R970" s="34"/>
      <c r="S970" s="34"/>
      <c r="T970" s="34"/>
      <c r="U970" s="34"/>
      <c r="V970" s="34"/>
      <c r="W970" s="34"/>
      <c r="X970" s="34"/>
      <c r="Y970" s="34"/>
      <c r="Z970" s="34"/>
      <c r="AA970" s="34"/>
      <c r="AB970" s="34"/>
      <c r="AC970" s="34"/>
      <c r="AD970" s="34"/>
    </row>
    <row r="971" spans="1:30" ht="12.75" x14ac:dyDescent="0.2">
      <c r="A971" s="34"/>
      <c r="B971" s="34"/>
      <c r="C971" s="34"/>
      <c r="D971" s="34"/>
      <c r="E971" s="34"/>
      <c r="F971" s="34"/>
      <c r="G971" s="51"/>
      <c r="H971" s="34"/>
      <c r="I971" s="51"/>
      <c r="J971" s="34"/>
      <c r="K971" s="51"/>
      <c r="L971" s="34"/>
      <c r="M971" s="51"/>
      <c r="N971" s="34"/>
      <c r="O971" s="34"/>
      <c r="P971" s="34"/>
      <c r="Q971" s="34"/>
      <c r="R971" s="34"/>
      <c r="S971" s="34"/>
      <c r="T971" s="34"/>
      <c r="U971" s="34"/>
      <c r="V971" s="34"/>
      <c r="W971" s="34"/>
      <c r="X971" s="34"/>
      <c r="Y971" s="34"/>
      <c r="Z971" s="34"/>
      <c r="AA971" s="34"/>
      <c r="AB971" s="34"/>
      <c r="AC971" s="34"/>
      <c r="AD971" s="34"/>
    </row>
    <row r="972" spans="1:30" ht="12.75" x14ac:dyDescent="0.2">
      <c r="A972" s="34"/>
      <c r="B972" s="34"/>
      <c r="C972" s="34"/>
      <c r="D972" s="34"/>
      <c r="E972" s="34"/>
      <c r="F972" s="34"/>
      <c r="G972" s="51"/>
      <c r="H972" s="34"/>
      <c r="I972" s="51"/>
      <c r="J972" s="34"/>
      <c r="K972" s="51"/>
      <c r="L972" s="34"/>
      <c r="M972" s="51"/>
      <c r="N972" s="34"/>
      <c r="O972" s="34"/>
      <c r="P972" s="34"/>
      <c r="Q972" s="34"/>
      <c r="R972" s="34"/>
      <c r="S972" s="34"/>
      <c r="T972" s="34"/>
      <c r="U972" s="34"/>
      <c r="V972" s="34"/>
      <c r="W972" s="34"/>
      <c r="X972" s="34"/>
      <c r="Y972" s="34"/>
      <c r="Z972" s="34"/>
      <c r="AA972" s="34"/>
      <c r="AB972" s="34"/>
      <c r="AC972" s="34"/>
      <c r="AD972" s="34"/>
    </row>
    <row r="973" spans="1:30" ht="12.75" x14ac:dyDescent="0.2">
      <c r="A973" s="34"/>
      <c r="B973" s="34"/>
      <c r="C973" s="34"/>
      <c r="D973" s="34"/>
      <c r="E973" s="34"/>
      <c r="F973" s="34"/>
      <c r="G973" s="51"/>
      <c r="H973" s="34"/>
      <c r="I973" s="51"/>
      <c r="J973" s="34"/>
      <c r="K973" s="51"/>
      <c r="L973" s="34"/>
      <c r="M973" s="51"/>
      <c r="N973" s="34"/>
      <c r="O973" s="34"/>
      <c r="P973" s="34"/>
      <c r="Q973" s="34"/>
      <c r="R973" s="34"/>
      <c r="S973" s="34"/>
      <c r="T973" s="34"/>
      <c r="U973" s="34"/>
      <c r="V973" s="34"/>
      <c r="W973" s="34"/>
      <c r="X973" s="34"/>
      <c r="Y973" s="34"/>
      <c r="Z973" s="34"/>
      <c r="AA973" s="34"/>
      <c r="AB973" s="34"/>
      <c r="AC973" s="34"/>
      <c r="AD973" s="34"/>
    </row>
    <row r="974" spans="1:30" ht="12.75" x14ac:dyDescent="0.2">
      <c r="A974" s="34"/>
      <c r="B974" s="34"/>
      <c r="C974" s="34"/>
      <c r="D974" s="34"/>
      <c r="E974" s="34"/>
      <c r="F974" s="34"/>
      <c r="G974" s="51"/>
      <c r="H974" s="34"/>
      <c r="I974" s="51"/>
      <c r="J974" s="34"/>
      <c r="K974" s="51"/>
      <c r="L974" s="34"/>
      <c r="M974" s="51"/>
      <c r="N974" s="34"/>
      <c r="O974" s="34"/>
      <c r="P974" s="34"/>
      <c r="Q974" s="34"/>
      <c r="R974" s="34"/>
      <c r="S974" s="34"/>
      <c r="T974" s="34"/>
      <c r="U974" s="34"/>
      <c r="V974" s="34"/>
      <c r="W974" s="34"/>
      <c r="X974" s="34"/>
      <c r="Y974" s="34"/>
      <c r="Z974" s="34"/>
      <c r="AA974" s="34"/>
      <c r="AB974" s="34"/>
      <c r="AC974" s="34"/>
      <c r="AD974" s="34"/>
    </row>
    <row r="975" spans="1:30" ht="12.75" x14ac:dyDescent="0.2">
      <c r="A975" s="34"/>
      <c r="B975" s="34"/>
      <c r="C975" s="34"/>
      <c r="D975" s="34"/>
      <c r="E975" s="34"/>
      <c r="F975" s="34"/>
      <c r="G975" s="51"/>
      <c r="H975" s="34"/>
      <c r="I975" s="51"/>
      <c r="J975" s="34"/>
      <c r="K975" s="51"/>
      <c r="L975" s="34"/>
      <c r="M975" s="51"/>
      <c r="N975" s="34"/>
      <c r="O975" s="34"/>
      <c r="P975" s="34"/>
      <c r="Q975" s="34"/>
      <c r="R975" s="34"/>
      <c r="S975" s="34"/>
      <c r="T975" s="34"/>
      <c r="U975" s="34"/>
      <c r="V975" s="34"/>
      <c r="W975" s="34"/>
      <c r="X975" s="34"/>
      <c r="Y975" s="34"/>
      <c r="Z975" s="34"/>
      <c r="AA975" s="34"/>
      <c r="AB975" s="34"/>
      <c r="AC975" s="34"/>
      <c r="AD975" s="34"/>
    </row>
    <row r="976" spans="1:30" ht="12.75" x14ac:dyDescent="0.2">
      <c r="A976" s="34"/>
      <c r="B976" s="34"/>
      <c r="C976" s="34"/>
      <c r="D976" s="34"/>
      <c r="E976" s="34"/>
      <c r="F976" s="34"/>
      <c r="G976" s="51"/>
      <c r="H976" s="34"/>
      <c r="I976" s="51"/>
      <c r="J976" s="34"/>
      <c r="K976" s="51"/>
      <c r="L976" s="34"/>
      <c r="M976" s="51"/>
      <c r="N976" s="34"/>
      <c r="O976" s="34"/>
      <c r="P976" s="34"/>
      <c r="Q976" s="34"/>
      <c r="R976" s="34"/>
      <c r="S976" s="34"/>
      <c r="T976" s="34"/>
      <c r="U976" s="34"/>
      <c r="V976" s="34"/>
      <c r="W976" s="34"/>
      <c r="X976" s="34"/>
      <c r="Y976" s="34"/>
      <c r="Z976" s="34"/>
      <c r="AA976" s="34"/>
      <c r="AB976" s="34"/>
      <c r="AC976" s="34"/>
      <c r="AD976" s="34"/>
    </row>
    <row r="977" spans="1:30" ht="12.75" x14ac:dyDescent="0.2">
      <c r="A977" s="34"/>
      <c r="B977" s="34"/>
      <c r="C977" s="34"/>
      <c r="D977" s="34"/>
      <c r="E977" s="34"/>
      <c r="F977" s="34"/>
      <c r="G977" s="51"/>
      <c r="H977" s="34"/>
      <c r="I977" s="51"/>
      <c r="J977" s="34"/>
      <c r="K977" s="51"/>
      <c r="L977" s="34"/>
      <c r="M977" s="51"/>
      <c r="N977" s="34"/>
      <c r="O977" s="34"/>
      <c r="P977" s="34"/>
      <c r="Q977" s="34"/>
      <c r="R977" s="34"/>
      <c r="S977" s="34"/>
      <c r="T977" s="34"/>
      <c r="U977" s="34"/>
      <c r="V977" s="34"/>
      <c r="W977" s="34"/>
      <c r="X977" s="34"/>
      <c r="Y977" s="34"/>
      <c r="Z977" s="34"/>
      <c r="AA977" s="34"/>
      <c r="AB977" s="34"/>
      <c r="AC977" s="34"/>
      <c r="AD977" s="34"/>
    </row>
    <row r="978" spans="1:30" ht="12.75" x14ac:dyDescent="0.2">
      <c r="A978" s="34"/>
      <c r="B978" s="34"/>
      <c r="C978" s="34"/>
      <c r="D978" s="34"/>
      <c r="E978" s="34"/>
      <c r="F978" s="34"/>
      <c r="G978" s="51"/>
      <c r="H978" s="34"/>
      <c r="I978" s="51"/>
      <c r="J978" s="34"/>
      <c r="K978" s="51"/>
      <c r="L978" s="34"/>
      <c r="M978" s="51"/>
      <c r="N978" s="34"/>
      <c r="O978" s="34"/>
      <c r="P978" s="34"/>
      <c r="Q978" s="34"/>
      <c r="R978" s="34"/>
      <c r="S978" s="34"/>
      <c r="T978" s="34"/>
      <c r="U978" s="34"/>
      <c r="V978" s="34"/>
      <c r="W978" s="34"/>
      <c r="X978" s="34"/>
      <c r="Y978" s="34"/>
      <c r="Z978" s="34"/>
      <c r="AA978" s="34"/>
      <c r="AB978" s="34"/>
      <c r="AC978" s="34"/>
      <c r="AD978" s="34"/>
    </row>
    <row r="979" spans="1:30" ht="12.75" x14ac:dyDescent="0.2">
      <c r="A979" s="34"/>
      <c r="B979" s="34"/>
      <c r="C979" s="34"/>
      <c r="D979" s="34"/>
      <c r="E979" s="34"/>
      <c r="F979" s="34"/>
      <c r="G979" s="51"/>
      <c r="H979" s="34"/>
      <c r="I979" s="51"/>
      <c r="J979" s="34"/>
      <c r="K979" s="51"/>
      <c r="L979" s="34"/>
      <c r="M979" s="51"/>
      <c r="N979" s="34"/>
      <c r="O979" s="34"/>
      <c r="P979" s="34"/>
      <c r="Q979" s="34"/>
      <c r="R979" s="34"/>
      <c r="S979" s="34"/>
      <c r="T979" s="34"/>
      <c r="U979" s="34"/>
      <c r="V979" s="34"/>
      <c r="W979" s="34"/>
      <c r="X979" s="34"/>
      <c r="Y979" s="34"/>
      <c r="Z979" s="34"/>
      <c r="AA979" s="34"/>
      <c r="AB979" s="34"/>
      <c r="AC979" s="34"/>
      <c r="AD979" s="34"/>
    </row>
    <row r="980" spans="1:30" ht="12.75" x14ac:dyDescent="0.2">
      <c r="A980" s="34"/>
      <c r="B980" s="34"/>
      <c r="C980" s="34"/>
      <c r="D980" s="34"/>
      <c r="E980" s="34"/>
      <c r="F980" s="34"/>
      <c r="G980" s="51"/>
      <c r="H980" s="34"/>
      <c r="I980" s="51"/>
      <c r="J980" s="34"/>
      <c r="K980" s="51"/>
      <c r="L980" s="34"/>
      <c r="M980" s="51"/>
      <c r="N980" s="34"/>
      <c r="O980" s="34"/>
      <c r="P980" s="34"/>
      <c r="Q980" s="34"/>
      <c r="R980" s="34"/>
      <c r="S980" s="34"/>
      <c r="T980" s="34"/>
      <c r="U980" s="34"/>
      <c r="V980" s="34"/>
      <c r="W980" s="34"/>
      <c r="X980" s="34"/>
      <c r="Y980" s="34"/>
      <c r="Z980" s="34"/>
      <c r="AA980" s="34"/>
      <c r="AB980" s="34"/>
      <c r="AC980" s="34"/>
      <c r="AD980" s="34"/>
    </row>
    <row r="981" spans="1:30" ht="12.75" x14ac:dyDescent="0.2">
      <c r="A981" s="34"/>
      <c r="B981" s="34"/>
      <c r="C981" s="34"/>
      <c r="D981" s="34"/>
      <c r="E981" s="34"/>
      <c r="F981" s="34"/>
      <c r="G981" s="51"/>
      <c r="H981" s="34"/>
      <c r="I981" s="51"/>
      <c r="J981" s="34"/>
      <c r="K981" s="51"/>
      <c r="L981" s="34"/>
      <c r="M981" s="51"/>
      <c r="N981" s="34"/>
      <c r="O981" s="34"/>
      <c r="P981" s="34"/>
      <c r="Q981" s="34"/>
      <c r="R981" s="34"/>
      <c r="S981" s="34"/>
      <c r="T981" s="34"/>
      <c r="U981" s="34"/>
      <c r="V981" s="34"/>
      <c r="W981" s="34"/>
      <c r="X981" s="34"/>
      <c r="Y981" s="34"/>
      <c r="Z981" s="34"/>
      <c r="AA981" s="34"/>
      <c r="AB981" s="34"/>
      <c r="AC981" s="34"/>
      <c r="AD981" s="34"/>
    </row>
    <row r="982" spans="1:30" ht="12.75" x14ac:dyDescent="0.2">
      <c r="A982" s="34"/>
      <c r="B982" s="34"/>
      <c r="C982" s="34"/>
      <c r="D982" s="34"/>
      <c r="E982" s="34"/>
      <c r="F982" s="34"/>
      <c r="G982" s="51"/>
      <c r="H982" s="34"/>
      <c r="I982" s="51"/>
      <c r="J982" s="34"/>
      <c r="K982" s="51"/>
      <c r="L982" s="34"/>
      <c r="M982" s="51"/>
      <c r="N982" s="34"/>
      <c r="O982" s="34"/>
      <c r="P982" s="34"/>
      <c r="Q982" s="34"/>
      <c r="R982" s="34"/>
      <c r="S982" s="34"/>
      <c r="T982" s="34"/>
      <c r="U982" s="34"/>
      <c r="V982" s="34"/>
      <c r="W982" s="34"/>
      <c r="X982" s="34"/>
      <c r="Y982" s="34"/>
      <c r="Z982" s="34"/>
      <c r="AA982" s="34"/>
      <c r="AB982" s="34"/>
      <c r="AC982" s="34"/>
      <c r="AD982" s="34"/>
    </row>
    <row r="983" spans="1:30" ht="12.75" x14ac:dyDescent="0.2">
      <c r="A983" s="34"/>
      <c r="B983" s="34"/>
      <c r="C983" s="34"/>
      <c r="D983" s="34"/>
      <c r="E983" s="34"/>
      <c r="F983" s="34"/>
      <c r="G983" s="51"/>
      <c r="H983" s="34"/>
      <c r="I983" s="51"/>
      <c r="J983" s="34"/>
      <c r="K983" s="51"/>
      <c r="L983" s="34"/>
      <c r="M983" s="51"/>
      <c r="N983" s="34"/>
      <c r="O983" s="34"/>
      <c r="P983" s="34"/>
      <c r="Q983" s="34"/>
      <c r="R983" s="34"/>
      <c r="S983" s="34"/>
      <c r="T983" s="34"/>
      <c r="U983" s="34"/>
      <c r="V983" s="34"/>
      <c r="W983" s="34"/>
      <c r="X983" s="34"/>
      <c r="Y983" s="34"/>
      <c r="Z983" s="34"/>
      <c r="AA983" s="34"/>
      <c r="AB983" s="34"/>
      <c r="AC983" s="34"/>
      <c r="AD983" s="34"/>
    </row>
    <row r="984" spans="1:30" ht="12.75" x14ac:dyDescent="0.2">
      <c r="A984" s="34"/>
      <c r="B984" s="34"/>
      <c r="C984" s="34"/>
      <c r="D984" s="34"/>
      <c r="E984" s="34"/>
      <c r="F984" s="34"/>
      <c r="G984" s="51"/>
      <c r="H984" s="34"/>
      <c r="I984" s="51"/>
      <c r="J984" s="34"/>
      <c r="K984" s="51"/>
      <c r="L984" s="34"/>
      <c r="M984" s="51"/>
      <c r="N984" s="34"/>
      <c r="O984" s="34"/>
      <c r="P984" s="34"/>
      <c r="Q984" s="34"/>
      <c r="R984" s="34"/>
      <c r="S984" s="34"/>
      <c r="T984" s="34"/>
      <c r="U984" s="34"/>
      <c r="V984" s="34"/>
      <c r="W984" s="34"/>
      <c r="X984" s="34"/>
      <c r="Y984" s="34"/>
      <c r="Z984" s="34"/>
      <c r="AA984" s="34"/>
      <c r="AB984" s="34"/>
      <c r="AC984" s="34"/>
      <c r="AD984" s="34"/>
    </row>
    <row r="985" spans="1:30" ht="12.75" x14ac:dyDescent="0.2">
      <c r="A985" s="34"/>
      <c r="B985" s="34"/>
      <c r="C985" s="34"/>
      <c r="D985" s="34"/>
      <c r="E985" s="34"/>
      <c r="F985" s="34"/>
      <c r="G985" s="51"/>
      <c r="H985" s="34"/>
      <c r="I985" s="51"/>
      <c r="J985" s="34"/>
      <c r="K985" s="51"/>
      <c r="L985" s="34"/>
      <c r="M985" s="51"/>
      <c r="N985" s="34"/>
      <c r="O985" s="34"/>
      <c r="P985" s="34"/>
      <c r="Q985" s="34"/>
      <c r="R985" s="34"/>
      <c r="S985" s="34"/>
      <c r="T985" s="34"/>
      <c r="U985" s="34"/>
      <c r="V985" s="34"/>
      <c r="W985" s="34"/>
      <c r="X985" s="34"/>
      <c r="Y985" s="34"/>
      <c r="Z985" s="34"/>
      <c r="AA985" s="34"/>
      <c r="AB985" s="34"/>
      <c r="AC985" s="34"/>
      <c r="AD985" s="34"/>
    </row>
    <row r="986" spans="1:30" ht="12.75" x14ac:dyDescent="0.2">
      <c r="A986" s="34"/>
      <c r="B986" s="34"/>
      <c r="C986" s="34"/>
      <c r="D986" s="34"/>
      <c r="E986" s="34"/>
      <c r="F986" s="34"/>
      <c r="G986" s="51"/>
      <c r="H986" s="34"/>
      <c r="I986" s="51"/>
      <c r="J986" s="34"/>
      <c r="K986" s="51"/>
      <c r="L986" s="34"/>
      <c r="M986" s="51"/>
      <c r="N986" s="34"/>
      <c r="O986" s="34"/>
      <c r="P986" s="34"/>
      <c r="Q986" s="34"/>
      <c r="R986" s="34"/>
      <c r="S986" s="34"/>
      <c r="T986" s="34"/>
      <c r="U986" s="34"/>
      <c r="V986" s="34"/>
      <c r="W986" s="34"/>
      <c r="X986" s="34"/>
      <c r="Y986" s="34"/>
      <c r="Z986" s="34"/>
      <c r="AA986" s="34"/>
      <c r="AB986" s="34"/>
      <c r="AC986" s="34"/>
      <c r="AD986" s="34"/>
    </row>
    <row r="987" spans="1:30" ht="12.75" x14ac:dyDescent="0.2">
      <c r="A987" s="34"/>
      <c r="B987" s="34"/>
      <c r="C987" s="34"/>
      <c r="D987" s="34"/>
      <c r="E987" s="34"/>
      <c r="F987" s="34"/>
      <c r="G987" s="51"/>
      <c r="H987" s="34"/>
      <c r="I987" s="51"/>
      <c r="J987" s="34"/>
      <c r="K987" s="51"/>
      <c r="L987" s="34"/>
      <c r="M987" s="51"/>
      <c r="N987" s="34"/>
      <c r="O987" s="34"/>
      <c r="P987" s="34"/>
      <c r="Q987" s="34"/>
      <c r="R987" s="34"/>
      <c r="S987" s="34"/>
      <c r="T987" s="34"/>
      <c r="U987" s="34"/>
      <c r="V987" s="34"/>
      <c r="W987" s="34"/>
      <c r="X987" s="34"/>
      <c r="Y987" s="34"/>
      <c r="Z987" s="34"/>
      <c r="AA987" s="34"/>
      <c r="AB987" s="34"/>
      <c r="AC987" s="34"/>
      <c r="AD987" s="34"/>
    </row>
    <row r="988" spans="1:30" ht="12.75" x14ac:dyDescent="0.2">
      <c r="A988" s="34"/>
      <c r="B988" s="34"/>
      <c r="C988" s="34"/>
      <c r="D988" s="34"/>
      <c r="E988" s="34"/>
      <c r="F988" s="34"/>
      <c r="G988" s="51"/>
      <c r="H988" s="34"/>
      <c r="I988" s="51"/>
      <c r="J988" s="34"/>
      <c r="K988" s="51"/>
      <c r="L988" s="34"/>
      <c r="M988" s="51"/>
      <c r="N988" s="34"/>
      <c r="O988" s="34"/>
      <c r="P988" s="34"/>
      <c r="Q988" s="34"/>
      <c r="R988" s="34"/>
      <c r="S988" s="34"/>
      <c r="T988" s="34"/>
      <c r="U988" s="34"/>
      <c r="V988" s="34"/>
      <c r="W988" s="34"/>
      <c r="X988" s="34"/>
      <c r="Y988" s="34"/>
      <c r="Z988" s="34"/>
      <c r="AA988" s="34"/>
      <c r="AB988" s="34"/>
      <c r="AC988" s="34"/>
      <c r="AD988" s="34"/>
    </row>
    <row r="989" spans="1:30" ht="12.75" x14ac:dyDescent="0.2">
      <c r="A989" s="34"/>
      <c r="B989" s="34"/>
      <c r="C989" s="34"/>
      <c r="D989" s="34"/>
      <c r="E989" s="34"/>
      <c r="F989" s="34"/>
      <c r="G989" s="51"/>
      <c r="H989" s="34"/>
      <c r="I989" s="51"/>
      <c r="J989" s="34"/>
      <c r="K989" s="51"/>
      <c r="L989" s="34"/>
      <c r="M989" s="51"/>
      <c r="N989" s="34"/>
      <c r="O989" s="34"/>
      <c r="P989" s="34"/>
      <c r="Q989" s="34"/>
      <c r="R989" s="34"/>
      <c r="S989" s="34"/>
      <c r="T989" s="34"/>
      <c r="U989" s="34"/>
      <c r="V989" s="34"/>
      <c r="W989" s="34"/>
      <c r="X989" s="34"/>
      <c r="Y989" s="34"/>
      <c r="Z989" s="34"/>
      <c r="AA989" s="34"/>
      <c r="AB989" s="34"/>
      <c r="AC989" s="34"/>
      <c r="AD989" s="34"/>
    </row>
    <row r="990" spans="1:30" ht="12.75" x14ac:dyDescent="0.2">
      <c r="A990" s="34"/>
      <c r="B990" s="34"/>
      <c r="C990" s="34"/>
      <c r="D990" s="34"/>
      <c r="E990" s="34"/>
      <c r="F990" s="34"/>
      <c r="G990" s="51"/>
      <c r="H990" s="34"/>
      <c r="I990" s="51"/>
      <c r="J990" s="34"/>
      <c r="K990" s="51"/>
      <c r="L990" s="34"/>
      <c r="M990" s="51"/>
      <c r="N990" s="34"/>
      <c r="O990" s="34"/>
      <c r="P990" s="34"/>
      <c r="Q990" s="34"/>
      <c r="R990" s="34"/>
      <c r="S990" s="34"/>
      <c r="T990" s="34"/>
      <c r="U990" s="34"/>
      <c r="V990" s="34"/>
      <c r="W990" s="34"/>
      <c r="X990" s="34"/>
      <c r="Y990" s="34"/>
      <c r="Z990" s="34"/>
      <c r="AA990" s="34"/>
      <c r="AB990" s="34"/>
      <c r="AC990" s="34"/>
      <c r="AD990" s="34"/>
    </row>
    <row r="991" spans="1:30" ht="12.75" x14ac:dyDescent="0.2">
      <c r="A991" s="34"/>
      <c r="B991" s="34"/>
      <c r="C991" s="34"/>
      <c r="D991" s="34"/>
      <c r="E991" s="34"/>
      <c r="F991" s="34"/>
      <c r="G991" s="51"/>
      <c r="H991" s="34"/>
      <c r="I991" s="51"/>
      <c r="J991" s="34"/>
      <c r="K991" s="51"/>
      <c r="L991" s="34"/>
      <c r="M991" s="51"/>
      <c r="N991" s="34"/>
      <c r="O991" s="34"/>
      <c r="P991" s="34"/>
      <c r="Q991" s="34"/>
      <c r="R991" s="34"/>
      <c r="S991" s="34"/>
      <c r="T991" s="34"/>
      <c r="U991" s="34"/>
      <c r="V991" s="34"/>
      <c r="W991" s="34"/>
      <c r="X991" s="34"/>
      <c r="Y991" s="34"/>
      <c r="Z991" s="34"/>
      <c r="AA991" s="34"/>
      <c r="AB991" s="34"/>
      <c r="AC991" s="34"/>
      <c r="AD991" s="34"/>
    </row>
    <row r="992" spans="1:30" ht="12.75" x14ac:dyDescent="0.2">
      <c r="A992" s="34"/>
      <c r="B992" s="34"/>
      <c r="C992" s="34"/>
      <c r="D992" s="34"/>
      <c r="E992" s="34"/>
      <c r="F992" s="34"/>
      <c r="G992" s="51"/>
      <c r="H992" s="34"/>
      <c r="I992" s="51"/>
      <c r="J992" s="34"/>
      <c r="K992" s="51"/>
      <c r="L992" s="34"/>
      <c r="M992" s="51"/>
      <c r="N992" s="34"/>
      <c r="O992" s="34"/>
      <c r="P992" s="34"/>
      <c r="Q992" s="34"/>
      <c r="R992" s="34"/>
      <c r="S992" s="34"/>
      <c r="T992" s="34"/>
      <c r="U992" s="34"/>
      <c r="V992" s="34"/>
      <c r="W992" s="34"/>
      <c r="X992" s="34"/>
      <c r="Y992" s="34"/>
      <c r="Z992" s="34"/>
      <c r="AA992" s="34"/>
      <c r="AB992" s="34"/>
      <c r="AC992" s="34"/>
      <c r="AD992" s="34"/>
    </row>
    <row r="993" spans="1:30" ht="12.75" x14ac:dyDescent="0.2">
      <c r="A993" s="34"/>
      <c r="B993" s="34"/>
      <c r="C993" s="34"/>
      <c r="D993" s="34"/>
      <c r="E993" s="34"/>
      <c r="F993" s="34"/>
      <c r="G993" s="51"/>
      <c r="H993" s="34"/>
      <c r="I993" s="51"/>
      <c r="J993" s="34"/>
      <c r="K993" s="51"/>
      <c r="L993" s="34"/>
      <c r="M993" s="51"/>
      <c r="N993" s="34"/>
      <c r="O993" s="34"/>
      <c r="P993" s="34"/>
      <c r="Q993" s="34"/>
      <c r="R993" s="34"/>
      <c r="S993" s="34"/>
      <c r="T993" s="34"/>
      <c r="U993" s="34"/>
      <c r="V993" s="34"/>
      <c r="W993" s="34"/>
      <c r="X993" s="34"/>
      <c r="Y993" s="34"/>
      <c r="Z993" s="34"/>
      <c r="AA993" s="34"/>
      <c r="AB993" s="34"/>
      <c r="AC993" s="34"/>
      <c r="AD993" s="34"/>
    </row>
    <row r="994" spans="1:30" ht="12.75" x14ac:dyDescent="0.2">
      <c r="A994" s="34"/>
      <c r="B994" s="34"/>
      <c r="C994" s="34"/>
      <c r="D994" s="34"/>
      <c r="E994" s="34"/>
      <c r="F994" s="34"/>
      <c r="G994" s="51"/>
      <c r="H994" s="34"/>
      <c r="I994" s="51"/>
      <c r="J994" s="34"/>
      <c r="K994" s="51"/>
      <c r="L994" s="34"/>
      <c r="M994" s="51"/>
      <c r="N994" s="34"/>
      <c r="O994" s="34"/>
      <c r="P994" s="34"/>
      <c r="Q994" s="34"/>
      <c r="R994" s="34"/>
      <c r="S994" s="34"/>
      <c r="T994" s="34"/>
      <c r="U994" s="34"/>
      <c r="V994" s="34"/>
      <c r="W994" s="34"/>
      <c r="X994" s="34"/>
      <c r="Y994" s="34"/>
      <c r="Z994" s="34"/>
      <c r="AA994" s="34"/>
      <c r="AB994" s="34"/>
      <c r="AC994" s="34"/>
      <c r="AD994" s="34"/>
    </row>
    <row r="995" spans="1:30" ht="12.75" x14ac:dyDescent="0.2">
      <c r="A995" s="34"/>
      <c r="B995" s="34"/>
      <c r="C995" s="34"/>
      <c r="D995" s="34"/>
      <c r="E995" s="34"/>
      <c r="F995" s="34"/>
      <c r="G995" s="51"/>
      <c r="H995" s="34"/>
      <c r="I995" s="51"/>
      <c r="J995" s="34"/>
      <c r="K995" s="51"/>
      <c r="L995" s="34"/>
      <c r="M995" s="51"/>
      <c r="N995" s="34"/>
      <c r="O995" s="34"/>
      <c r="P995" s="34"/>
      <c r="Q995" s="34"/>
      <c r="R995" s="34"/>
      <c r="S995" s="34"/>
      <c r="T995" s="34"/>
      <c r="U995" s="34"/>
      <c r="V995" s="34"/>
      <c r="W995" s="34"/>
      <c r="X995" s="34"/>
      <c r="Y995" s="34"/>
      <c r="Z995" s="34"/>
      <c r="AA995" s="34"/>
      <c r="AB995" s="34"/>
      <c r="AC995" s="34"/>
      <c r="AD995" s="34"/>
    </row>
    <row r="996" spans="1:30" ht="12.75" x14ac:dyDescent="0.2">
      <c r="A996" s="34"/>
      <c r="B996" s="34"/>
      <c r="C996" s="34"/>
      <c r="D996" s="34"/>
      <c r="E996" s="34"/>
      <c r="F996" s="34"/>
      <c r="G996" s="51"/>
      <c r="H996" s="34"/>
      <c r="I996" s="51"/>
      <c r="J996" s="34"/>
      <c r="K996" s="51"/>
      <c r="L996" s="34"/>
      <c r="M996" s="51"/>
      <c r="N996" s="34"/>
      <c r="O996" s="34"/>
      <c r="P996" s="34"/>
      <c r="Q996" s="34"/>
      <c r="R996" s="34"/>
      <c r="S996" s="34"/>
      <c r="T996" s="34"/>
      <c r="U996" s="34"/>
      <c r="V996" s="34"/>
      <c r="W996" s="34"/>
      <c r="X996" s="34"/>
      <c r="Y996" s="34"/>
      <c r="Z996" s="34"/>
      <c r="AA996" s="34"/>
      <c r="AB996" s="34"/>
      <c r="AC996" s="34"/>
      <c r="AD996" s="34"/>
    </row>
    <row r="997" spans="1:30" ht="12.75" x14ac:dyDescent="0.2">
      <c r="A997" s="34"/>
      <c r="B997" s="34"/>
      <c r="C997" s="34"/>
      <c r="D997" s="34"/>
      <c r="E997" s="34"/>
      <c r="F997" s="34"/>
      <c r="G997" s="51"/>
      <c r="H997" s="34"/>
      <c r="I997" s="51"/>
      <c r="J997" s="34"/>
      <c r="K997" s="51"/>
      <c r="L997" s="34"/>
      <c r="M997" s="51"/>
      <c r="N997" s="34"/>
      <c r="O997" s="34"/>
      <c r="P997" s="34"/>
      <c r="Q997" s="34"/>
      <c r="R997" s="34"/>
      <c r="S997" s="34"/>
      <c r="T997" s="34"/>
      <c r="U997" s="34"/>
      <c r="V997" s="34"/>
      <c r="W997" s="34"/>
      <c r="X997" s="34"/>
      <c r="Y997" s="34"/>
      <c r="Z997" s="34"/>
      <c r="AA997" s="34"/>
      <c r="AB997" s="34"/>
      <c r="AC997" s="34"/>
      <c r="AD997" s="34"/>
    </row>
    <row r="998" spans="1:30" ht="12.75" x14ac:dyDescent="0.2">
      <c r="A998" s="34"/>
      <c r="B998" s="34"/>
      <c r="C998" s="34"/>
      <c r="D998" s="34"/>
      <c r="E998" s="34"/>
      <c r="F998" s="34"/>
      <c r="G998" s="51"/>
      <c r="H998" s="34"/>
      <c r="I998" s="51"/>
      <c r="J998" s="34"/>
      <c r="K998" s="51"/>
      <c r="L998" s="34"/>
      <c r="M998" s="51"/>
      <c r="N998" s="34"/>
      <c r="O998" s="34"/>
      <c r="P998" s="34"/>
      <c r="Q998" s="34"/>
      <c r="R998" s="34"/>
      <c r="S998" s="34"/>
      <c r="T998" s="34"/>
      <c r="U998" s="34"/>
      <c r="V998" s="34"/>
      <c r="W998" s="34"/>
      <c r="X998" s="34"/>
      <c r="Y998" s="34"/>
      <c r="Z998" s="34"/>
      <c r="AA998" s="34"/>
      <c r="AB998" s="34"/>
      <c r="AC998" s="34"/>
      <c r="AD998" s="34"/>
    </row>
    <row r="999" spans="1:30" ht="12.75" x14ac:dyDescent="0.2">
      <c r="A999" s="34"/>
      <c r="B999" s="34"/>
      <c r="C999" s="34"/>
      <c r="D999" s="34"/>
      <c r="E999" s="34"/>
      <c r="F999" s="34"/>
      <c r="G999" s="51"/>
      <c r="H999" s="34"/>
      <c r="I999" s="51"/>
      <c r="J999" s="34"/>
      <c r="K999" s="51"/>
      <c r="L999" s="34"/>
      <c r="M999" s="51"/>
      <c r="N999" s="34"/>
      <c r="O999" s="34"/>
      <c r="P999" s="34"/>
      <c r="Q999" s="34"/>
      <c r="R999" s="34"/>
      <c r="S999" s="34"/>
      <c r="T999" s="34"/>
      <c r="U999" s="34"/>
      <c r="V999" s="34"/>
      <c r="W999" s="34"/>
      <c r="X999" s="34"/>
      <c r="Y999" s="34"/>
      <c r="Z999" s="34"/>
      <c r="AA999" s="34"/>
      <c r="AB999" s="34"/>
      <c r="AC999" s="34"/>
      <c r="AD999" s="34"/>
    </row>
    <row r="1000" spans="1:30" ht="12.75" x14ac:dyDescent="0.2">
      <c r="A1000" s="34"/>
      <c r="B1000" s="34"/>
      <c r="C1000" s="34"/>
      <c r="D1000" s="34"/>
      <c r="E1000" s="34"/>
      <c r="F1000" s="34"/>
      <c r="G1000" s="51"/>
      <c r="H1000" s="34"/>
      <c r="I1000" s="51"/>
      <c r="J1000" s="34"/>
      <c r="K1000" s="51"/>
      <c r="L1000" s="34"/>
      <c r="M1000" s="51"/>
      <c r="N1000" s="34"/>
      <c r="O1000" s="34"/>
      <c r="P1000" s="34"/>
      <c r="Q1000" s="34"/>
      <c r="R1000" s="34"/>
      <c r="S1000" s="34"/>
      <c r="T1000" s="34"/>
      <c r="U1000" s="34"/>
      <c r="V1000" s="34"/>
      <c r="W1000" s="34"/>
      <c r="X1000" s="34"/>
      <c r="Y1000" s="34"/>
      <c r="Z1000" s="34"/>
      <c r="AA1000" s="34"/>
      <c r="AB1000" s="34"/>
      <c r="AC1000" s="34"/>
      <c r="AD1000" s="34"/>
    </row>
    <row r="1001" spans="1:30" ht="12.75" x14ac:dyDescent="0.2">
      <c r="A1001" s="34"/>
      <c r="B1001" s="34"/>
      <c r="C1001" s="34"/>
      <c r="D1001" s="34"/>
      <c r="E1001" s="34"/>
      <c r="F1001" s="34"/>
      <c r="G1001" s="51"/>
      <c r="H1001" s="34"/>
      <c r="I1001" s="51"/>
      <c r="J1001" s="34"/>
      <c r="K1001" s="51"/>
      <c r="L1001" s="34"/>
      <c r="M1001" s="51"/>
      <c r="N1001" s="34"/>
      <c r="O1001" s="34"/>
      <c r="P1001" s="34"/>
      <c r="Q1001" s="34"/>
      <c r="R1001" s="34"/>
      <c r="S1001" s="34"/>
      <c r="T1001" s="34"/>
      <c r="U1001" s="34"/>
      <c r="V1001" s="34"/>
      <c r="W1001" s="34"/>
      <c r="X1001" s="34"/>
      <c r="Y1001" s="34"/>
      <c r="Z1001" s="34"/>
      <c r="AA1001" s="34"/>
      <c r="AB1001" s="34"/>
      <c r="AC1001" s="34"/>
      <c r="AD1001" s="34"/>
    </row>
    <row r="1002" spans="1:30" ht="12.75" x14ac:dyDescent="0.2">
      <c r="A1002" s="34"/>
      <c r="B1002" s="34"/>
      <c r="C1002" s="34"/>
      <c r="D1002" s="34"/>
      <c r="E1002" s="34"/>
      <c r="F1002" s="34"/>
      <c r="G1002" s="51"/>
      <c r="H1002" s="34"/>
      <c r="I1002" s="51"/>
      <c r="J1002" s="34"/>
      <c r="K1002" s="51"/>
      <c r="L1002" s="34"/>
      <c r="M1002" s="51"/>
      <c r="N1002" s="34"/>
      <c r="O1002" s="34"/>
      <c r="P1002" s="34"/>
      <c r="Q1002" s="34"/>
      <c r="R1002" s="34"/>
      <c r="S1002" s="34"/>
      <c r="T1002" s="34"/>
      <c r="U1002" s="34"/>
      <c r="V1002" s="34"/>
      <c r="W1002" s="34"/>
      <c r="X1002" s="34"/>
      <c r="Y1002" s="34"/>
      <c r="Z1002" s="34"/>
      <c r="AA1002" s="34"/>
      <c r="AB1002" s="34"/>
      <c r="AC1002" s="34"/>
      <c r="AD1002" s="34"/>
    </row>
    <row r="1003" spans="1:30" ht="12.75" x14ac:dyDescent="0.2">
      <c r="A1003" s="34"/>
      <c r="B1003" s="34"/>
      <c r="C1003" s="34"/>
      <c r="D1003" s="34"/>
      <c r="E1003" s="34"/>
      <c r="F1003" s="34"/>
      <c r="G1003" s="51"/>
      <c r="H1003" s="34"/>
      <c r="I1003" s="51"/>
      <c r="J1003" s="34"/>
      <c r="K1003" s="51"/>
      <c r="L1003" s="34"/>
      <c r="M1003" s="51"/>
      <c r="N1003" s="34"/>
      <c r="O1003" s="34"/>
      <c r="P1003" s="34"/>
      <c r="Q1003" s="34"/>
      <c r="R1003" s="34"/>
      <c r="S1003" s="34"/>
      <c r="T1003" s="34"/>
      <c r="U1003" s="34"/>
      <c r="V1003" s="34"/>
      <c r="W1003" s="34"/>
      <c r="X1003" s="34"/>
      <c r="Y1003" s="34"/>
      <c r="Z1003" s="34"/>
      <c r="AA1003" s="34"/>
      <c r="AB1003" s="34"/>
      <c r="AC1003" s="34"/>
      <c r="AD1003" s="34"/>
    </row>
    <row r="1004" spans="1:30" ht="12.75" x14ac:dyDescent="0.2">
      <c r="A1004" s="34"/>
      <c r="B1004" s="34"/>
      <c r="C1004" s="34"/>
      <c r="D1004" s="34"/>
      <c r="E1004" s="34"/>
      <c r="F1004" s="34"/>
      <c r="G1004" s="51"/>
      <c r="H1004" s="34"/>
      <c r="I1004" s="51"/>
      <c r="J1004" s="34"/>
      <c r="K1004" s="51"/>
      <c r="L1004" s="34"/>
      <c r="M1004" s="51"/>
      <c r="N1004" s="34"/>
      <c r="O1004" s="34"/>
      <c r="P1004" s="34"/>
      <c r="Q1004" s="34"/>
      <c r="R1004" s="34"/>
      <c r="S1004" s="34"/>
      <c r="T1004" s="34"/>
      <c r="U1004" s="34"/>
      <c r="V1004" s="34"/>
      <c r="W1004" s="34"/>
      <c r="X1004" s="34"/>
      <c r="Y1004" s="34"/>
      <c r="Z1004" s="34"/>
      <c r="AA1004" s="34"/>
      <c r="AB1004" s="34"/>
      <c r="AC1004" s="34"/>
      <c r="AD1004" s="34"/>
    </row>
    <row r="1005" spans="1:30" ht="12.75" x14ac:dyDescent="0.2">
      <c r="A1005" s="34"/>
      <c r="B1005" s="34"/>
      <c r="C1005" s="34"/>
      <c r="D1005" s="34"/>
      <c r="E1005" s="34"/>
      <c r="F1005" s="34"/>
      <c r="G1005" s="51"/>
      <c r="H1005" s="34"/>
      <c r="I1005" s="51"/>
      <c r="J1005" s="34"/>
      <c r="K1005" s="51"/>
      <c r="L1005" s="34"/>
      <c r="M1005" s="51"/>
      <c r="N1005" s="34"/>
      <c r="O1005" s="34"/>
      <c r="P1005" s="34"/>
      <c r="Q1005" s="34"/>
      <c r="R1005" s="34"/>
      <c r="S1005" s="34"/>
      <c r="T1005" s="34"/>
      <c r="U1005" s="34"/>
      <c r="V1005" s="34"/>
      <c r="W1005" s="34"/>
      <c r="X1005" s="34"/>
      <c r="Y1005" s="34"/>
      <c r="Z1005" s="34"/>
      <c r="AA1005" s="34"/>
      <c r="AB1005" s="34"/>
      <c r="AC1005" s="34"/>
      <c r="AD1005" s="34"/>
    </row>
    <row r="1006" spans="1:30" ht="12.75" x14ac:dyDescent="0.2">
      <c r="A1006" s="34"/>
      <c r="B1006" s="34"/>
      <c r="C1006" s="34"/>
      <c r="D1006" s="34"/>
      <c r="E1006" s="34"/>
      <c r="F1006" s="34"/>
      <c r="G1006" s="51"/>
      <c r="H1006" s="34"/>
      <c r="I1006" s="51"/>
      <c r="J1006" s="34"/>
      <c r="K1006" s="51"/>
      <c r="L1006" s="34"/>
      <c r="M1006" s="51"/>
      <c r="N1006" s="34"/>
      <c r="O1006" s="34"/>
      <c r="P1006" s="34"/>
      <c r="Q1006" s="34"/>
      <c r="R1006" s="34"/>
      <c r="S1006" s="34"/>
      <c r="T1006" s="34"/>
      <c r="U1006" s="34"/>
      <c r="V1006" s="34"/>
      <c r="W1006" s="34"/>
      <c r="X1006" s="34"/>
      <c r="Y1006" s="34"/>
      <c r="Z1006" s="34"/>
      <c r="AA1006" s="34"/>
      <c r="AB1006" s="34"/>
      <c r="AC1006" s="34"/>
      <c r="AD1006" s="34"/>
    </row>
    <row r="1007" spans="1:30" ht="12.75" x14ac:dyDescent="0.2">
      <c r="A1007" s="34"/>
      <c r="B1007" s="34"/>
      <c r="C1007" s="34"/>
      <c r="D1007" s="34"/>
      <c r="E1007" s="34"/>
      <c r="F1007" s="34"/>
      <c r="G1007" s="51"/>
      <c r="H1007" s="34"/>
      <c r="I1007" s="51"/>
      <c r="J1007" s="34"/>
      <c r="K1007" s="51"/>
      <c r="L1007" s="34"/>
      <c r="M1007" s="51"/>
      <c r="N1007" s="34"/>
      <c r="O1007" s="34"/>
      <c r="P1007" s="34"/>
      <c r="Q1007" s="34"/>
      <c r="R1007" s="34"/>
      <c r="S1007" s="34"/>
      <c r="T1007" s="34"/>
      <c r="U1007" s="34"/>
      <c r="V1007" s="34"/>
      <c r="W1007" s="34"/>
      <c r="X1007" s="34"/>
      <c r="Y1007" s="34"/>
      <c r="Z1007" s="34"/>
      <c r="AA1007" s="34"/>
      <c r="AB1007" s="34"/>
      <c r="AC1007" s="34"/>
      <c r="AD1007" s="34"/>
    </row>
    <row r="1008" spans="1:30" ht="12.75" x14ac:dyDescent="0.2">
      <c r="A1008" s="34"/>
      <c r="B1008" s="34"/>
      <c r="C1008" s="34"/>
      <c r="D1008" s="34"/>
      <c r="E1008" s="34"/>
      <c r="F1008" s="34"/>
      <c r="G1008" s="51"/>
      <c r="H1008" s="34"/>
      <c r="I1008" s="51"/>
      <c r="J1008" s="34"/>
      <c r="K1008" s="51"/>
      <c r="L1008" s="34"/>
      <c r="M1008" s="51"/>
      <c r="N1008" s="34"/>
      <c r="O1008" s="34"/>
      <c r="P1008" s="34"/>
      <c r="Q1008" s="34"/>
      <c r="R1008" s="34"/>
      <c r="S1008" s="34"/>
      <c r="T1008" s="34"/>
      <c r="U1008" s="34"/>
      <c r="V1008" s="34"/>
      <c r="W1008" s="34"/>
      <c r="X1008" s="34"/>
      <c r="Y1008" s="34"/>
      <c r="Z1008" s="34"/>
      <c r="AA1008" s="34"/>
      <c r="AB1008" s="34"/>
      <c r="AC1008" s="34"/>
      <c r="AD1008" s="34"/>
    </row>
    <row r="1009" spans="1:30" ht="12.75" x14ac:dyDescent="0.2">
      <c r="A1009" s="34"/>
      <c r="B1009" s="34"/>
      <c r="C1009" s="34"/>
      <c r="D1009" s="34"/>
      <c r="E1009" s="34"/>
      <c r="F1009" s="34"/>
      <c r="G1009" s="51"/>
      <c r="H1009" s="34"/>
      <c r="I1009" s="51"/>
      <c r="J1009" s="34"/>
      <c r="K1009" s="51"/>
      <c r="L1009" s="34"/>
      <c r="M1009" s="51"/>
      <c r="N1009" s="34"/>
      <c r="O1009" s="34"/>
      <c r="P1009" s="34"/>
      <c r="Q1009" s="34"/>
      <c r="R1009" s="34"/>
      <c r="S1009" s="34"/>
      <c r="T1009" s="34"/>
      <c r="U1009" s="34"/>
      <c r="V1009" s="34"/>
      <c r="W1009" s="34"/>
      <c r="X1009" s="34"/>
      <c r="Y1009" s="34"/>
      <c r="Z1009" s="34"/>
      <c r="AA1009" s="34"/>
      <c r="AB1009" s="34"/>
      <c r="AC1009" s="34"/>
      <c r="AD1009" s="34"/>
    </row>
    <row r="1010" spans="1:30" ht="12.75" x14ac:dyDescent="0.2">
      <c r="A1010" s="34"/>
      <c r="B1010" s="34"/>
      <c r="C1010" s="34"/>
      <c r="D1010" s="34"/>
      <c r="E1010" s="34"/>
      <c r="F1010" s="34"/>
      <c r="G1010" s="51"/>
      <c r="H1010" s="34"/>
      <c r="I1010" s="51"/>
      <c r="J1010" s="34"/>
      <c r="K1010" s="51"/>
      <c r="L1010" s="34"/>
      <c r="M1010" s="51"/>
      <c r="N1010" s="34"/>
      <c r="O1010" s="34"/>
      <c r="P1010" s="34"/>
      <c r="Q1010" s="34"/>
      <c r="R1010" s="34"/>
      <c r="S1010" s="34"/>
      <c r="T1010" s="34"/>
      <c r="U1010" s="34"/>
      <c r="V1010" s="34"/>
      <c r="W1010" s="34"/>
      <c r="X1010" s="34"/>
      <c r="Y1010" s="34"/>
      <c r="Z1010" s="34"/>
      <c r="AA1010" s="34"/>
      <c r="AB1010" s="34"/>
      <c r="AC1010" s="34"/>
      <c r="AD1010" s="34"/>
    </row>
    <row r="1011" spans="1:30" ht="12.75" x14ac:dyDescent="0.2">
      <c r="A1011" s="34"/>
      <c r="B1011" s="34"/>
      <c r="C1011" s="34"/>
      <c r="D1011" s="34"/>
      <c r="E1011" s="34"/>
      <c r="F1011" s="34"/>
      <c r="G1011" s="51"/>
      <c r="H1011" s="34"/>
      <c r="I1011" s="51"/>
      <c r="J1011" s="34"/>
      <c r="K1011" s="51"/>
      <c r="L1011" s="34"/>
      <c r="M1011" s="51"/>
      <c r="N1011" s="34"/>
      <c r="O1011" s="34"/>
      <c r="P1011" s="34"/>
      <c r="Q1011" s="34"/>
      <c r="R1011" s="34"/>
      <c r="S1011" s="34"/>
      <c r="T1011" s="34"/>
      <c r="U1011" s="34"/>
      <c r="V1011" s="34"/>
      <c r="W1011" s="34"/>
      <c r="X1011" s="34"/>
      <c r="Y1011" s="34"/>
      <c r="Z1011" s="34"/>
      <c r="AA1011" s="34"/>
      <c r="AB1011" s="34"/>
      <c r="AC1011" s="34"/>
      <c r="AD1011" s="34"/>
    </row>
    <row r="1012" spans="1:30" ht="12.75" x14ac:dyDescent="0.2">
      <c r="A1012" s="34"/>
      <c r="B1012" s="34"/>
      <c r="C1012" s="34"/>
      <c r="D1012" s="34"/>
      <c r="E1012" s="34"/>
      <c r="F1012" s="34"/>
      <c r="G1012" s="51"/>
      <c r="H1012" s="34"/>
      <c r="I1012" s="51"/>
      <c r="J1012" s="34"/>
      <c r="K1012" s="51"/>
      <c r="L1012" s="34"/>
      <c r="M1012" s="51"/>
      <c r="N1012" s="34"/>
      <c r="O1012" s="34"/>
      <c r="P1012" s="34"/>
      <c r="Q1012" s="34"/>
      <c r="R1012" s="34"/>
      <c r="S1012" s="34"/>
      <c r="T1012" s="34"/>
      <c r="U1012" s="34"/>
      <c r="V1012" s="34"/>
      <c r="W1012" s="34"/>
      <c r="X1012" s="34"/>
      <c r="Y1012" s="34"/>
      <c r="Z1012" s="34"/>
      <c r="AA1012" s="34"/>
      <c r="AB1012" s="34"/>
      <c r="AC1012" s="34"/>
      <c r="AD1012" s="34"/>
    </row>
    <row r="1013" spans="1:30" ht="12.75" x14ac:dyDescent="0.2">
      <c r="A1013" s="34"/>
      <c r="B1013" s="34"/>
      <c r="C1013" s="34"/>
      <c r="D1013" s="34"/>
      <c r="E1013" s="34"/>
      <c r="F1013" s="34"/>
      <c r="G1013" s="51"/>
      <c r="H1013" s="34"/>
      <c r="I1013" s="51"/>
      <c r="J1013" s="34"/>
      <c r="K1013" s="51"/>
      <c r="L1013" s="34"/>
      <c r="M1013" s="51"/>
      <c r="N1013" s="34"/>
      <c r="O1013" s="34"/>
      <c r="P1013" s="34"/>
      <c r="Q1013" s="34"/>
      <c r="R1013" s="34"/>
      <c r="S1013" s="34"/>
      <c r="T1013" s="34"/>
      <c r="U1013" s="34"/>
      <c r="V1013" s="34"/>
      <c r="W1013" s="34"/>
      <c r="X1013" s="34"/>
      <c r="Y1013" s="34"/>
      <c r="Z1013" s="34"/>
      <c r="AA1013" s="34"/>
      <c r="AB1013" s="34"/>
      <c r="AC1013" s="34"/>
      <c r="AD1013" s="34"/>
    </row>
    <row r="1014" spans="1:30" ht="12.75" x14ac:dyDescent="0.2">
      <c r="A1014" s="34"/>
      <c r="B1014" s="34"/>
      <c r="C1014" s="34"/>
      <c r="D1014" s="34"/>
      <c r="E1014" s="34"/>
      <c r="F1014" s="34"/>
      <c r="G1014" s="51"/>
      <c r="H1014" s="34"/>
      <c r="I1014" s="51"/>
      <c r="J1014" s="34"/>
      <c r="K1014" s="51"/>
      <c r="L1014" s="34"/>
      <c r="M1014" s="51"/>
      <c r="N1014" s="34"/>
      <c r="O1014" s="34"/>
      <c r="P1014" s="34"/>
      <c r="Q1014" s="34"/>
      <c r="R1014" s="34"/>
      <c r="S1014" s="34"/>
      <c r="T1014" s="34"/>
      <c r="U1014" s="34"/>
      <c r="V1014" s="34"/>
      <c r="W1014" s="34"/>
      <c r="X1014" s="34"/>
      <c r="Y1014" s="34"/>
      <c r="Z1014" s="34"/>
      <c r="AA1014" s="34"/>
      <c r="AB1014" s="34"/>
      <c r="AC1014" s="34"/>
      <c r="AD1014" s="34"/>
    </row>
    <row r="1015" spans="1:30" ht="12.75" x14ac:dyDescent="0.2">
      <c r="A1015" s="34"/>
      <c r="B1015" s="34"/>
      <c r="C1015" s="34"/>
      <c r="D1015" s="34"/>
      <c r="E1015" s="34"/>
      <c r="F1015" s="34"/>
      <c r="G1015" s="51"/>
      <c r="H1015" s="34"/>
      <c r="I1015" s="51"/>
      <c r="J1015" s="34"/>
      <c r="K1015" s="51"/>
      <c r="L1015" s="34"/>
      <c r="M1015" s="51"/>
      <c r="N1015" s="34"/>
      <c r="O1015" s="34"/>
      <c r="P1015" s="34"/>
      <c r="Q1015" s="34"/>
      <c r="R1015" s="34"/>
      <c r="S1015" s="34"/>
      <c r="T1015" s="34"/>
      <c r="U1015" s="34"/>
      <c r="V1015" s="34"/>
      <c r="W1015" s="34"/>
      <c r="X1015" s="34"/>
      <c r="Y1015" s="34"/>
      <c r="Z1015" s="34"/>
      <c r="AA1015" s="34"/>
      <c r="AB1015" s="34"/>
      <c r="AC1015" s="34"/>
      <c r="AD1015" s="34"/>
    </row>
    <row r="1016" spans="1:30" ht="12.75" x14ac:dyDescent="0.2">
      <c r="A1016" s="34"/>
      <c r="B1016" s="34"/>
      <c r="C1016" s="34"/>
      <c r="D1016" s="34"/>
      <c r="E1016" s="34"/>
      <c r="F1016" s="34"/>
      <c r="G1016" s="51"/>
      <c r="H1016" s="34"/>
      <c r="I1016" s="51"/>
      <c r="J1016" s="34"/>
      <c r="K1016" s="51"/>
      <c r="L1016" s="34"/>
      <c r="M1016" s="51"/>
      <c r="N1016" s="34"/>
      <c r="O1016" s="34"/>
      <c r="P1016" s="34"/>
      <c r="Q1016" s="34"/>
      <c r="R1016" s="34"/>
      <c r="S1016" s="34"/>
      <c r="T1016" s="34"/>
      <c r="U1016" s="34"/>
      <c r="V1016" s="34"/>
      <c r="W1016" s="34"/>
      <c r="X1016" s="34"/>
      <c r="Y1016" s="34"/>
      <c r="Z1016" s="34"/>
      <c r="AA1016" s="34"/>
      <c r="AB1016" s="34"/>
      <c r="AC1016" s="34"/>
      <c r="AD1016" s="34"/>
    </row>
    <row r="1017" spans="1:30" ht="12.75" x14ac:dyDescent="0.2">
      <c r="A1017" s="34"/>
      <c r="B1017" s="34"/>
      <c r="C1017" s="34"/>
      <c r="D1017" s="34"/>
      <c r="E1017" s="34"/>
      <c r="F1017" s="34"/>
      <c r="G1017" s="51"/>
      <c r="H1017" s="34"/>
      <c r="I1017" s="51"/>
      <c r="J1017" s="34"/>
      <c r="K1017" s="51"/>
      <c r="L1017" s="34"/>
      <c r="M1017" s="51"/>
      <c r="N1017" s="34"/>
      <c r="O1017" s="34"/>
      <c r="P1017" s="34"/>
      <c r="Q1017" s="34"/>
      <c r="R1017" s="34"/>
      <c r="S1017" s="34"/>
      <c r="T1017" s="34"/>
      <c r="U1017" s="34"/>
      <c r="V1017" s="34"/>
      <c r="W1017" s="34"/>
      <c r="X1017" s="34"/>
      <c r="Y1017" s="34"/>
      <c r="Z1017" s="34"/>
      <c r="AA1017" s="34"/>
      <c r="AB1017" s="34"/>
      <c r="AC1017" s="34"/>
      <c r="AD1017" s="34"/>
    </row>
    <row r="1018" spans="1:30" ht="12.75" x14ac:dyDescent="0.2">
      <c r="A1018" s="34"/>
      <c r="B1018" s="34"/>
      <c r="C1018" s="34"/>
      <c r="D1018" s="34"/>
      <c r="E1018" s="34"/>
      <c r="F1018" s="34"/>
      <c r="G1018" s="51"/>
      <c r="H1018" s="34"/>
      <c r="I1018" s="51"/>
      <c r="J1018" s="34"/>
      <c r="K1018" s="51"/>
      <c r="L1018" s="34"/>
      <c r="M1018" s="51"/>
      <c r="N1018" s="34"/>
      <c r="O1018" s="34"/>
      <c r="P1018" s="34"/>
      <c r="Q1018" s="34"/>
      <c r="R1018" s="34"/>
      <c r="S1018" s="34"/>
      <c r="T1018" s="34"/>
      <c r="U1018" s="34"/>
      <c r="V1018" s="34"/>
      <c r="W1018" s="34"/>
      <c r="X1018" s="34"/>
      <c r="Y1018" s="34"/>
      <c r="Z1018" s="34"/>
      <c r="AA1018" s="34"/>
      <c r="AB1018" s="34"/>
      <c r="AC1018" s="34"/>
      <c r="AD1018" s="34"/>
    </row>
    <row r="1019" spans="1:30" ht="12.75" x14ac:dyDescent="0.2">
      <c r="A1019" s="34"/>
      <c r="B1019" s="34"/>
      <c r="C1019" s="34"/>
      <c r="D1019" s="34"/>
      <c r="E1019" s="34"/>
      <c r="F1019" s="34"/>
      <c r="G1019" s="51"/>
      <c r="H1019" s="34"/>
      <c r="I1019" s="51"/>
      <c r="J1019" s="34"/>
      <c r="K1019" s="51"/>
      <c r="L1019" s="34"/>
      <c r="M1019" s="51"/>
      <c r="N1019" s="34"/>
      <c r="O1019" s="34"/>
      <c r="P1019" s="34"/>
      <c r="Q1019" s="34"/>
      <c r="R1019" s="34"/>
      <c r="S1019" s="34"/>
      <c r="T1019" s="34"/>
      <c r="U1019" s="34"/>
      <c r="V1019" s="34"/>
      <c r="W1019" s="34"/>
      <c r="X1019" s="34"/>
      <c r="Y1019" s="34"/>
      <c r="Z1019" s="34"/>
      <c r="AA1019" s="34"/>
      <c r="AB1019" s="34"/>
      <c r="AC1019" s="34"/>
      <c r="AD1019" s="34"/>
    </row>
    <row r="1020" spans="1:30" ht="12.75" x14ac:dyDescent="0.2">
      <c r="A1020" s="34"/>
      <c r="B1020" s="34"/>
      <c r="C1020" s="34"/>
      <c r="D1020" s="34"/>
      <c r="E1020" s="34"/>
      <c r="F1020" s="34"/>
      <c r="G1020" s="51"/>
      <c r="H1020" s="34"/>
      <c r="I1020" s="51"/>
      <c r="J1020" s="34"/>
      <c r="K1020" s="51"/>
      <c r="L1020" s="34"/>
      <c r="M1020" s="51"/>
      <c r="N1020" s="34"/>
      <c r="O1020" s="34"/>
      <c r="P1020" s="34"/>
      <c r="Q1020" s="34"/>
      <c r="R1020" s="34"/>
      <c r="S1020" s="34"/>
      <c r="T1020" s="34"/>
      <c r="U1020" s="34"/>
      <c r="V1020" s="34"/>
      <c r="W1020" s="34"/>
      <c r="X1020" s="34"/>
      <c r="Y1020" s="34"/>
      <c r="Z1020" s="34"/>
      <c r="AA1020" s="34"/>
      <c r="AB1020" s="34"/>
      <c r="AC1020" s="34"/>
      <c r="AD1020" s="34"/>
    </row>
    <row r="1021" spans="1:30" ht="12.75" x14ac:dyDescent="0.2">
      <c r="A1021" s="34"/>
      <c r="B1021" s="34"/>
      <c r="C1021" s="34"/>
      <c r="D1021" s="34"/>
      <c r="E1021" s="34"/>
      <c r="F1021" s="34"/>
      <c r="G1021" s="51"/>
      <c r="H1021" s="34"/>
      <c r="I1021" s="51"/>
      <c r="J1021" s="34"/>
      <c r="K1021" s="51"/>
      <c r="L1021" s="34"/>
      <c r="M1021" s="51"/>
      <c r="N1021" s="34"/>
      <c r="O1021" s="34"/>
      <c r="P1021" s="34"/>
      <c r="Q1021" s="34"/>
      <c r="R1021" s="34"/>
      <c r="S1021" s="34"/>
      <c r="T1021" s="34"/>
      <c r="U1021" s="34"/>
      <c r="V1021" s="34"/>
      <c r="W1021" s="34"/>
      <c r="X1021" s="34"/>
      <c r="Y1021" s="34"/>
      <c r="Z1021" s="34"/>
      <c r="AA1021" s="34"/>
      <c r="AB1021" s="34"/>
      <c r="AC1021" s="34"/>
      <c r="AD1021" s="34"/>
    </row>
    <row r="1022" spans="1:30" ht="12.75" x14ac:dyDescent="0.2">
      <c r="A1022" s="34"/>
      <c r="B1022" s="34"/>
      <c r="C1022" s="34"/>
      <c r="D1022" s="34"/>
      <c r="E1022" s="34"/>
      <c r="F1022" s="34"/>
      <c r="G1022" s="51"/>
      <c r="H1022" s="34"/>
      <c r="I1022" s="51"/>
      <c r="J1022" s="34"/>
      <c r="K1022" s="51"/>
      <c r="L1022" s="34"/>
      <c r="M1022" s="51"/>
      <c r="N1022" s="34"/>
      <c r="O1022" s="34"/>
      <c r="P1022" s="34"/>
      <c r="Q1022" s="34"/>
      <c r="R1022" s="34"/>
      <c r="S1022" s="34"/>
      <c r="T1022" s="34"/>
      <c r="U1022" s="34"/>
      <c r="V1022" s="34"/>
      <c r="W1022" s="34"/>
      <c r="X1022" s="34"/>
      <c r="Y1022" s="34"/>
      <c r="Z1022" s="34"/>
      <c r="AA1022" s="34"/>
      <c r="AB1022" s="34"/>
      <c r="AC1022" s="34"/>
      <c r="AD1022" s="34"/>
    </row>
    <row r="1023" spans="1:30" ht="12.75" x14ac:dyDescent="0.2">
      <c r="A1023" s="34"/>
      <c r="B1023" s="34"/>
      <c r="C1023" s="34"/>
      <c r="D1023" s="34"/>
      <c r="E1023" s="34"/>
      <c r="F1023" s="34"/>
      <c r="G1023" s="51"/>
      <c r="H1023" s="34"/>
      <c r="I1023" s="51"/>
      <c r="J1023" s="34"/>
      <c r="K1023" s="51"/>
      <c r="L1023" s="34"/>
      <c r="M1023" s="51"/>
      <c r="N1023" s="34"/>
      <c r="O1023" s="34"/>
      <c r="P1023" s="34"/>
      <c r="Q1023" s="34"/>
      <c r="R1023" s="34"/>
      <c r="S1023" s="34"/>
      <c r="T1023" s="34"/>
      <c r="U1023" s="34"/>
      <c r="V1023" s="34"/>
      <c r="W1023" s="34"/>
      <c r="X1023" s="34"/>
      <c r="Y1023" s="34"/>
      <c r="Z1023" s="34"/>
      <c r="AA1023" s="34"/>
      <c r="AB1023" s="34"/>
      <c r="AC1023" s="34"/>
      <c r="AD1023" s="34"/>
    </row>
    <row r="1024" spans="1:30" ht="12.75" x14ac:dyDescent="0.2">
      <c r="A1024" s="34"/>
      <c r="B1024" s="34"/>
      <c r="C1024" s="34"/>
      <c r="D1024" s="34"/>
      <c r="E1024" s="34"/>
      <c r="F1024" s="34"/>
      <c r="G1024" s="51"/>
      <c r="H1024" s="34"/>
      <c r="I1024" s="51"/>
      <c r="J1024" s="34"/>
      <c r="K1024" s="51"/>
      <c r="L1024" s="34"/>
      <c r="M1024" s="51"/>
      <c r="N1024" s="34"/>
      <c r="O1024" s="34"/>
      <c r="P1024" s="34"/>
      <c r="Q1024" s="34"/>
      <c r="R1024" s="34"/>
      <c r="S1024" s="34"/>
      <c r="T1024" s="34"/>
      <c r="U1024" s="34"/>
      <c r="V1024" s="34"/>
      <c r="W1024" s="34"/>
      <c r="X1024" s="34"/>
      <c r="Y1024" s="34"/>
      <c r="Z1024" s="34"/>
      <c r="AA1024" s="34"/>
      <c r="AB1024" s="34"/>
      <c r="AC1024" s="34"/>
      <c r="AD1024" s="34"/>
    </row>
    <row r="1025" spans="1:30" ht="12.75" x14ac:dyDescent="0.2">
      <c r="A1025" s="34"/>
      <c r="B1025" s="34"/>
      <c r="C1025" s="34"/>
      <c r="D1025" s="34"/>
      <c r="E1025" s="34"/>
      <c r="F1025" s="34"/>
      <c r="G1025" s="51"/>
      <c r="H1025" s="34"/>
      <c r="I1025" s="51"/>
      <c r="J1025" s="34"/>
      <c r="K1025" s="51"/>
      <c r="L1025" s="34"/>
      <c r="M1025" s="51"/>
      <c r="N1025" s="34"/>
      <c r="O1025" s="34"/>
      <c r="P1025" s="34"/>
      <c r="Q1025" s="34"/>
      <c r="R1025" s="34"/>
      <c r="S1025" s="34"/>
      <c r="T1025" s="34"/>
      <c r="U1025" s="34"/>
      <c r="V1025" s="34"/>
      <c r="W1025" s="34"/>
      <c r="X1025" s="34"/>
      <c r="Y1025" s="34"/>
      <c r="Z1025" s="34"/>
      <c r="AA1025" s="34"/>
      <c r="AB1025" s="34"/>
      <c r="AC1025" s="34"/>
      <c r="AD1025" s="34"/>
    </row>
    <row r="1026" spans="1:30" ht="12.75" x14ac:dyDescent="0.2">
      <c r="A1026" s="34"/>
      <c r="B1026" s="34"/>
      <c r="C1026" s="34"/>
      <c r="D1026" s="34"/>
      <c r="E1026" s="34"/>
      <c r="F1026" s="34"/>
      <c r="G1026" s="51"/>
      <c r="H1026" s="34"/>
      <c r="I1026" s="51"/>
      <c r="J1026" s="34"/>
      <c r="K1026" s="51"/>
      <c r="L1026" s="34"/>
      <c r="M1026" s="51"/>
      <c r="N1026" s="34"/>
      <c r="O1026" s="34"/>
      <c r="P1026" s="34"/>
      <c r="Q1026" s="34"/>
      <c r="R1026" s="34"/>
      <c r="S1026" s="34"/>
      <c r="T1026" s="34"/>
      <c r="U1026" s="34"/>
      <c r="V1026" s="34"/>
      <c r="W1026" s="34"/>
      <c r="X1026" s="34"/>
      <c r="Y1026" s="34"/>
      <c r="Z1026" s="34"/>
      <c r="AA1026" s="34"/>
      <c r="AB1026" s="34"/>
      <c r="AC1026" s="34"/>
      <c r="AD1026" s="34"/>
    </row>
    <row r="1027" spans="1:30" ht="12.75" x14ac:dyDescent="0.2">
      <c r="A1027" s="34"/>
      <c r="B1027" s="34"/>
      <c r="C1027" s="34"/>
      <c r="D1027" s="34"/>
      <c r="E1027" s="34"/>
      <c r="F1027" s="34"/>
      <c r="G1027" s="51"/>
      <c r="H1027" s="34"/>
      <c r="I1027" s="51"/>
      <c r="J1027" s="34"/>
      <c r="K1027" s="51"/>
      <c r="L1027" s="34"/>
      <c r="M1027" s="51"/>
      <c r="N1027" s="34"/>
      <c r="O1027" s="34"/>
      <c r="P1027" s="34"/>
      <c r="Q1027" s="34"/>
      <c r="R1027" s="34"/>
      <c r="S1027" s="34"/>
      <c r="T1027" s="34"/>
      <c r="U1027" s="34"/>
      <c r="V1027" s="34"/>
      <c r="W1027" s="34"/>
      <c r="X1027" s="34"/>
      <c r="Y1027" s="34"/>
      <c r="Z1027" s="34"/>
      <c r="AA1027" s="34"/>
      <c r="AB1027" s="34"/>
      <c r="AC1027" s="34"/>
      <c r="AD1027" s="34"/>
    </row>
    <row r="1028" spans="1:30" ht="12.75" x14ac:dyDescent="0.2">
      <c r="A1028" s="34"/>
      <c r="B1028" s="34"/>
      <c r="C1028" s="34"/>
      <c r="D1028" s="34"/>
      <c r="E1028" s="34"/>
      <c r="F1028" s="34"/>
      <c r="G1028" s="51"/>
      <c r="H1028" s="34"/>
      <c r="I1028" s="51"/>
      <c r="J1028" s="34"/>
      <c r="K1028" s="51"/>
      <c r="L1028" s="34"/>
      <c r="M1028" s="51"/>
      <c r="N1028" s="34"/>
      <c r="O1028" s="34"/>
      <c r="P1028" s="34"/>
      <c r="Q1028" s="34"/>
      <c r="R1028" s="34"/>
      <c r="S1028" s="34"/>
      <c r="T1028" s="34"/>
      <c r="U1028" s="34"/>
      <c r="V1028" s="34"/>
      <c r="W1028" s="34"/>
      <c r="X1028" s="34"/>
      <c r="Y1028" s="34"/>
      <c r="Z1028" s="34"/>
      <c r="AA1028" s="34"/>
      <c r="AB1028" s="34"/>
      <c r="AC1028" s="34"/>
      <c r="AD1028" s="34"/>
    </row>
    <row r="1029" spans="1:30" ht="12.75" x14ac:dyDescent="0.2">
      <c r="A1029" s="34"/>
      <c r="B1029" s="34"/>
      <c r="C1029" s="34"/>
      <c r="D1029" s="34"/>
      <c r="E1029" s="34"/>
      <c r="F1029" s="34"/>
      <c r="G1029" s="51"/>
      <c r="H1029" s="34"/>
      <c r="I1029" s="51"/>
      <c r="J1029" s="34"/>
      <c r="K1029" s="51"/>
      <c r="L1029" s="34"/>
      <c r="M1029" s="51"/>
      <c r="N1029" s="34"/>
      <c r="O1029" s="34"/>
      <c r="P1029" s="34"/>
      <c r="Q1029" s="34"/>
      <c r="R1029" s="34"/>
      <c r="S1029" s="34"/>
      <c r="T1029" s="34"/>
      <c r="U1029" s="34"/>
      <c r="V1029" s="34"/>
      <c r="W1029" s="34"/>
      <c r="X1029" s="34"/>
      <c r="Y1029" s="34"/>
      <c r="Z1029" s="34"/>
      <c r="AA1029" s="34"/>
      <c r="AB1029" s="34"/>
      <c r="AC1029" s="34"/>
      <c r="AD1029" s="34"/>
    </row>
    <row r="1030" spans="1:30" ht="12.75" x14ac:dyDescent="0.2">
      <c r="A1030" s="34"/>
      <c r="B1030" s="34"/>
      <c r="C1030" s="34"/>
      <c r="D1030" s="34"/>
      <c r="E1030" s="34"/>
      <c r="F1030" s="34"/>
      <c r="G1030" s="51"/>
      <c r="H1030" s="34"/>
      <c r="I1030" s="51"/>
      <c r="J1030" s="34"/>
      <c r="K1030" s="51"/>
      <c r="L1030" s="34"/>
      <c r="M1030" s="51"/>
      <c r="N1030" s="34"/>
      <c r="O1030" s="34"/>
      <c r="P1030" s="34"/>
      <c r="Q1030" s="34"/>
      <c r="R1030" s="34"/>
      <c r="S1030" s="34"/>
      <c r="T1030" s="34"/>
      <c r="U1030" s="34"/>
      <c r="V1030" s="34"/>
      <c r="W1030" s="34"/>
      <c r="X1030" s="34"/>
      <c r="Y1030" s="34"/>
      <c r="Z1030" s="34"/>
      <c r="AA1030" s="34"/>
      <c r="AB1030" s="34"/>
      <c r="AC1030" s="34"/>
      <c r="AD1030" s="34"/>
    </row>
    <row r="1031" spans="1:30" ht="12.75" x14ac:dyDescent="0.2">
      <c r="A1031" s="34"/>
      <c r="B1031" s="34"/>
      <c r="C1031" s="34"/>
      <c r="D1031" s="34"/>
      <c r="E1031" s="34"/>
      <c r="F1031" s="34"/>
      <c r="G1031" s="51"/>
      <c r="H1031" s="34"/>
      <c r="I1031" s="51"/>
      <c r="J1031" s="34"/>
      <c r="K1031" s="51"/>
      <c r="L1031" s="34"/>
      <c r="M1031" s="51"/>
      <c r="N1031" s="34"/>
      <c r="O1031" s="34"/>
      <c r="P1031" s="34"/>
      <c r="Q1031" s="34"/>
      <c r="R1031" s="34"/>
      <c r="S1031" s="34"/>
      <c r="T1031" s="34"/>
      <c r="U1031" s="34"/>
      <c r="V1031" s="34"/>
      <c r="W1031" s="34"/>
      <c r="X1031" s="34"/>
      <c r="Y1031" s="34"/>
      <c r="Z1031" s="34"/>
      <c r="AA1031" s="34"/>
      <c r="AB1031" s="34"/>
      <c r="AC1031" s="34"/>
      <c r="AD1031" s="34"/>
    </row>
    <row r="1032" spans="1:30" ht="12.75" x14ac:dyDescent="0.2">
      <c r="A1032" s="34"/>
      <c r="B1032" s="34"/>
      <c r="C1032" s="34"/>
      <c r="D1032" s="34"/>
      <c r="E1032" s="34"/>
      <c r="F1032" s="34"/>
      <c r="G1032" s="51"/>
      <c r="H1032" s="34"/>
      <c r="I1032" s="51"/>
      <c r="J1032" s="34"/>
      <c r="K1032" s="51"/>
      <c r="L1032" s="34"/>
      <c r="M1032" s="51"/>
      <c r="N1032" s="34"/>
      <c r="O1032" s="34"/>
      <c r="P1032" s="34"/>
      <c r="Q1032" s="34"/>
      <c r="R1032" s="34"/>
      <c r="S1032" s="34"/>
      <c r="T1032" s="34"/>
      <c r="U1032" s="34"/>
      <c r="V1032" s="34"/>
      <c r="W1032" s="34"/>
      <c r="X1032" s="34"/>
      <c r="Y1032" s="34"/>
      <c r="Z1032" s="34"/>
      <c r="AA1032" s="34"/>
      <c r="AB1032" s="34"/>
      <c r="AC1032" s="34"/>
      <c r="AD1032" s="34"/>
    </row>
    <row r="1033" spans="1:30" ht="12.75" x14ac:dyDescent="0.2">
      <c r="A1033" s="34"/>
      <c r="B1033" s="34"/>
      <c r="C1033" s="34"/>
      <c r="D1033" s="34"/>
      <c r="E1033" s="34"/>
      <c r="F1033" s="34"/>
      <c r="G1033" s="51"/>
      <c r="H1033" s="34"/>
      <c r="I1033" s="51"/>
      <c r="J1033" s="34"/>
      <c r="K1033" s="51"/>
      <c r="L1033" s="34"/>
      <c r="M1033" s="51"/>
      <c r="N1033" s="34"/>
      <c r="O1033" s="34"/>
      <c r="P1033" s="34"/>
      <c r="Q1033" s="34"/>
      <c r="R1033" s="34"/>
      <c r="S1033" s="34"/>
      <c r="T1033" s="34"/>
      <c r="U1033" s="34"/>
      <c r="V1033" s="34"/>
      <c r="W1033" s="34"/>
      <c r="X1033" s="34"/>
      <c r="Y1033" s="34"/>
      <c r="Z1033" s="34"/>
      <c r="AA1033" s="34"/>
      <c r="AB1033" s="34"/>
      <c r="AC1033" s="34"/>
      <c r="AD1033" s="34"/>
    </row>
    <row r="1034" spans="1:30" ht="12.75" x14ac:dyDescent="0.2">
      <c r="A1034" s="34"/>
      <c r="B1034" s="34"/>
      <c r="C1034" s="34"/>
      <c r="D1034" s="34"/>
      <c r="E1034" s="34"/>
      <c r="F1034" s="34"/>
      <c r="G1034" s="51"/>
      <c r="H1034" s="34"/>
      <c r="I1034" s="51"/>
      <c r="J1034" s="34"/>
      <c r="K1034" s="51"/>
      <c r="L1034" s="34"/>
      <c r="M1034" s="51"/>
      <c r="N1034" s="34"/>
      <c r="O1034" s="34"/>
      <c r="P1034" s="34"/>
      <c r="Q1034" s="34"/>
      <c r="R1034" s="34"/>
      <c r="S1034" s="34"/>
      <c r="T1034" s="34"/>
      <c r="U1034" s="34"/>
      <c r="V1034" s="34"/>
      <c r="W1034" s="34"/>
      <c r="X1034" s="34"/>
      <c r="Y1034" s="34"/>
      <c r="Z1034" s="34"/>
      <c r="AA1034" s="34"/>
      <c r="AB1034" s="34"/>
      <c r="AC1034" s="34"/>
      <c r="AD1034" s="34"/>
    </row>
    <row r="1035" spans="1:30" ht="12.75" x14ac:dyDescent="0.2">
      <c r="A1035" s="34"/>
      <c r="B1035" s="34"/>
      <c r="C1035" s="34"/>
      <c r="D1035" s="34"/>
      <c r="E1035" s="34"/>
      <c r="F1035" s="34"/>
      <c r="G1035" s="51"/>
      <c r="H1035" s="34"/>
      <c r="I1035" s="51"/>
      <c r="J1035" s="34"/>
      <c r="K1035" s="51"/>
      <c r="L1035" s="34"/>
      <c r="M1035" s="51"/>
      <c r="N1035" s="34"/>
      <c r="O1035" s="34"/>
      <c r="P1035" s="34"/>
      <c r="Q1035" s="34"/>
      <c r="R1035" s="34"/>
      <c r="S1035" s="34"/>
      <c r="T1035" s="34"/>
      <c r="U1035" s="34"/>
      <c r="V1035" s="34"/>
      <c r="W1035" s="34"/>
      <c r="X1035" s="34"/>
      <c r="Y1035" s="34"/>
      <c r="Z1035" s="34"/>
      <c r="AA1035" s="34"/>
      <c r="AB1035" s="34"/>
      <c r="AC1035" s="34"/>
      <c r="AD1035" s="34"/>
    </row>
    <row r="1036" spans="1:30" ht="12.75" x14ac:dyDescent="0.2">
      <c r="A1036" s="34"/>
      <c r="B1036" s="34"/>
      <c r="C1036" s="34"/>
      <c r="D1036" s="34"/>
      <c r="E1036" s="34"/>
      <c r="F1036" s="34"/>
      <c r="G1036" s="51"/>
      <c r="H1036" s="34"/>
      <c r="I1036" s="51"/>
      <c r="J1036" s="34"/>
      <c r="K1036" s="51"/>
      <c r="L1036" s="34"/>
      <c r="M1036" s="51"/>
      <c r="N1036" s="34"/>
      <c r="O1036" s="34"/>
      <c r="P1036" s="34"/>
      <c r="Q1036" s="34"/>
      <c r="R1036" s="34"/>
      <c r="S1036" s="34"/>
      <c r="T1036" s="34"/>
      <c r="U1036" s="34"/>
      <c r="V1036" s="34"/>
      <c r="W1036" s="34"/>
      <c r="X1036" s="34"/>
      <c r="Y1036" s="34"/>
      <c r="Z1036" s="34"/>
      <c r="AA1036" s="34"/>
      <c r="AB1036" s="34"/>
      <c r="AC1036" s="34"/>
      <c r="AD1036" s="34"/>
    </row>
    <row r="1037" spans="1:30" ht="12.75" x14ac:dyDescent="0.2">
      <c r="A1037" s="34"/>
      <c r="B1037" s="34"/>
      <c r="C1037" s="34"/>
      <c r="D1037" s="34"/>
      <c r="E1037" s="34"/>
      <c r="F1037" s="34"/>
      <c r="G1037" s="51"/>
      <c r="H1037" s="34"/>
      <c r="I1037" s="51"/>
      <c r="J1037" s="34"/>
      <c r="K1037" s="51"/>
      <c r="L1037" s="34"/>
      <c r="M1037" s="51"/>
      <c r="N1037" s="34"/>
      <c r="O1037" s="34"/>
      <c r="P1037" s="34"/>
      <c r="Q1037" s="34"/>
      <c r="R1037" s="34"/>
      <c r="S1037" s="34"/>
      <c r="T1037" s="34"/>
      <c r="U1037" s="34"/>
      <c r="V1037" s="34"/>
      <c r="W1037" s="34"/>
      <c r="X1037" s="34"/>
      <c r="Y1037" s="34"/>
      <c r="Z1037" s="34"/>
      <c r="AA1037" s="34"/>
      <c r="AB1037" s="34"/>
      <c r="AC1037" s="34"/>
      <c r="AD1037" s="34"/>
    </row>
    <row r="1038" spans="1:30" ht="12.75" x14ac:dyDescent="0.2">
      <c r="A1038" s="34"/>
      <c r="B1038" s="34"/>
      <c r="C1038" s="34"/>
      <c r="D1038" s="34"/>
      <c r="E1038" s="34"/>
      <c r="F1038" s="34"/>
      <c r="G1038" s="51"/>
      <c r="H1038" s="34"/>
      <c r="I1038" s="51"/>
      <c r="J1038" s="34"/>
      <c r="K1038" s="51"/>
      <c r="L1038" s="34"/>
      <c r="M1038" s="51"/>
      <c r="N1038" s="34"/>
      <c r="O1038" s="34"/>
      <c r="P1038" s="34"/>
      <c r="Q1038" s="34"/>
      <c r="R1038" s="34"/>
      <c r="S1038" s="34"/>
      <c r="T1038" s="34"/>
      <c r="U1038" s="34"/>
      <c r="V1038" s="34"/>
      <c r="W1038" s="34"/>
      <c r="X1038" s="34"/>
      <c r="Y1038" s="34"/>
      <c r="Z1038" s="34"/>
      <c r="AA1038" s="34"/>
      <c r="AB1038" s="34"/>
      <c r="AC1038" s="34"/>
      <c r="AD1038" s="34"/>
    </row>
    <row r="1039" spans="1:30" ht="12.75" x14ac:dyDescent="0.2">
      <c r="A1039" s="34"/>
      <c r="B1039" s="34"/>
      <c r="C1039" s="34"/>
      <c r="D1039" s="34"/>
      <c r="E1039" s="34"/>
      <c r="F1039" s="34"/>
      <c r="G1039" s="51"/>
      <c r="H1039" s="34"/>
      <c r="I1039" s="51"/>
      <c r="J1039" s="34"/>
      <c r="K1039" s="51"/>
      <c r="L1039" s="34"/>
      <c r="M1039" s="51"/>
      <c r="N1039" s="34"/>
      <c r="O1039" s="34"/>
      <c r="P1039" s="34"/>
      <c r="Q1039" s="34"/>
      <c r="R1039" s="34"/>
      <c r="S1039" s="34"/>
      <c r="T1039" s="34"/>
      <c r="U1039" s="34"/>
      <c r="V1039" s="34"/>
      <c r="W1039" s="34"/>
      <c r="X1039" s="34"/>
      <c r="Y1039" s="34"/>
      <c r="Z1039" s="34"/>
      <c r="AA1039" s="34"/>
      <c r="AB1039" s="34"/>
      <c r="AC1039" s="34"/>
      <c r="AD1039" s="34"/>
    </row>
    <row r="1040" spans="1:30" ht="12.75" x14ac:dyDescent="0.2">
      <c r="A1040" s="34"/>
      <c r="B1040" s="34"/>
      <c r="C1040" s="34"/>
      <c r="D1040" s="34"/>
      <c r="E1040" s="34"/>
      <c r="F1040" s="34"/>
      <c r="G1040" s="51"/>
      <c r="H1040" s="34"/>
      <c r="I1040" s="51"/>
      <c r="J1040" s="34"/>
      <c r="K1040" s="51"/>
      <c r="L1040" s="34"/>
      <c r="M1040" s="51"/>
      <c r="N1040" s="34"/>
      <c r="O1040" s="34"/>
      <c r="P1040" s="34"/>
      <c r="Q1040" s="34"/>
      <c r="R1040" s="34"/>
      <c r="S1040" s="34"/>
      <c r="T1040" s="34"/>
      <c r="U1040" s="34"/>
      <c r="V1040" s="34"/>
      <c r="W1040" s="34"/>
      <c r="X1040" s="34"/>
      <c r="Y1040" s="34"/>
      <c r="Z1040" s="34"/>
      <c r="AA1040" s="34"/>
      <c r="AB1040" s="34"/>
      <c r="AC1040" s="34"/>
      <c r="AD1040" s="34"/>
    </row>
    <row r="1041" spans="1:30" ht="12.75" x14ac:dyDescent="0.2">
      <c r="A1041" s="34"/>
      <c r="B1041" s="34"/>
      <c r="C1041" s="34"/>
      <c r="D1041" s="34"/>
      <c r="E1041" s="34"/>
      <c r="F1041" s="34"/>
      <c r="G1041" s="51"/>
      <c r="H1041" s="34"/>
      <c r="I1041" s="51"/>
      <c r="J1041" s="34"/>
      <c r="K1041" s="51"/>
      <c r="L1041" s="34"/>
      <c r="M1041" s="51"/>
      <c r="N1041" s="34"/>
      <c r="O1041" s="34"/>
      <c r="P1041" s="34"/>
      <c r="Q1041" s="34"/>
      <c r="R1041" s="34"/>
      <c r="S1041" s="34"/>
      <c r="T1041" s="34"/>
      <c r="U1041" s="34"/>
      <c r="V1041" s="34"/>
      <c r="W1041" s="34"/>
      <c r="X1041" s="34"/>
      <c r="Y1041" s="34"/>
      <c r="Z1041" s="34"/>
      <c r="AA1041" s="34"/>
      <c r="AB1041" s="34"/>
      <c r="AC1041" s="34"/>
      <c r="AD1041" s="34"/>
    </row>
    <row r="1042" spans="1:30" ht="12.75" x14ac:dyDescent="0.2">
      <c r="A1042" s="34"/>
      <c r="B1042" s="34"/>
      <c r="C1042" s="34"/>
      <c r="D1042" s="34"/>
      <c r="E1042" s="34"/>
      <c r="F1042" s="34"/>
      <c r="G1042" s="51"/>
      <c r="H1042" s="34"/>
      <c r="I1042" s="51"/>
      <c r="J1042" s="34"/>
      <c r="K1042" s="51"/>
      <c r="L1042" s="34"/>
      <c r="M1042" s="51"/>
      <c r="N1042" s="34"/>
      <c r="O1042" s="34"/>
      <c r="P1042" s="34"/>
      <c r="Q1042" s="34"/>
      <c r="R1042" s="34"/>
      <c r="S1042" s="34"/>
      <c r="T1042" s="34"/>
      <c r="U1042" s="34"/>
      <c r="V1042" s="34"/>
      <c r="W1042" s="34"/>
      <c r="X1042" s="34"/>
      <c r="Y1042" s="34"/>
      <c r="Z1042" s="34"/>
      <c r="AA1042" s="34"/>
      <c r="AB1042" s="34"/>
      <c r="AC1042" s="34"/>
      <c r="AD1042" s="34"/>
    </row>
    <row r="1043" spans="1:30" ht="12.75" x14ac:dyDescent="0.2">
      <c r="A1043" s="34"/>
      <c r="B1043" s="34"/>
      <c r="C1043" s="34"/>
      <c r="D1043" s="34"/>
      <c r="E1043" s="34"/>
      <c r="F1043" s="34"/>
      <c r="G1043" s="51"/>
      <c r="H1043" s="34"/>
      <c r="I1043" s="51"/>
      <c r="J1043" s="34"/>
      <c r="K1043" s="51"/>
      <c r="L1043" s="34"/>
      <c r="M1043" s="51"/>
      <c r="N1043" s="34"/>
      <c r="O1043" s="34"/>
      <c r="P1043" s="34"/>
      <c r="Q1043" s="34"/>
      <c r="R1043" s="34"/>
      <c r="S1043" s="34"/>
      <c r="T1043" s="34"/>
      <c r="U1043" s="34"/>
      <c r="V1043" s="34"/>
      <c r="W1043" s="34"/>
      <c r="X1043" s="34"/>
      <c r="Y1043" s="34"/>
      <c r="Z1043" s="34"/>
      <c r="AA1043" s="34"/>
      <c r="AB1043" s="34"/>
      <c r="AC1043" s="34"/>
      <c r="AD1043" s="34"/>
    </row>
    <row r="1044" spans="1:30" ht="12.75" x14ac:dyDescent="0.2">
      <c r="A1044" s="34"/>
      <c r="B1044" s="34"/>
      <c r="C1044" s="34"/>
      <c r="D1044" s="34"/>
      <c r="E1044" s="34"/>
      <c r="F1044" s="34"/>
      <c r="G1044" s="51"/>
      <c r="H1044" s="34"/>
      <c r="I1044" s="51"/>
      <c r="J1044" s="34"/>
      <c r="K1044" s="51"/>
      <c r="L1044" s="34"/>
      <c r="M1044" s="51"/>
      <c r="N1044" s="34"/>
      <c r="O1044" s="34"/>
      <c r="P1044" s="34"/>
      <c r="Q1044" s="34"/>
      <c r="R1044" s="34"/>
      <c r="S1044" s="34"/>
      <c r="T1044" s="34"/>
      <c r="U1044" s="34"/>
      <c r="V1044" s="34"/>
      <c r="W1044" s="34"/>
      <c r="X1044" s="34"/>
      <c r="Y1044" s="34"/>
      <c r="Z1044" s="34"/>
      <c r="AA1044" s="34"/>
      <c r="AB1044" s="34"/>
      <c r="AC1044" s="34"/>
      <c r="AD1044" s="34"/>
    </row>
    <row r="1045" spans="1:30" ht="12.75" x14ac:dyDescent="0.2">
      <c r="A1045" s="34"/>
      <c r="B1045" s="34"/>
      <c r="C1045" s="34"/>
      <c r="D1045" s="34"/>
      <c r="E1045" s="34"/>
      <c r="F1045" s="34"/>
      <c r="G1045" s="51"/>
      <c r="H1045" s="34"/>
      <c r="I1045" s="51"/>
      <c r="J1045" s="34"/>
      <c r="K1045" s="51"/>
      <c r="L1045" s="34"/>
      <c r="M1045" s="51"/>
      <c r="N1045" s="34"/>
      <c r="O1045" s="34"/>
      <c r="P1045" s="34"/>
      <c r="Q1045" s="34"/>
      <c r="R1045" s="34"/>
      <c r="S1045" s="34"/>
      <c r="T1045" s="34"/>
      <c r="U1045" s="34"/>
      <c r="V1045" s="34"/>
      <c r="W1045" s="34"/>
      <c r="X1045" s="34"/>
      <c r="Y1045" s="34"/>
      <c r="Z1045" s="34"/>
      <c r="AA1045" s="34"/>
      <c r="AB1045" s="34"/>
      <c r="AC1045" s="34"/>
      <c r="AD1045" s="34"/>
    </row>
    <row r="1046" spans="1:30" ht="12.75" x14ac:dyDescent="0.2">
      <c r="A1046" s="34"/>
      <c r="B1046" s="34"/>
      <c r="C1046" s="34"/>
      <c r="D1046" s="34"/>
      <c r="E1046" s="34"/>
      <c r="F1046" s="34"/>
      <c r="G1046" s="51"/>
      <c r="H1046" s="34"/>
      <c r="I1046" s="51"/>
      <c r="J1046" s="34"/>
      <c r="K1046" s="51"/>
      <c r="L1046" s="34"/>
      <c r="M1046" s="51"/>
      <c r="N1046" s="34"/>
      <c r="O1046" s="34"/>
      <c r="P1046" s="34"/>
      <c r="Q1046" s="34"/>
      <c r="R1046" s="34"/>
      <c r="S1046" s="34"/>
      <c r="T1046" s="34"/>
      <c r="U1046" s="34"/>
      <c r="V1046" s="34"/>
      <c r="W1046" s="34"/>
      <c r="X1046" s="34"/>
      <c r="Y1046" s="34"/>
      <c r="Z1046" s="34"/>
      <c r="AA1046" s="34"/>
      <c r="AB1046" s="34"/>
      <c r="AC1046" s="34"/>
      <c r="AD1046" s="34"/>
    </row>
    <row r="1047" spans="1:30" ht="12.75" x14ac:dyDescent="0.2">
      <c r="A1047" s="34"/>
      <c r="B1047" s="34"/>
      <c r="C1047" s="34"/>
      <c r="D1047" s="34"/>
      <c r="E1047" s="34"/>
      <c r="F1047" s="34"/>
      <c r="G1047" s="51"/>
      <c r="H1047" s="34"/>
      <c r="I1047" s="51"/>
      <c r="J1047" s="34"/>
      <c r="K1047" s="51"/>
      <c r="L1047" s="34"/>
      <c r="M1047" s="51"/>
      <c r="N1047" s="34"/>
      <c r="O1047" s="34"/>
      <c r="P1047" s="34"/>
      <c r="Q1047" s="34"/>
      <c r="R1047" s="34"/>
      <c r="S1047" s="34"/>
      <c r="T1047" s="34"/>
      <c r="U1047" s="34"/>
      <c r="V1047" s="34"/>
      <c r="W1047" s="34"/>
      <c r="X1047" s="34"/>
      <c r="Y1047" s="34"/>
      <c r="Z1047" s="34"/>
      <c r="AA1047" s="34"/>
      <c r="AB1047" s="34"/>
      <c r="AC1047" s="34"/>
      <c r="AD1047" s="34"/>
    </row>
    <row r="1048" spans="1:30" ht="12.75" x14ac:dyDescent="0.2">
      <c r="A1048" s="34"/>
      <c r="B1048" s="34"/>
      <c r="C1048" s="34"/>
      <c r="D1048" s="34"/>
      <c r="E1048" s="34"/>
      <c r="F1048" s="34"/>
      <c r="G1048" s="51"/>
      <c r="H1048" s="34"/>
      <c r="I1048" s="51"/>
      <c r="J1048" s="34"/>
      <c r="K1048" s="51"/>
      <c r="L1048" s="34"/>
      <c r="M1048" s="51"/>
      <c r="N1048" s="34"/>
      <c r="O1048" s="34"/>
      <c r="P1048" s="34"/>
      <c r="Q1048" s="34"/>
      <c r="R1048" s="34"/>
      <c r="S1048" s="34"/>
      <c r="T1048" s="34"/>
      <c r="U1048" s="34"/>
      <c r="V1048" s="34"/>
      <c r="W1048" s="34"/>
      <c r="X1048" s="34"/>
      <c r="Y1048" s="34"/>
      <c r="Z1048" s="34"/>
      <c r="AA1048" s="34"/>
      <c r="AB1048" s="34"/>
      <c r="AC1048" s="34"/>
      <c r="AD1048" s="34"/>
    </row>
    <row r="1049" spans="1:30" ht="12.75" x14ac:dyDescent="0.2">
      <c r="A1049" s="34"/>
      <c r="B1049" s="34"/>
      <c r="C1049" s="34"/>
      <c r="D1049" s="34"/>
      <c r="E1049" s="34"/>
      <c r="F1049" s="34"/>
      <c r="G1049" s="51"/>
      <c r="H1049" s="34"/>
      <c r="I1049" s="51"/>
      <c r="J1049" s="34"/>
      <c r="K1049" s="51"/>
      <c r="L1049" s="34"/>
      <c r="M1049" s="51"/>
      <c r="N1049" s="34"/>
      <c r="O1049" s="34"/>
      <c r="P1049" s="34"/>
      <c r="Q1049" s="34"/>
      <c r="R1049" s="34"/>
      <c r="S1049" s="34"/>
      <c r="T1049" s="34"/>
      <c r="U1049" s="34"/>
      <c r="V1049" s="34"/>
      <c r="W1049" s="34"/>
      <c r="X1049" s="34"/>
      <c r="Y1049" s="34"/>
      <c r="Z1049" s="34"/>
      <c r="AA1049" s="34"/>
      <c r="AB1049" s="34"/>
      <c r="AC1049" s="34"/>
      <c r="AD1049" s="34"/>
    </row>
    <row r="1050" spans="1:30" ht="12.75" x14ac:dyDescent="0.2">
      <c r="A1050" s="34"/>
      <c r="B1050" s="34"/>
      <c r="C1050" s="34"/>
      <c r="D1050" s="34"/>
      <c r="E1050" s="34"/>
      <c r="F1050" s="34"/>
      <c r="G1050" s="51"/>
      <c r="H1050" s="34"/>
      <c r="I1050" s="51"/>
      <c r="J1050" s="34"/>
      <c r="K1050" s="51"/>
      <c r="L1050" s="34"/>
      <c r="M1050" s="51"/>
      <c r="N1050" s="34"/>
      <c r="O1050" s="34"/>
      <c r="P1050" s="34"/>
      <c r="Q1050" s="34"/>
      <c r="R1050" s="34"/>
      <c r="S1050" s="34"/>
      <c r="T1050" s="34"/>
      <c r="U1050" s="34"/>
      <c r="V1050" s="34"/>
      <c r="W1050" s="34"/>
      <c r="X1050" s="34"/>
      <c r="Y1050" s="34"/>
      <c r="Z1050" s="34"/>
      <c r="AA1050" s="34"/>
      <c r="AB1050" s="34"/>
      <c r="AC1050" s="34"/>
      <c r="AD1050" s="34"/>
    </row>
    <row r="1051" spans="1:30" ht="12.75" x14ac:dyDescent="0.2">
      <c r="A1051" s="34"/>
      <c r="B1051" s="34"/>
      <c r="C1051" s="34"/>
      <c r="D1051" s="34"/>
      <c r="E1051" s="34"/>
      <c r="F1051" s="34"/>
      <c r="G1051" s="51"/>
      <c r="H1051" s="34"/>
      <c r="I1051" s="51"/>
      <c r="J1051" s="34"/>
      <c r="K1051" s="51"/>
      <c r="L1051" s="34"/>
      <c r="M1051" s="51"/>
      <c r="N1051" s="34"/>
      <c r="O1051" s="34"/>
      <c r="P1051" s="34"/>
      <c r="Q1051" s="34"/>
      <c r="R1051" s="34"/>
      <c r="S1051" s="34"/>
      <c r="T1051" s="34"/>
      <c r="U1051" s="34"/>
      <c r="V1051" s="34"/>
      <c r="W1051" s="34"/>
      <c r="X1051" s="34"/>
      <c r="Y1051" s="34"/>
      <c r="Z1051" s="34"/>
      <c r="AA1051" s="34"/>
      <c r="AB1051" s="34"/>
      <c r="AC1051" s="34"/>
      <c r="AD1051" s="34"/>
    </row>
    <row r="1052" spans="1:30" ht="12.75" x14ac:dyDescent="0.2">
      <c r="A1052" s="34"/>
      <c r="B1052" s="34"/>
      <c r="C1052" s="34"/>
      <c r="D1052" s="34"/>
      <c r="E1052" s="34"/>
      <c r="F1052" s="34"/>
      <c r="G1052" s="51"/>
      <c r="H1052" s="34"/>
      <c r="I1052" s="51"/>
      <c r="J1052" s="34"/>
      <c r="K1052" s="51"/>
      <c r="L1052" s="34"/>
      <c r="M1052" s="51"/>
      <c r="N1052" s="34"/>
      <c r="O1052" s="34"/>
      <c r="P1052" s="34"/>
      <c r="Q1052" s="34"/>
      <c r="R1052" s="34"/>
      <c r="S1052" s="34"/>
      <c r="T1052" s="34"/>
      <c r="U1052" s="34"/>
      <c r="V1052" s="34"/>
      <c r="W1052" s="34"/>
      <c r="X1052" s="34"/>
      <c r="Y1052" s="34"/>
      <c r="Z1052" s="34"/>
      <c r="AA1052" s="34"/>
      <c r="AB1052" s="34"/>
      <c r="AC1052" s="34"/>
      <c r="AD1052" s="34"/>
    </row>
    <row r="1053" spans="1:30" ht="12.75" x14ac:dyDescent="0.2">
      <c r="A1053" s="34"/>
      <c r="B1053" s="34"/>
      <c r="C1053" s="34"/>
      <c r="D1053" s="34"/>
      <c r="E1053" s="34"/>
      <c r="F1053" s="34"/>
      <c r="G1053" s="51"/>
      <c r="H1053" s="34"/>
      <c r="I1053" s="51"/>
      <c r="J1053" s="34"/>
      <c r="K1053" s="51"/>
      <c r="L1053" s="34"/>
      <c r="M1053" s="51"/>
      <c r="N1053" s="34"/>
      <c r="O1053" s="34"/>
      <c r="P1053" s="34"/>
      <c r="Q1053" s="34"/>
      <c r="R1053" s="34"/>
      <c r="S1053" s="34"/>
      <c r="T1053" s="34"/>
      <c r="U1053" s="34"/>
      <c r="V1053" s="34"/>
      <c r="W1053" s="34"/>
      <c r="X1053" s="34"/>
      <c r="Y1053" s="34"/>
      <c r="Z1053" s="34"/>
      <c r="AA1053" s="34"/>
      <c r="AB1053" s="34"/>
      <c r="AC1053" s="34"/>
      <c r="AD1053" s="34"/>
    </row>
    <row r="1054" spans="1:30" ht="12.75" x14ac:dyDescent="0.2">
      <c r="A1054" s="34"/>
      <c r="B1054" s="34"/>
      <c r="C1054" s="34"/>
      <c r="D1054" s="34"/>
      <c r="E1054" s="34"/>
      <c r="F1054" s="34"/>
      <c r="G1054" s="51"/>
      <c r="H1054" s="34"/>
      <c r="I1054" s="51"/>
      <c r="J1054" s="34"/>
      <c r="K1054" s="51"/>
      <c r="L1054" s="34"/>
      <c r="M1054" s="51"/>
      <c r="N1054" s="34"/>
      <c r="O1054" s="34"/>
      <c r="P1054" s="34"/>
      <c r="Q1054" s="34"/>
      <c r="R1054" s="34"/>
      <c r="S1054" s="34"/>
      <c r="T1054" s="34"/>
      <c r="U1054" s="34"/>
      <c r="V1054" s="34"/>
      <c r="W1054" s="34"/>
      <c r="X1054" s="34"/>
      <c r="Y1054" s="34"/>
      <c r="Z1054" s="34"/>
      <c r="AA1054" s="34"/>
      <c r="AB1054" s="34"/>
      <c r="AC1054" s="34"/>
      <c r="AD1054" s="34"/>
    </row>
    <row r="1055" spans="1:30" ht="12.75" x14ac:dyDescent="0.2">
      <c r="A1055" s="34"/>
      <c r="B1055" s="34"/>
      <c r="C1055" s="34"/>
      <c r="D1055" s="34"/>
      <c r="E1055" s="34"/>
      <c r="F1055" s="34"/>
      <c r="G1055" s="51"/>
      <c r="H1055" s="34"/>
      <c r="I1055" s="51"/>
      <c r="J1055" s="34"/>
      <c r="K1055" s="51"/>
      <c r="L1055" s="34"/>
      <c r="M1055" s="51"/>
      <c r="N1055" s="34"/>
      <c r="O1055" s="34"/>
      <c r="P1055" s="34"/>
      <c r="Q1055" s="34"/>
      <c r="R1055" s="34"/>
      <c r="S1055" s="34"/>
      <c r="T1055" s="34"/>
      <c r="U1055" s="34"/>
      <c r="V1055" s="34"/>
      <c r="W1055" s="34"/>
      <c r="X1055" s="34"/>
      <c r="Y1055" s="34"/>
      <c r="Z1055" s="34"/>
      <c r="AA1055" s="34"/>
      <c r="AB1055" s="34"/>
      <c r="AC1055" s="34"/>
      <c r="AD1055" s="34"/>
    </row>
    <row r="1056" spans="1:30" ht="12.75" x14ac:dyDescent="0.2">
      <c r="A1056" s="34"/>
      <c r="B1056" s="34"/>
      <c r="C1056" s="34"/>
      <c r="D1056" s="34"/>
      <c r="E1056" s="34"/>
      <c r="F1056" s="34"/>
      <c r="G1056" s="51"/>
      <c r="H1056" s="34"/>
      <c r="I1056" s="51"/>
      <c r="J1056" s="34"/>
      <c r="K1056" s="51"/>
      <c r="L1056" s="34"/>
      <c r="M1056" s="51"/>
      <c r="N1056" s="34"/>
      <c r="O1056" s="34"/>
      <c r="P1056" s="34"/>
      <c r="Q1056" s="34"/>
      <c r="R1056" s="34"/>
      <c r="S1056" s="34"/>
      <c r="T1056" s="34"/>
      <c r="U1056" s="34"/>
      <c r="V1056" s="34"/>
      <c r="W1056" s="34"/>
      <c r="X1056" s="34"/>
      <c r="Y1056" s="34"/>
      <c r="Z1056" s="34"/>
      <c r="AA1056" s="34"/>
      <c r="AB1056" s="34"/>
      <c r="AC1056" s="34"/>
      <c r="AD1056" s="34"/>
    </row>
    <row r="1057" spans="1:30" ht="12.75" x14ac:dyDescent="0.2">
      <c r="A1057" s="34"/>
      <c r="B1057" s="34"/>
      <c r="C1057" s="34"/>
      <c r="D1057" s="34"/>
      <c r="E1057" s="34"/>
      <c r="F1057" s="34"/>
      <c r="G1057" s="51"/>
      <c r="H1057" s="34"/>
      <c r="I1057" s="51"/>
      <c r="J1057" s="34"/>
      <c r="K1057" s="51"/>
      <c r="L1057" s="34"/>
      <c r="M1057" s="51"/>
      <c r="N1057" s="34"/>
      <c r="O1057" s="34"/>
      <c r="P1057" s="34"/>
      <c r="Q1057" s="34"/>
      <c r="R1057" s="34"/>
      <c r="S1057" s="34"/>
      <c r="T1057" s="34"/>
      <c r="U1057" s="34"/>
      <c r="V1057" s="34"/>
      <c r="W1057" s="34"/>
      <c r="X1057" s="34"/>
      <c r="Y1057" s="34"/>
      <c r="Z1057" s="34"/>
      <c r="AA1057" s="34"/>
      <c r="AB1057" s="34"/>
      <c r="AC1057" s="34"/>
      <c r="AD1057" s="34"/>
    </row>
    <row r="1058" spans="1:30" ht="12.75" x14ac:dyDescent="0.2">
      <c r="A1058" s="34"/>
      <c r="B1058" s="34"/>
      <c r="C1058" s="34"/>
      <c r="D1058" s="34"/>
      <c r="E1058" s="34"/>
      <c r="F1058" s="34"/>
      <c r="G1058" s="51"/>
      <c r="H1058" s="34"/>
      <c r="I1058" s="51"/>
      <c r="J1058" s="34"/>
      <c r="K1058" s="51"/>
      <c r="L1058" s="34"/>
      <c r="M1058" s="51"/>
      <c r="N1058" s="34"/>
      <c r="O1058" s="34"/>
      <c r="P1058" s="34"/>
      <c r="Q1058" s="34"/>
      <c r="R1058" s="34"/>
      <c r="S1058" s="34"/>
      <c r="T1058" s="34"/>
      <c r="U1058" s="34"/>
      <c r="V1058" s="34"/>
      <c r="W1058" s="34"/>
      <c r="X1058" s="34"/>
      <c r="Y1058" s="34"/>
      <c r="Z1058" s="34"/>
      <c r="AA1058" s="34"/>
      <c r="AB1058" s="34"/>
      <c r="AC1058" s="34"/>
      <c r="AD1058" s="34"/>
    </row>
    <row r="1059" spans="1:30" ht="12.75" x14ac:dyDescent="0.2">
      <c r="A1059" s="34"/>
      <c r="B1059" s="34"/>
      <c r="C1059" s="34"/>
      <c r="D1059" s="34"/>
      <c r="E1059" s="34"/>
      <c r="F1059" s="34"/>
      <c r="G1059" s="51"/>
      <c r="H1059" s="34"/>
      <c r="I1059" s="51"/>
      <c r="J1059" s="34"/>
      <c r="K1059" s="51"/>
      <c r="L1059" s="34"/>
      <c r="M1059" s="51"/>
      <c r="N1059" s="34"/>
      <c r="O1059" s="34"/>
      <c r="P1059" s="34"/>
      <c r="Q1059" s="34"/>
      <c r="R1059" s="34"/>
      <c r="S1059" s="34"/>
      <c r="T1059" s="34"/>
      <c r="U1059" s="34"/>
      <c r="V1059" s="34"/>
      <c r="W1059" s="34"/>
      <c r="X1059" s="34"/>
      <c r="Y1059" s="34"/>
      <c r="Z1059" s="34"/>
      <c r="AA1059" s="34"/>
      <c r="AB1059" s="34"/>
      <c r="AC1059" s="34"/>
      <c r="AD1059" s="34"/>
    </row>
    <row r="1060" spans="1:30" ht="12.75" x14ac:dyDescent="0.2">
      <c r="A1060" s="34"/>
      <c r="B1060" s="34"/>
      <c r="C1060" s="34"/>
      <c r="D1060" s="34"/>
      <c r="E1060" s="34"/>
      <c r="F1060" s="34"/>
      <c r="G1060" s="51"/>
      <c r="H1060" s="34"/>
      <c r="I1060" s="51"/>
      <c r="J1060" s="34"/>
      <c r="K1060" s="51"/>
      <c r="L1060" s="34"/>
      <c r="M1060" s="51"/>
      <c r="N1060" s="34"/>
      <c r="O1060" s="34"/>
      <c r="P1060" s="34"/>
      <c r="Q1060" s="34"/>
      <c r="R1060" s="34"/>
      <c r="S1060" s="34"/>
      <c r="T1060" s="34"/>
      <c r="U1060" s="34"/>
      <c r="V1060" s="34"/>
      <c r="W1060" s="34"/>
      <c r="X1060" s="34"/>
      <c r="Y1060" s="34"/>
      <c r="Z1060" s="34"/>
      <c r="AA1060" s="34"/>
      <c r="AB1060" s="34"/>
      <c r="AC1060" s="34"/>
      <c r="AD1060" s="34"/>
    </row>
    <row r="1061" spans="1:30" ht="12.75" x14ac:dyDescent="0.2">
      <c r="A1061" s="34"/>
      <c r="B1061" s="34"/>
      <c r="C1061" s="34"/>
      <c r="D1061" s="34"/>
      <c r="E1061" s="34"/>
      <c r="F1061" s="34"/>
      <c r="G1061" s="51"/>
      <c r="H1061" s="34"/>
      <c r="I1061" s="51"/>
      <c r="J1061" s="34"/>
      <c r="K1061" s="51"/>
      <c r="L1061" s="34"/>
      <c r="M1061" s="51"/>
      <c r="N1061" s="34"/>
      <c r="O1061" s="34"/>
      <c r="P1061" s="34"/>
      <c r="Q1061" s="34"/>
      <c r="R1061" s="34"/>
      <c r="S1061" s="34"/>
      <c r="T1061" s="34"/>
      <c r="U1061" s="34"/>
      <c r="V1061" s="34"/>
      <c r="W1061" s="34"/>
      <c r="X1061" s="34"/>
      <c r="Y1061" s="34"/>
      <c r="Z1061" s="34"/>
      <c r="AA1061" s="34"/>
      <c r="AB1061" s="34"/>
      <c r="AC1061" s="34"/>
      <c r="AD1061" s="34"/>
    </row>
    <row r="1062" spans="1:30" ht="12.75" x14ac:dyDescent="0.2">
      <c r="A1062" s="34"/>
      <c r="B1062" s="34"/>
      <c r="C1062" s="34"/>
      <c r="D1062" s="34"/>
      <c r="E1062" s="34"/>
      <c r="F1062" s="34"/>
      <c r="G1062" s="51"/>
      <c r="H1062" s="34"/>
      <c r="I1062" s="51"/>
      <c r="J1062" s="34"/>
      <c r="K1062" s="51"/>
      <c r="L1062" s="34"/>
      <c r="M1062" s="51"/>
      <c r="N1062" s="34"/>
      <c r="O1062" s="34"/>
      <c r="P1062" s="34"/>
      <c r="Q1062" s="34"/>
      <c r="R1062" s="34"/>
      <c r="S1062" s="34"/>
      <c r="T1062" s="34"/>
      <c r="U1062" s="34"/>
      <c r="V1062" s="34"/>
      <c r="W1062" s="34"/>
      <c r="X1062" s="34"/>
      <c r="Y1062" s="34"/>
      <c r="Z1062" s="34"/>
      <c r="AA1062" s="34"/>
      <c r="AB1062" s="34"/>
      <c r="AC1062" s="34"/>
      <c r="AD1062" s="34"/>
    </row>
    <row r="1063" spans="1:30" ht="12.75" x14ac:dyDescent="0.2">
      <c r="A1063" s="34"/>
      <c r="B1063" s="34"/>
      <c r="C1063" s="34"/>
      <c r="D1063" s="34"/>
      <c r="E1063" s="34"/>
      <c r="F1063" s="34"/>
      <c r="G1063" s="51"/>
      <c r="H1063" s="34"/>
      <c r="I1063" s="51"/>
      <c r="J1063" s="34"/>
      <c r="K1063" s="51"/>
      <c r="L1063" s="34"/>
      <c r="M1063" s="51"/>
      <c r="N1063" s="34"/>
      <c r="O1063" s="34"/>
      <c r="P1063" s="34"/>
      <c r="Q1063" s="34"/>
      <c r="R1063" s="34"/>
      <c r="S1063" s="34"/>
      <c r="T1063" s="34"/>
      <c r="U1063" s="34"/>
      <c r="V1063" s="34"/>
      <c r="W1063" s="34"/>
      <c r="X1063" s="34"/>
      <c r="Y1063" s="34"/>
      <c r="Z1063" s="34"/>
      <c r="AA1063" s="34"/>
      <c r="AB1063" s="34"/>
      <c r="AC1063" s="34"/>
      <c r="AD1063" s="34"/>
    </row>
    <row r="1064" spans="1:30" ht="12.75" x14ac:dyDescent="0.2">
      <c r="A1064" s="34"/>
      <c r="B1064" s="34"/>
      <c r="C1064" s="34"/>
      <c r="D1064" s="34"/>
      <c r="E1064" s="34"/>
      <c r="F1064" s="34"/>
      <c r="G1064" s="51"/>
      <c r="H1064" s="34"/>
      <c r="I1064" s="51"/>
      <c r="J1064" s="34"/>
      <c r="K1064" s="51"/>
      <c r="L1064" s="34"/>
      <c r="M1064" s="51"/>
      <c r="N1064" s="34"/>
      <c r="O1064" s="34"/>
      <c r="P1064" s="34"/>
      <c r="Q1064" s="34"/>
      <c r="R1064" s="34"/>
      <c r="S1064" s="34"/>
      <c r="T1064" s="34"/>
      <c r="U1064" s="34"/>
      <c r="V1064" s="34"/>
      <c r="W1064" s="34"/>
      <c r="X1064" s="34"/>
      <c r="Y1064" s="34"/>
      <c r="Z1064" s="34"/>
      <c r="AA1064" s="34"/>
      <c r="AB1064" s="34"/>
      <c r="AC1064" s="34"/>
      <c r="AD1064" s="34"/>
    </row>
    <row r="1065" spans="1:30" ht="12.75" x14ac:dyDescent="0.2">
      <c r="A1065" s="34"/>
      <c r="B1065" s="34"/>
      <c r="C1065" s="34"/>
      <c r="D1065" s="34"/>
      <c r="E1065" s="34"/>
      <c r="F1065" s="34"/>
      <c r="G1065" s="51"/>
      <c r="H1065" s="34"/>
      <c r="I1065" s="51"/>
      <c r="J1065" s="34"/>
      <c r="K1065" s="51"/>
      <c r="L1065" s="34"/>
      <c r="M1065" s="51"/>
      <c r="N1065" s="34"/>
      <c r="O1065" s="34"/>
      <c r="P1065" s="34"/>
      <c r="Q1065" s="34"/>
      <c r="R1065" s="34"/>
      <c r="S1065" s="34"/>
      <c r="T1065" s="34"/>
      <c r="U1065" s="34"/>
      <c r="V1065" s="34"/>
      <c r="W1065" s="34"/>
      <c r="X1065" s="34"/>
      <c r="Y1065" s="34"/>
      <c r="Z1065" s="34"/>
      <c r="AA1065" s="34"/>
      <c r="AB1065" s="34"/>
      <c r="AC1065" s="34"/>
      <c r="AD1065" s="34"/>
    </row>
    <row r="1066" spans="1:30" ht="12.75" x14ac:dyDescent="0.2">
      <c r="A1066" s="34"/>
      <c r="B1066" s="34"/>
      <c r="C1066" s="34"/>
      <c r="D1066" s="34"/>
      <c r="E1066" s="34"/>
      <c r="F1066" s="34"/>
      <c r="G1066" s="51"/>
      <c r="H1066" s="34"/>
      <c r="I1066" s="51"/>
      <c r="J1066" s="34"/>
      <c r="K1066" s="51"/>
      <c r="L1066" s="34"/>
      <c r="M1066" s="51"/>
      <c r="N1066" s="34"/>
      <c r="O1066" s="34"/>
      <c r="P1066" s="34"/>
      <c r="Q1066" s="34"/>
      <c r="R1066" s="34"/>
      <c r="S1066" s="34"/>
      <c r="T1066" s="34"/>
      <c r="U1066" s="34"/>
      <c r="V1066" s="34"/>
      <c r="W1066" s="34"/>
      <c r="X1066" s="34"/>
      <c r="Y1066" s="34"/>
      <c r="Z1066" s="34"/>
      <c r="AA1066" s="34"/>
      <c r="AB1066" s="34"/>
      <c r="AC1066" s="34"/>
      <c r="AD1066" s="34"/>
    </row>
    <row r="1067" spans="1:30" ht="12.75" x14ac:dyDescent="0.2">
      <c r="A1067" s="34"/>
      <c r="B1067" s="34"/>
      <c r="C1067" s="34"/>
      <c r="D1067" s="34"/>
      <c r="E1067" s="34"/>
      <c r="F1067" s="34"/>
      <c r="G1067" s="51"/>
      <c r="H1067" s="34"/>
      <c r="I1067" s="51"/>
      <c r="J1067" s="34"/>
      <c r="K1067" s="51"/>
      <c r="L1067" s="34"/>
      <c r="M1067" s="51"/>
      <c r="N1067" s="34"/>
      <c r="O1067" s="34"/>
      <c r="P1067" s="34"/>
      <c r="Q1067" s="34"/>
      <c r="R1067" s="34"/>
      <c r="S1067" s="34"/>
      <c r="T1067" s="34"/>
      <c r="U1067" s="34"/>
      <c r="V1067" s="34"/>
      <c r="W1067" s="34"/>
      <c r="X1067" s="34"/>
      <c r="Y1067" s="34"/>
      <c r="Z1067" s="34"/>
      <c r="AA1067" s="34"/>
      <c r="AB1067" s="34"/>
      <c r="AC1067" s="34"/>
      <c r="AD1067" s="34"/>
    </row>
    <row r="1068" spans="1:30" ht="12.75" x14ac:dyDescent="0.2">
      <c r="A1068" s="34"/>
      <c r="B1068" s="34"/>
      <c r="C1068" s="34"/>
      <c r="D1068" s="34"/>
      <c r="E1068" s="34"/>
      <c r="F1068" s="34"/>
      <c r="G1068" s="51"/>
      <c r="H1068" s="34"/>
      <c r="I1068" s="51"/>
      <c r="J1068" s="34"/>
      <c r="K1068" s="51"/>
      <c r="L1068" s="34"/>
      <c r="M1068" s="51"/>
      <c r="N1068" s="34"/>
      <c r="O1068" s="34"/>
      <c r="P1068" s="34"/>
      <c r="Q1068" s="34"/>
      <c r="R1068" s="34"/>
      <c r="S1068" s="34"/>
      <c r="T1068" s="34"/>
      <c r="U1068" s="34"/>
      <c r="V1068" s="34"/>
      <c r="W1068" s="34"/>
      <c r="X1068" s="34"/>
      <c r="Y1068" s="34"/>
      <c r="Z1068" s="34"/>
      <c r="AA1068" s="34"/>
      <c r="AB1068" s="34"/>
      <c r="AC1068" s="34"/>
      <c r="AD1068" s="34"/>
    </row>
    <row r="1069" spans="1:30" ht="12.75" x14ac:dyDescent="0.2">
      <c r="A1069" s="34"/>
      <c r="B1069" s="34"/>
      <c r="C1069" s="34"/>
      <c r="D1069" s="34"/>
      <c r="E1069" s="34"/>
      <c r="F1069" s="34"/>
      <c r="G1069" s="51"/>
      <c r="H1069" s="34"/>
      <c r="I1069" s="51"/>
      <c r="J1069" s="34"/>
      <c r="K1069" s="51"/>
      <c r="L1069" s="34"/>
      <c r="M1069" s="51"/>
      <c r="N1069" s="34"/>
      <c r="O1069" s="34"/>
      <c r="P1069" s="34"/>
      <c r="Q1069" s="34"/>
      <c r="R1069" s="34"/>
      <c r="S1069" s="34"/>
      <c r="T1069" s="34"/>
      <c r="U1069" s="34"/>
      <c r="V1069" s="34"/>
      <c r="W1069" s="34"/>
      <c r="X1069" s="34"/>
      <c r="Y1069" s="34"/>
      <c r="Z1069" s="34"/>
      <c r="AA1069" s="34"/>
      <c r="AB1069" s="34"/>
      <c r="AC1069" s="34"/>
      <c r="AD1069" s="34"/>
    </row>
    <row r="1070" spans="1:30" ht="12.75" x14ac:dyDescent="0.2">
      <c r="A1070" s="34"/>
      <c r="B1070" s="34"/>
      <c r="C1070" s="34"/>
      <c r="D1070" s="34"/>
      <c r="E1070" s="34"/>
      <c r="F1070" s="34"/>
      <c r="G1070" s="51"/>
      <c r="H1070" s="34"/>
      <c r="I1070" s="51"/>
      <c r="J1070" s="34"/>
      <c r="K1070" s="51"/>
      <c r="L1070" s="34"/>
      <c r="M1070" s="51"/>
      <c r="N1070" s="34"/>
      <c r="O1070" s="34"/>
      <c r="P1070" s="34"/>
      <c r="Q1070" s="34"/>
      <c r="R1070" s="34"/>
      <c r="S1070" s="34"/>
      <c r="T1070" s="34"/>
      <c r="U1070" s="34"/>
      <c r="V1070" s="34"/>
      <c r="W1070" s="34"/>
      <c r="X1070" s="34"/>
      <c r="Y1070" s="34"/>
      <c r="Z1070" s="34"/>
      <c r="AA1070" s="34"/>
      <c r="AB1070" s="34"/>
      <c r="AC1070" s="34"/>
      <c r="AD1070" s="34"/>
    </row>
    <row r="1071" spans="1:30" ht="12.75" x14ac:dyDescent="0.2">
      <c r="A1071" s="34"/>
      <c r="B1071" s="34"/>
      <c r="C1071" s="34"/>
      <c r="D1071" s="34"/>
      <c r="E1071" s="34"/>
      <c r="F1071" s="34"/>
      <c r="G1071" s="51"/>
      <c r="H1071" s="34"/>
      <c r="I1071" s="51"/>
      <c r="J1071" s="34"/>
      <c r="K1071" s="51"/>
      <c r="L1071" s="34"/>
      <c r="M1071" s="51"/>
      <c r="N1071" s="34"/>
      <c r="O1071" s="34"/>
      <c r="P1071" s="34"/>
      <c r="Q1071" s="34"/>
      <c r="R1071" s="34"/>
      <c r="S1071" s="34"/>
      <c r="T1071" s="34"/>
      <c r="U1071" s="34"/>
      <c r="V1071" s="34"/>
      <c r="W1071" s="34"/>
      <c r="X1071" s="34"/>
      <c r="Y1071" s="34"/>
      <c r="Z1071" s="34"/>
      <c r="AA1071" s="34"/>
      <c r="AB1071" s="34"/>
      <c r="AC1071" s="34"/>
      <c r="AD1071" s="34"/>
    </row>
    <row r="1072" spans="1:30" ht="12.75" x14ac:dyDescent="0.2">
      <c r="A1072" s="34"/>
      <c r="B1072" s="34"/>
      <c r="C1072" s="34"/>
      <c r="D1072" s="34"/>
      <c r="E1072" s="34"/>
      <c r="F1072" s="34"/>
      <c r="G1072" s="51"/>
      <c r="H1072" s="34"/>
      <c r="I1072" s="51"/>
      <c r="J1072" s="34"/>
      <c r="K1072" s="51"/>
      <c r="L1072" s="34"/>
      <c r="M1072" s="51"/>
      <c r="N1072" s="34"/>
      <c r="O1072" s="34"/>
      <c r="P1072" s="34"/>
      <c r="Q1072" s="34"/>
      <c r="R1072" s="34"/>
      <c r="S1072" s="34"/>
      <c r="T1072" s="34"/>
      <c r="U1072" s="34"/>
      <c r="V1072" s="34"/>
      <c r="W1072" s="34"/>
      <c r="X1072" s="34"/>
      <c r="Y1072" s="34"/>
      <c r="Z1072" s="34"/>
      <c r="AA1072" s="34"/>
      <c r="AB1072" s="34"/>
      <c r="AC1072" s="34"/>
      <c r="AD1072" s="34"/>
    </row>
    <row r="1073" spans="1:30" ht="12.75" x14ac:dyDescent="0.2">
      <c r="A1073" s="34"/>
      <c r="B1073" s="34"/>
      <c r="C1073" s="34"/>
      <c r="D1073" s="34"/>
      <c r="E1073" s="34"/>
      <c r="F1073" s="34"/>
      <c r="G1073" s="51"/>
      <c r="H1073" s="34"/>
      <c r="I1073" s="51"/>
      <c r="J1073" s="34"/>
      <c r="K1073" s="51"/>
      <c r="L1073" s="34"/>
      <c r="M1073" s="51"/>
      <c r="N1073" s="34"/>
      <c r="O1073" s="34"/>
      <c r="P1073" s="34"/>
      <c r="Q1073" s="34"/>
      <c r="R1073" s="34"/>
      <c r="S1073" s="34"/>
      <c r="T1073" s="34"/>
      <c r="U1073" s="34"/>
      <c r="V1073" s="34"/>
      <c r="W1073" s="34"/>
      <c r="X1073" s="34"/>
      <c r="Y1073" s="34"/>
      <c r="Z1073" s="34"/>
      <c r="AA1073" s="34"/>
      <c r="AB1073" s="34"/>
      <c r="AC1073" s="34"/>
      <c r="AD1073" s="34"/>
    </row>
    <row r="1074" spans="1:30" ht="12.75" x14ac:dyDescent="0.2">
      <c r="A1074" s="34"/>
      <c r="B1074" s="34"/>
      <c r="C1074" s="34"/>
      <c r="D1074" s="34"/>
      <c r="E1074" s="34"/>
      <c r="F1074" s="34"/>
      <c r="G1074" s="51"/>
      <c r="H1074" s="34"/>
      <c r="I1074" s="51"/>
      <c r="J1074" s="34"/>
      <c r="K1074" s="51"/>
      <c r="L1074" s="34"/>
      <c r="M1074" s="51"/>
      <c r="N1074" s="34"/>
      <c r="O1074" s="34"/>
      <c r="P1074" s="34"/>
      <c r="Q1074" s="34"/>
      <c r="R1074" s="34"/>
      <c r="S1074" s="34"/>
      <c r="T1074" s="34"/>
      <c r="U1074" s="34"/>
      <c r="V1074" s="34"/>
      <c r="W1074" s="34"/>
      <c r="X1074" s="34"/>
      <c r="Y1074" s="34"/>
      <c r="Z1074" s="34"/>
      <c r="AA1074" s="34"/>
      <c r="AB1074" s="34"/>
      <c r="AC1074" s="34"/>
      <c r="AD1074" s="34"/>
    </row>
    <row r="1075" spans="1:30" ht="12.75" x14ac:dyDescent="0.2">
      <c r="A1075" s="34"/>
      <c r="B1075" s="34"/>
      <c r="C1075" s="34"/>
      <c r="D1075" s="34"/>
      <c r="E1075" s="34"/>
      <c r="F1075" s="34"/>
      <c r="G1075" s="51"/>
      <c r="H1075" s="34"/>
      <c r="I1075" s="51"/>
      <c r="J1075" s="34"/>
      <c r="K1075" s="51"/>
      <c r="L1075" s="34"/>
      <c r="M1075" s="51"/>
      <c r="N1075" s="34"/>
      <c r="O1075" s="34"/>
      <c r="P1075" s="34"/>
      <c r="Q1075" s="34"/>
      <c r="R1075" s="34"/>
      <c r="S1075" s="34"/>
      <c r="T1075" s="34"/>
      <c r="U1075" s="34"/>
      <c r="V1075" s="34"/>
      <c r="W1075" s="34"/>
      <c r="X1075" s="34"/>
      <c r="Y1075" s="34"/>
      <c r="Z1075" s="34"/>
      <c r="AA1075" s="34"/>
      <c r="AB1075" s="34"/>
      <c r="AC1075" s="34"/>
      <c r="AD1075" s="34"/>
    </row>
    <row r="1076" spans="1:30" ht="12.75" x14ac:dyDescent="0.2">
      <c r="A1076" s="34"/>
      <c r="B1076" s="34"/>
      <c r="C1076" s="34"/>
      <c r="D1076" s="34"/>
      <c r="E1076" s="34"/>
      <c r="F1076" s="34"/>
      <c r="G1076" s="51"/>
      <c r="H1076" s="34"/>
      <c r="I1076" s="51"/>
      <c r="J1076" s="34"/>
      <c r="K1076" s="51"/>
      <c r="L1076" s="34"/>
      <c r="M1076" s="51"/>
      <c r="N1076" s="34"/>
      <c r="O1076" s="34"/>
      <c r="P1076" s="34"/>
      <c r="Q1076" s="34"/>
      <c r="R1076" s="34"/>
      <c r="S1076" s="34"/>
      <c r="T1076" s="34"/>
      <c r="U1076" s="34"/>
      <c r="V1076" s="34"/>
      <c r="W1076" s="34"/>
      <c r="X1076" s="34"/>
      <c r="Y1076" s="34"/>
      <c r="Z1076" s="34"/>
      <c r="AA1076" s="34"/>
      <c r="AB1076" s="34"/>
      <c r="AC1076" s="34"/>
      <c r="AD1076" s="34"/>
    </row>
    <row r="1077" spans="1:30" ht="12.75" x14ac:dyDescent="0.2">
      <c r="A1077" s="34"/>
      <c r="B1077" s="34"/>
      <c r="C1077" s="34"/>
      <c r="D1077" s="34"/>
      <c r="E1077" s="34"/>
      <c r="F1077" s="34"/>
      <c r="G1077" s="51"/>
      <c r="H1077" s="34"/>
      <c r="I1077" s="51"/>
      <c r="J1077" s="34"/>
      <c r="K1077" s="51"/>
      <c r="L1077" s="34"/>
      <c r="M1077" s="51"/>
      <c r="N1077" s="34"/>
      <c r="O1077" s="34"/>
      <c r="P1077" s="34"/>
      <c r="Q1077" s="34"/>
      <c r="R1077" s="34"/>
      <c r="S1077" s="34"/>
      <c r="T1077" s="34"/>
      <c r="U1077" s="34"/>
      <c r="V1077" s="34"/>
      <c r="W1077" s="34"/>
      <c r="X1077" s="34"/>
      <c r="Y1077" s="34"/>
      <c r="Z1077" s="34"/>
      <c r="AA1077" s="34"/>
      <c r="AB1077" s="34"/>
      <c r="AC1077" s="34"/>
      <c r="AD1077" s="34"/>
    </row>
    <row r="1078" spans="1:30" ht="12.75" x14ac:dyDescent="0.2">
      <c r="A1078" s="34"/>
      <c r="B1078" s="34"/>
      <c r="C1078" s="34"/>
      <c r="D1078" s="34"/>
      <c r="E1078" s="34"/>
      <c r="F1078" s="34"/>
      <c r="G1078" s="51"/>
      <c r="H1078" s="34"/>
      <c r="I1078" s="51"/>
      <c r="J1078" s="34"/>
      <c r="K1078" s="51"/>
      <c r="L1078" s="34"/>
      <c r="M1078" s="51"/>
      <c r="N1078" s="34"/>
      <c r="O1078" s="34"/>
      <c r="P1078" s="34"/>
      <c r="Q1078" s="34"/>
      <c r="R1078" s="34"/>
      <c r="S1078" s="34"/>
      <c r="T1078" s="34"/>
      <c r="U1078" s="34"/>
      <c r="V1078" s="34"/>
      <c r="W1078" s="34"/>
      <c r="X1078" s="34"/>
      <c r="Y1078" s="34"/>
      <c r="Z1078" s="34"/>
      <c r="AA1078" s="34"/>
      <c r="AB1078" s="34"/>
      <c r="AC1078" s="34"/>
      <c r="AD1078" s="34"/>
    </row>
    <row r="1079" spans="1:30" ht="12.75" x14ac:dyDescent="0.2">
      <c r="A1079" s="34"/>
      <c r="B1079" s="34"/>
      <c r="C1079" s="34"/>
      <c r="D1079" s="34"/>
      <c r="E1079" s="34"/>
      <c r="F1079" s="34"/>
      <c r="G1079" s="51"/>
      <c r="H1079" s="34"/>
      <c r="I1079" s="51"/>
      <c r="J1079" s="34"/>
      <c r="K1079" s="51"/>
      <c r="L1079" s="34"/>
      <c r="M1079" s="51"/>
      <c r="N1079" s="34"/>
      <c r="O1079" s="34"/>
      <c r="P1079" s="34"/>
      <c r="Q1079" s="34"/>
      <c r="R1079" s="34"/>
      <c r="S1079" s="34"/>
      <c r="T1079" s="34"/>
      <c r="U1079" s="34"/>
      <c r="V1079" s="34"/>
      <c r="W1079" s="34"/>
      <c r="X1079" s="34"/>
      <c r="Y1079" s="34"/>
      <c r="Z1079" s="34"/>
      <c r="AA1079" s="34"/>
      <c r="AB1079" s="34"/>
      <c r="AC1079" s="34"/>
      <c r="AD1079" s="34"/>
    </row>
    <row r="1080" spans="1:30" ht="12.75" x14ac:dyDescent="0.2">
      <c r="A1080" s="34"/>
      <c r="B1080" s="34"/>
      <c r="C1080" s="34"/>
      <c r="D1080" s="34"/>
      <c r="E1080" s="34"/>
      <c r="F1080" s="34"/>
      <c r="G1080" s="51"/>
      <c r="H1080" s="34"/>
      <c r="I1080" s="51"/>
      <c r="J1080" s="34"/>
      <c r="K1080" s="51"/>
      <c r="L1080" s="34"/>
      <c r="M1080" s="51"/>
      <c r="N1080" s="34"/>
      <c r="O1080" s="34"/>
      <c r="P1080" s="34"/>
      <c r="Q1080" s="34"/>
      <c r="R1080" s="34"/>
      <c r="S1080" s="34"/>
      <c r="T1080" s="34"/>
      <c r="U1080" s="34"/>
      <c r="V1080" s="34"/>
      <c r="W1080" s="34"/>
      <c r="X1080" s="34"/>
      <c r="Y1080" s="34"/>
      <c r="Z1080" s="34"/>
      <c r="AA1080" s="34"/>
      <c r="AB1080" s="34"/>
      <c r="AC1080" s="34"/>
      <c r="AD1080" s="34"/>
    </row>
    <row r="1081" spans="1:30" ht="12.75" x14ac:dyDescent="0.2">
      <c r="A1081" s="34"/>
      <c r="B1081" s="34"/>
      <c r="C1081" s="34"/>
      <c r="D1081" s="34"/>
      <c r="E1081" s="34"/>
      <c r="F1081" s="34"/>
      <c r="G1081" s="51"/>
      <c r="H1081" s="34"/>
      <c r="I1081" s="51"/>
      <c r="J1081" s="34"/>
      <c r="K1081" s="51"/>
      <c r="L1081" s="34"/>
      <c r="M1081" s="51"/>
      <c r="N1081" s="34"/>
      <c r="O1081" s="34"/>
      <c r="P1081" s="34"/>
      <c r="Q1081" s="34"/>
      <c r="R1081" s="34"/>
      <c r="S1081" s="34"/>
      <c r="T1081" s="34"/>
      <c r="U1081" s="34"/>
      <c r="V1081" s="34"/>
      <c r="W1081" s="34"/>
      <c r="X1081" s="34"/>
      <c r="Y1081" s="34"/>
      <c r="Z1081" s="34"/>
      <c r="AA1081" s="34"/>
      <c r="AB1081" s="34"/>
      <c r="AC1081" s="34"/>
      <c r="AD1081" s="34"/>
    </row>
    <row r="1082" spans="1:30" ht="12.75" x14ac:dyDescent="0.2">
      <c r="A1082" s="34"/>
      <c r="B1082" s="34"/>
      <c r="C1082" s="34"/>
      <c r="D1082" s="34"/>
      <c r="E1082" s="34"/>
      <c r="F1082" s="34"/>
      <c r="G1082" s="51"/>
      <c r="H1082" s="34"/>
      <c r="I1082" s="51"/>
      <c r="J1082" s="34"/>
      <c r="K1082" s="51"/>
      <c r="L1082" s="34"/>
      <c r="M1082" s="51"/>
      <c r="N1082" s="34"/>
      <c r="O1082" s="34"/>
      <c r="P1082" s="34"/>
      <c r="Q1082" s="34"/>
      <c r="R1082" s="34"/>
      <c r="S1082" s="34"/>
      <c r="T1082" s="34"/>
      <c r="U1082" s="34"/>
      <c r="V1082" s="34"/>
      <c r="W1082" s="34"/>
      <c r="X1082" s="34"/>
      <c r="Y1082" s="34"/>
      <c r="Z1082" s="34"/>
      <c r="AA1082" s="34"/>
      <c r="AB1082" s="34"/>
      <c r="AC1082" s="34"/>
      <c r="AD1082" s="34"/>
    </row>
    <row r="1083" spans="1:30" ht="12.75" x14ac:dyDescent="0.2">
      <c r="A1083" s="34"/>
      <c r="B1083" s="34"/>
      <c r="C1083" s="34"/>
      <c r="D1083" s="34"/>
      <c r="E1083" s="34"/>
      <c r="F1083" s="34"/>
      <c r="G1083" s="51"/>
      <c r="H1083" s="34"/>
      <c r="I1083" s="51"/>
      <c r="J1083" s="34"/>
      <c r="K1083" s="51"/>
      <c r="L1083" s="34"/>
      <c r="M1083" s="51"/>
      <c r="N1083" s="34"/>
      <c r="O1083" s="34"/>
      <c r="P1083" s="34"/>
      <c r="Q1083" s="34"/>
      <c r="R1083" s="34"/>
      <c r="S1083" s="34"/>
      <c r="T1083" s="34"/>
      <c r="U1083" s="34"/>
      <c r="V1083" s="34"/>
      <c r="W1083" s="34"/>
      <c r="X1083" s="34"/>
      <c r="Y1083" s="34"/>
      <c r="Z1083" s="34"/>
      <c r="AA1083" s="34"/>
      <c r="AB1083" s="34"/>
      <c r="AC1083" s="34"/>
      <c r="AD1083" s="34"/>
    </row>
    <row r="1084" spans="1:30" ht="12.75" x14ac:dyDescent="0.2">
      <c r="A1084" s="34"/>
      <c r="B1084" s="34"/>
      <c r="C1084" s="34"/>
      <c r="D1084" s="34"/>
      <c r="E1084" s="34"/>
      <c r="F1084" s="34"/>
      <c r="G1084" s="51"/>
      <c r="H1084" s="34"/>
      <c r="I1084" s="51"/>
      <c r="J1084" s="34"/>
      <c r="K1084" s="51"/>
      <c r="L1084" s="34"/>
      <c r="M1084" s="51"/>
      <c r="N1084" s="34"/>
      <c r="O1084" s="34"/>
      <c r="P1084" s="34"/>
      <c r="Q1084" s="34"/>
      <c r="R1084" s="34"/>
      <c r="S1084" s="34"/>
      <c r="T1084" s="34"/>
      <c r="U1084" s="34"/>
      <c r="V1084" s="34"/>
      <c r="W1084" s="34"/>
      <c r="X1084" s="34"/>
      <c r="Y1084" s="34"/>
      <c r="Z1084" s="34"/>
      <c r="AA1084" s="34"/>
      <c r="AB1084" s="34"/>
      <c r="AC1084" s="34"/>
      <c r="AD1084" s="34"/>
    </row>
    <row r="1085" spans="1:30" ht="12.75" x14ac:dyDescent="0.2">
      <c r="A1085" s="34"/>
      <c r="B1085" s="34"/>
      <c r="C1085" s="34"/>
      <c r="D1085" s="34"/>
      <c r="E1085" s="34"/>
      <c r="F1085" s="34"/>
      <c r="G1085" s="51"/>
      <c r="H1085" s="34"/>
      <c r="I1085" s="51"/>
      <c r="J1085" s="34"/>
      <c r="K1085" s="51"/>
      <c r="L1085" s="34"/>
      <c r="M1085" s="51"/>
      <c r="N1085" s="34"/>
      <c r="O1085" s="34"/>
      <c r="P1085" s="34"/>
      <c r="Q1085" s="34"/>
      <c r="R1085" s="34"/>
      <c r="S1085" s="34"/>
      <c r="T1085" s="34"/>
      <c r="U1085" s="34"/>
      <c r="V1085" s="34"/>
      <c r="W1085" s="34"/>
      <c r="X1085" s="34"/>
      <c r="Y1085" s="34"/>
      <c r="Z1085" s="34"/>
      <c r="AA1085" s="34"/>
      <c r="AB1085" s="34"/>
      <c r="AC1085" s="34"/>
      <c r="AD1085" s="34"/>
    </row>
    <row r="1086" spans="1:30" ht="12.75" x14ac:dyDescent="0.2">
      <c r="A1086" s="34"/>
      <c r="B1086" s="34"/>
      <c r="C1086" s="34"/>
      <c r="D1086" s="34"/>
      <c r="E1086" s="34"/>
      <c r="F1086" s="34"/>
      <c r="G1086" s="51"/>
      <c r="H1086" s="34"/>
      <c r="I1086" s="51"/>
      <c r="J1086" s="34"/>
      <c r="K1086" s="51"/>
      <c r="L1086" s="34"/>
      <c r="M1086" s="51"/>
      <c r="N1086" s="34"/>
      <c r="O1086" s="34"/>
      <c r="P1086" s="34"/>
      <c r="Q1086" s="34"/>
      <c r="R1086" s="34"/>
      <c r="S1086" s="34"/>
      <c r="T1086" s="34"/>
      <c r="U1086" s="34"/>
      <c r="V1086" s="34"/>
      <c r="W1086" s="34"/>
      <c r="X1086" s="34"/>
      <c r="Y1086" s="34"/>
      <c r="Z1086" s="34"/>
      <c r="AA1086" s="34"/>
      <c r="AB1086" s="34"/>
      <c r="AC1086" s="34"/>
      <c r="AD1086" s="34"/>
    </row>
    <row r="1087" spans="1:30" ht="12.75" x14ac:dyDescent="0.2">
      <c r="A1087" s="34"/>
      <c r="B1087" s="34"/>
      <c r="C1087" s="34"/>
      <c r="D1087" s="34"/>
      <c r="E1087" s="34"/>
      <c r="F1087" s="34"/>
      <c r="G1087" s="51"/>
      <c r="H1087" s="34"/>
      <c r="I1087" s="51"/>
      <c r="J1087" s="34"/>
      <c r="K1087" s="51"/>
      <c r="L1087" s="34"/>
      <c r="M1087" s="51"/>
      <c r="N1087" s="34"/>
      <c r="O1087" s="34"/>
      <c r="P1087" s="34"/>
      <c r="Q1087" s="34"/>
      <c r="R1087" s="34"/>
      <c r="S1087" s="34"/>
      <c r="T1087" s="34"/>
      <c r="U1087" s="34"/>
      <c r="V1087" s="34"/>
      <c r="W1087" s="34"/>
      <c r="X1087" s="34"/>
      <c r="Y1087" s="34"/>
      <c r="Z1087" s="34"/>
      <c r="AA1087" s="34"/>
      <c r="AB1087" s="34"/>
      <c r="AC1087" s="34"/>
      <c r="AD1087" s="34"/>
    </row>
    <row r="1088" spans="1:30" ht="12.75" x14ac:dyDescent="0.2">
      <c r="A1088" s="34"/>
      <c r="B1088" s="34"/>
      <c r="C1088" s="34"/>
      <c r="D1088" s="34"/>
      <c r="E1088" s="34"/>
      <c r="F1088" s="34"/>
      <c r="G1088" s="51"/>
      <c r="H1088" s="34"/>
      <c r="I1088" s="51"/>
      <c r="J1088" s="34"/>
      <c r="K1088" s="51"/>
      <c r="L1088" s="34"/>
      <c r="M1088" s="51"/>
      <c r="N1088" s="34"/>
      <c r="O1088" s="34"/>
      <c r="P1088" s="34"/>
      <c r="Q1088" s="34"/>
      <c r="R1088" s="34"/>
      <c r="S1088" s="34"/>
      <c r="T1088" s="34"/>
      <c r="U1088" s="34"/>
      <c r="V1088" s="34"/>
      <c r="W1088" s="34"/>
      <c r="X1088" s="34"/>
      <c r="Y1088" s="34"/>
      <c r="Z1088" s="34"/>
      <c r="AA1088" s="34"/>
      <c r="AB1088" s="34"/>
      <c r="AC1088" s="34"/>
      <c r="AD1088" s="34"/>
    </row>
    <row r="1089" spans="1:30" ht="12.75" x14ac:dyDescent="0.2">
      <c r="A1089" s="34"/>
      <c r="B1089" s="34"/>
      <c r="C1089" s="34"/>
      <c r="D1089" s="34"/>
      <c r="E1089" s="34"/>
      <c r="F1089" s="34"/>
      <c r="G1089" s="51"/>
      <c r="H1089" s="34"/>
      <c r="I1089" s="51"/>
      <c r="J1089" s="34"/>
      <c r="K1089" s="51"/>
      <c r="L1089" s="34"/>
      <c r="M1089" s="51"/>
      <c r="N1089" s="34"/>
      <c r="O1089" s="34"/>
      <c r="P1089" s="34"/>
      <c r="Q1089" s="34"/>
      <c r="R1089" s="34"/>
      <c r="S1089" s="34"/>
      <c r="T1089" s="34"/>
      <c r="U1089" s="34"/>
      <c r="V1089" s="34"/>
      <c r="W1089" s="34"/>
      <c r="X1089" s="34"/>
      <c r="Y1089" s="34"/>
      <c r="Z1089" s="34"/>
      <c r="AA1089" s="34"/>
      <c r="AB1089" s="34"/>
      <c r="AC1089" s="34"/>
      <c r="AD1089" s="34"/>
    </row>
    <row r="1090" spans="1:30" ht="12.75" x14ac:dyDescent="0.2">
      <c r="A1090" s="34"/>
      <c r="B1090" s="34"/>
      <c r="C1090" s="34"/>
      <c r="D1090" s="34"/>
      <c r="E1090" s="34"/>
      <c r="F1090" s="34"/>
      <c r="G1090" s="51"/>
      <c r="H1090" s="34"/>
      <c r="I1090" s="51"/>
      <c r="J1090" s="34"/>
      <c r="K1090" s="51"/>
      <c r="L1090" s="34"/>
      <c r="M1090" s="51"/>
      <c r="N1090" s="34"/>
      <c r="O1090" s="34"/>
      <c r="P1090" s="34"/>
      <c r="Q1090" s="34"/>
      <c r="R1090" s="34"/>
      <c r="S1090" s="34"/>
      <c r="T1090" s="34"/>
      <c r="U1090" s="34"/>
      <c r="V1090" s="34"/>
      <c r="W1090" s="34"/>
      <c r="X1090" s="34"/>
      <c r="Y1090" s="34"/>
      <c r="Z1090" s="34"/>
      <c r="AA1090" s="34"/>
      <c r="AB1090" s="34"/>
      <c r="AC1090" s="34"/>
      <c r="AD1090" s="34"/>
    </row>
    <row r="1091" spans="1:30" ht="12.75" x14ac:dyDescent="0.2">
      <c r="A1091" s="34"/>
      <c r="B1091" s="34"/>
      <c r="C1091" s="34"/>
      <c r="D1091" s="34"/>
      <c r="E1091" s="34"/>
      <c r="F1091" s="34"/>
      <c r="G1091" s="51"/>
      <c r="H1091" s="34"/>
      <c r="I1091" s="51"/>
      <c r="J1091" s="34"/>
      <c r="K1091" s="51"/>
      <c r="L1091" s="34"/>
      <c r="M1091" s="51"/>
      <c r="N1091" s="34"/>
      <c r="O1091" s="34"/>
      <c r="P1091" s="34"/>
      <c r="Q1091" s="34"/>
      <c r="R1091" s="34"/>
      <c r="S1091" s="34"/>
      <c r="T1091" s="34"/>
      <c r="U1091" s="34"/>
      <c r="V1091" s="34"/>
      <c r="W1091" s="34"/>
      <c r="X1091" s="34"/>
      <c r="Y1091" s="34"/>
      <c r="Z1091" s="34"/>
      <c r="AA1091" s="34"/>
      <c r="AB1091" s="34"/>
      <c r="AC1091" s="34"/>
      <c r="AD1091" s="34"/>
    </row>
    <row r="1092" spans="1:30" ht="12.75" x14ac:dyDescent="0.2">
      <c r="A1092" s="34"/>
      <c r="B1092" s="34"/>
      <c r="C1092" s="34"/>
      <c r="D1092" s="34"/>
      <c r="E1092" s="34"/>
      <c r="F1092" s="34"/>
      <c r="G1092" s="51"/>
      <c r="H1092" s="34"/>
      <c r="I1092" s="51"/>
      <c r="J1092" s="34"/>
      <c r="K1092" s="51"/>
      <c r="L1092" s="34"/>
      <c r="M1092" s="51"/>
      <c r="N1092" s="34"/>
      <c r="O1092" s="34"/>
      <c r="P1092" s="34"/>
      <c r="Q1092" s="34"/>
      <c r="R1092" s="34"/>
      <c r="S1092" s="34"/>
      <c r="T1092" s="34"/>
      <c r="U1092" s="34"/>
      <c r="V1092" s="34"/>
      <c r="W1092" s="34"/>
      <c r="X1092" s="34"/>
      <c r="Y1092" s="34"/>
      <c r="Z1092" s="34"/>
      <c r="AA1092" s="34"/>
      <c r="AB1092" s="34"/>
      <c r="AC1092" s="34"/>
      <c r="AD1092" s="34"/>
    </row>
    <row r="1093" spans="1:30" ht="12.75" x14ac:dyDescent="0.2">
      <c r="A1093" s="34"/>
      <c r="B1093" s="34"/>
      <c r="C1093" s="34"/>
      <c r="D1093" s="34"/>
      <c r="E1093" s="34"/>
      <c r="F1093" s="34"/>
      <c r="G1093" s="51"/>
      <c r="H1093" s="34"/>
      <c r="I1093" s="51"/>
      <c r="J1093" s="34"/>
      <c r="K1093" s="51"/>
      <c r="L1093" s="34"/>
      <c r="M1093" s="51"/>
      <c r="N1093" s="34"/>
      <c r="O1093" s="34"/>
      <c r="P1093" s="34"/>
      <c r="Q1093" s="34"/>
      <c r="R1093" s="34"/>
      <c r="S1093" s="34"/>
      <c r="T1093" s="34"/>
      <c r="U1093" s="34"/>
      <c r="V1093" s="34"/>
      <c r="W1093" s="34"/>
      <c r="X1093" s="34"/>
      <c r="Y1093" s="34"/>
      <c r="Z1093" s="34"/>
      <c r="AA1093" s="34"/>
      <c r="AB1093" s="34"/>
      <c r="AC1093" s="34"/>
      <c r="AD1093" s="34"/>
    </row>
    <row r="1094" spans="1:30" ht="12.75" x14ac:dyDescent="0.2">
      <c r="A1094" s="34"/>
      <c r="B1094" s="34"/>
      <c r="C1094" s="34"/>
      <c r="D1094" s="34"/>
      <c r="E1094" s="34"/>
      <c r="F1094" s="34"/>
      <c r="G1094" s="51"/>
      <c r="H1094" s="34"/>
      <c r="I1094" s="51"/>
      <c r="J1094" s="34"/>
      <c r="K1094" s="51"/>
      <c r="L1094" s="34"/>
      <c r="M1094" s="51"/>
      <c r="N1094" s="34"/>
      <c r="O1094" s="34"/>
      <c r="P1094" s="34"/>
      <c r="Q1094" s="34"/>
      <c r="R1094" s="34"/>
      <c r="S1094" s="34"/>
      <c r="T1094" s="34"/>
      <c r="U1094" s="34"/>
      <c r="V1094" s="34"/>
      <c r="W1094" s="34"/>
      <c r="X1094" s="34"/>
      <c r="Y1094" s="34"/>
      <c r="Z1094" s="34"/>
      <c r="AA1094" s="34"/>
      <c r="AB1094" s="34"/>
      <c r="AC1094" s="34"/>
      <c r="AD1094" s="34"/>
    </row>
    <row r="1095" spans="1:30" ht="12.75" x14ac:dyDescent="0.2">
      <c r="A1095" s="34"/>
      <c r="B1095" s="34"/>
      <c r="C1095" s="34"/>
      <c r="D1095" s="34"/>
      <c r="E1095" s="34"/>
      <c r="F1095" s="34"/>
      <c r="G1095" s="51"/>
      <c r="H1095" s="34"/>
      <c r="I1095" s="51"/>
      <c r="J1095" s="34"/>
      <c r="K1095" s="51"/>
      <c r="L1095" s="34"/>
      <c r="M1095" s="51"/>
      <c r="N1095" s="34"/>
      <c r="O1095" s="34"/>
      <c r="P1095" s="34"/>
      <c r="Q1095" s="34"/>
      <c r="R1095" s="34"/>
      <c r="S1095" s="34"/>
      <c r="T1095" s="34"/>
      <c r="U1095" s="34"/>
      <c r="V1095" s="34"/>
      <c r="W1095" s="34"/>
      <c r="X1095" s="34"/>
      <c r="Y1095" s="34"/>
      <c r="Z1095" s="34"/>
      <c r="AA1095" s="34"/>
      <c r="AB1095" s="34"/>
      <c r="AC1095" s="34"/>
      <c r="AD1095" s="34"/>
    </row>
    <row r="1096" spans="1:30" ht="12.75" x14ac:dyDescent="0.2">
      <c r="A1096" s="34"/>
      <c r="B1096" s="34"/>
      <c r="C1096" s="34"/>
      <c r="D1096" s="34"/>
      <c r="E1096" s="34"/>
      <c r="F1096" s="34"/>
      <c r="G1096" s="51"/>
      <c r="H1096" s="34"/>
      <c r="I1096" s="51"/>
      <c r="J1096" s="34"/>
      <c r="K1096" s="51"/>
      <c r="L1096" s="34"/>
      <c r="M1096" s="51"/>
      <c r="N1096" s="34"/>
      <c r="O1096" s="34"/>
      <c r="P1096" s="34"/>
      <c r="Q1096" s="34"/>
      <c r="R1096" s="34"/>
      <c r="S1096" s="34"/>
      <c r="T1096" s="34"/>
      <c r="U1096" s="34"/>
      <c r="V1096" s="34"/>
      <c r="W1096" s="34"/>
      <c r="X1096" s="34"/>
      <c r="Y1096" s="34"/>
      <c r="Z1096" s="34"/>
      <c r="AA1096" s="34"/>
      <c r="AB1096" s="34"/>
      <c r="AC1096" s="34"/>
      <c r="AD1096" s="34"/>
    </row>
    <row r="1097" spans="1:30" ht="12.75" x14ac:dyDescent="0.2">
      <c r="A1097" s="34"/>
      <c r="B1097" s="34"/>
      <c r="C1097" s="34"/>
      <c r="D1097" s="34"/>
      <c r="E1097" s="34"/>
      <c r="F1097" s="34"/>
      <c r="G1097" s="51"/>
      <c r="H1097" s="34"/>
      <c r="I1097" s="51"/>
      <c r="J1097" s="34"/>
      <c r="K1097" s="51"/>
      <c r="L1097" s="34"/>
      <c r="M1097" s="51"/>
      <c r="N1097" s="34"/>
      <c r="O1097" s="34"/>
      <c r="P1097" s="34"/>
      <c r="Q1097" s="34"/>
      <c r="R1097" s="34"/>
      <c r="S1097" s="34"/>
      <c r="T1097" s="34"/>
      <c r="U1097" s="34"/>
      <c r="V1097" s="34"/>
      <c r="W1097" s="34"/>
      <c r="X1097" s="34"/>
      <c r="Y1097" s="34"/>
      <c r="Z1097" s="34"/>
      <c r="AA1097" s="34"/>
      <c r="AB1097" s="34"/>
      <c r="AC1097" s="34"/>
      <c r="AD1097" s="34"/>
    </row>
    <row r="1098" spans="1:30" ht="12.75" x14ac:dyDescent="0.2">
      <c r="A1098" s="34"/>
      <c r="B1098" s="34"/>
      <c r="C1098" s="34"/>
      <c r="D1098" s="34"/>
      <c r="E1098" s="34"/>
      <c r="F1098" s="34"/>
      <c r="G1098" s="51"/>
      <c r="H1098" s="34"/>
      <c r="I1098" s="51"/>
      <c r="J1098" s="34"/>
      <c r="K1098" s="51"/>
      <c r="L1098" s="34"/>
      <c r="M1098" s="51"/>
      <c r="N1098" s="34"/>
      <c r="O1098" s="34"/>
      <c r="P1098" s="34"/>
      <c r="Q1098" s="34"/>
      <c r="R1098" s="34"/>
      <c r="S1098" s="34"/>
      <c r="T1098" s="34"/>
      <c r="U1098" s="34"/>
      <c r="V1098" s="34"/>
      <c r="W1098" s="34"/>
      <c r="X1098" s="34"/>
      <c r="Y1098" s="34"/>
      <c r="Z1098" s="34"/>
      <c r="AA1098" s="34"/>
      <c r="AB1098" s="34"/>
      <c r="AC1098" s="34"/>
      <c r="AD1098" s="34"/>
    </row>
    <row r="1099" spans="1:30" ht="12.75" x14ac:dyDescent="0.2">
      <c r="A1099" s="34"/>
      <c r="B1099" s="34"/>
      <c r="C1099" s="34"/>
      <c r="D1099" s="34"/>
      <c r="E1099" s="34"/>
      <c r="F1099" s="34"/>
      <c r="G1099" s="51"/>
      <c r="H1099" s="34"/>
      <c r="I1099" s="51"/>
      <c r="J1099" s="34"/>
      <c r="K1099" s="51"/>
      <c r="L1099" s="34"/>
      <c r="M1099" s="51"/>
      <c r="N1099" s="34"/>
      <c r="O1099" s="34"/>
      <c r="P1099" s="34"/>
      <c r="Q1099" s="34"/>
      <c r="R1099" s="34"/>
      <c r="S1099" s="34"/>
      <c r="T1099" s="34"/>
      <c r="U1099" s="34"/>
      <c r="V1099" s="34"/>
      <c r="W1099" s="34"/>
      <c r="X1099" s="34"/>
      <c r="Y1099" s="34"/>
      <c r="Z1099" s="34"/>
      <c r="AA1099" s="34"/>
      <c r="AB1099" s="34"/>
      <c r="AC1099" s="34"/>
      <c r="AD1099" s="34"/>
    </row>
    <row r="1100" spans="1:30" ht="12.75" x14ac:dyDescent="0.2">
      <c r="A1100" s="34"/>
      <c r="B1100" s="34"/>
      <c r="C1100" s="34"/>
      <c r="D1100" s="34"/>
      <c r="E1100" s="34"/>
      <c r="F1100" s="34"/>
      <c r="G1100" s="51"/>
      <c r="H1100" s="34"/>
      <c r="I1100" s="51"/>
      <c r="J1100" s="34"/>
      <c r="K1100" s="51"/>
      <c r="L1100" s="34"/>
      <c r="M1100" s="51"/>
      <c r="N1100" s="34"/>
      <c r="O1100" s="34"/>
      <c r="P1100" s="34"/>
      <c r="Q1100" s="34"/>
      <c r="R1100" s="34"/>
      <c r="S1100" s="34"/>
      <c r="T1100" s="34"/>
      <c r="U1100" s="34"/>
      <c r="V1100" s="34"/>
      <c r="W1100" s="34"/>
      <c r="X1100" s="34"/>
      <c r="Y1100" s="34"/>
      <c r="Z1100" s="34"/>
      <c r="AA1100" s="34"/>
      <c r="AB1100" s="34"/>
      <c r="AC1100" s="34"/>
      <c r="AD1100" s="34"/>
    </row>
    <row r="1101" spans="1:30" ht="12.75" x14ac:dyDescent="0.2">
      <c r="A1101" s="34"/>
      <c r="B1101" s="34"/>
      <c r="C1101" s="34"/>
      <c r="D1101" s="34"/>
      <c r="E1101" s="34"/>
      <c r="F1101" s="34"/>
      <c r="G1101" s="51"/>
      <c r="H1101" s="34"/>
      <c r="I1101" s="51"/>
      <c r="J1101" s="34"/>
      <c r="K1101" s="51"/>
      <c r="L1101" s="34"/>
      <c r="M1101" s="51"/>
      <c r="N1101" s="34"/>
      <c r="O1101" s="34"/>
      <c r="P1101" s="34"/>
      <c r="Q1101" s="34"/>
      <c r="R1101" s="34"/>
      <c r="S1101" s="34"/>
      <c r="T1101" s="34"/>
      <c r="U1101" s="34"/>
      <c r="V1101" s="34"/>
      <c r="W1101" s="34"/>
      <c r="X1101" s="34"/>
      <c r="Y1101" s="34"/>
      <c r="Z1101" s="34"/>
      <c r="AA1101" s="34"/>
      <c r="AB1101" s="34"/>
      <c r="AC1101" s="34"/>
      <c r="AD1101" s="34"/>
    </row>
    <row r="1102" spans="1:30" ht="12.75" x14ac:dyDescent="0.2">
      <c r="A1102" s="34"/>
      <c r="B1102" s="34"/>
      <c r="C1102" s="34"/>
      <c r="D1102" s="34"/>
      <c r="E1102" s="34"/>
      <c r="F1102" s="34"/>
      <c r="G1102" s="51"/>
      <c r="H1102" s="34"/>
      <c r="I1102" s="51"/>
      <c r="J1102" s="34"/>
      <c r="K1102" s="51"/>
      <c r="L1102" s="34"/>
      <c r="M1102" s="51"/>
      <c r="N1102" s="34"/>
      <c r="O1102" s="34"/>
      <c r="P1102" s="34"/>
      <c r="Q1102" s="34"/>
      <c r="R1102" s="34"/>
      <c r="S1102" s="34"/>
      <c r="T1102" s="34"/>
      <c r="U1102" s="34"/>
      <c r="V1102" s="34"/>
      <c r="W1102" s="34"/>
      <c r="X1102" s="34"/>
      <c r="Y1102" s="34"/>
      <c r="Z1102" s="34"/>
      <c r="AA1102" s="34"/>
      <c r="AB1102" s="34"/>
      <c r="AC1102" s="34"/>
      <c r="AD1102" s="34"/>
    </row>
    <row r="1103" spans="1:30" ht="12.75" x14ac:dyDescent="0.2">
      <c r="A1103" s="34"/>
      <c r="B1103" s="34"/>
      <c r="C1103" s="34"/>
      <c r="D1103" s="34"/>
      <c r="E1103" s="34"/>
      <c r="F1103" s="34"/>
      <c r="G1103" s="51"/>
      <c r="H1103" s="34"/>
      <c r="I1103" s="51"/>
      <c r="J1103" s="34"/>
      <c r="K1103" s="51"/>
      <c r="L1103" s="34"/>
      <c r="M1103" s="51"/>
      <c r="N1103" s="34"/>
      <c r="O1103" s="34"/>
      <c r="P1103" s="34"/>
      <c r="Q1103" s="34"/>
      <c r="R1103" s="34"/>
      <c r="S1103" s="34"/>
      <c r="T1103" s="34"/>
      <c r="U1103" s="34"/>
      <c r="V1103" s="34"/>
      <c r="W1103" s="34"/>
      <c r="X1103" s="34"/>
      <c r="Y1103" s="34"/>
      <c r="Z1103" s="34"/>
      <c r="AA1103" s="34"/>
      <c r="AB1103" s="34"/>
      <c r="AC1103" s="34"/>
      <c r="AD1103" s="34"/>
    </row>
    <row r="1104" spans="1:30" ht="12.75" x14ac:dyDescent="0.2">
      <c r="A1104" s="34"/>
      <c r="B1104" s="34"/>
      <c r="C1104" s="34"/>
      <c r="D1104" s="34"/>
      <c r="E1104" s="34"/>
      <c r="F1104" s="34"/>
      <c r="G1104" s="51"/>
      <c r="H1104" s="34"/>
      <c r="I1104" s="51"/>
      <c r="J1104" s="34"/>
      <c r="K1104" s="51"/>
      <c r="L1104" s="34"/>
      <c r="M1104" s="51"/>
      <c r="N1104" s="34"/>
      <c r="O1104" s="34"/>
      <c r="P1104" s="34"/>
      <c r="Q1104" s="34"/>
      <c r="R1104" s="34"/>
      <c r="S1104" s="34"/>
      <c r="T1104" s="34"/>
      <c r="U1104" s="34"/>
      <c r="V1104" s="34"/>
      <c r="W1104" s="34"/>
      <c r="X1104" s="34"/>
      <c r="Y1104" s="34"/>
      <c r="Z1104" s="34"/>
      <c r="AA1104" s="34"/>
      <c r="AB1104" s="34"/>
      <c r="AC1104" s="34"/>
      <c r="AD1104" s="34"/>
    </row>
    <row r="1105" spans="1:30" ht="12.75" x14ac:dyDescent="0.2">
      <c r="A1105" s="34"/>
      <c r="B1105" s="34"/>
      <c r="C1105" s="34"/>
      <c r="D1105" s="34"/>
      <c r="E1105" s="34"/>
      <c r="F1105" s="34"/>
      <c r="G1105" s="51"/>
      <c r="H1105" s="34"/>
      <c r="I1105" s="51"/>
      <c r="J1105" s="34"/>
      <c r="K1105" s="51"/>
      <c r="L1105" s="34"/>
      <c r="M1105" s="51"/>
      <c r="N1105" s="34"/>
      <c r="O1105" s="34"/>
      <c r="P1105" s="34"/>
      <c r="Q1105" s="34"/>
      <c r="R1105" s="34"/>
      <c r="S1105" s="34"/>
      <c r="T1105" s="34"/>
      <c r="U1105" s="34"/>
      <c r="V1105" s="34"/>
      <c r="W1105" s="34"/>
      <c r="X1105" s="34"/>
      <c r="Y1105" s="34"/>
      <c r="Z1105" s="34"/>
      <c r="AA1105" s="34"/>
      <c r="AB1105" s="34"/>
      <c r="AC1105" s="34"/>
      <c r="AD1105" s="34"/>
    </row>
    <row r="1106" spans="1:30" ht="12.75" x14ac:dyDescent="0.2">
      <c r="A1106" s="34"/>
      <c r="B1106" s="34"/>
      <c r="C1106" s="34"/>
      <c r="D1106" s="34"/>
      <c r="E1106" s="34"/>
      <c r="F1106" s="34"/>
      <c r="G1106" s="51"/>
      <c r="H1106" s="34"/>
      <c r="I1106" s="51"/>
      <c r="J1106" s="34"/>
      <c r="K1106" s="51"/>
      <c r="L1106" s="34"/>
      <c r="M1106" s="51"/>
      <c r="N1106" s="34"/>
      <c r="O1106" s="34"/>
      <c r="P1106" s="34"/>
      <c r="Q1106" s="34"/>
      <c r="R1106" s="34"/>
      <c r="S1106" s="34"/>
      <c r="T1106" s="34"/>
      <c r="U1106" s="34"/>
      <c r="V1106" s="34"/>
      <c r="W1106" s="34"/>
      <c r="X1106" s="34"/>
      <c r="Y1106" s="34"/>
      <c r="Z1106" s="34"/>
      <c r="AA1106" s="34"/>
      <c r="AB1106" s="34"/>
      <c r="AC1106" s="34"/>
      <c r="AD1106" s="34"/>
    </row>
    <row r="1107" spans="1:30" ht="12.75" x14ac:dyDescent="0.2">
      <c r="A1107" s="34"/>
      <c r="B1107" s="34"/>
      <c r="C1107" s="34"/>
      <c r="D1107" s="34"/>
      <c r="E1107" s="34"/>
      <c r="F1107" s="34"/>
      <c r="G1107" s="51"/>
      <c r="H1107" s="34"/>
      <c r="I1107" s="51"/>
      <c r="J1107" s="34"/>
      <c r="K1107" s="51"/>
      <c r="L1107" s="34"/>
      <c r="M1107" s="51"/>
      <c r="N1107" s="34"/>
      <c r="O1107" s="34"/>
      <c r="P1107" s="34"/>
      <c r="Q1107" s="34"/>
      <c r="R1107" s="34"/>
      <c r="S1107" s="34"/>
      <c r="T1107" s="34"/>
      <c r="U1107" s="34"/>
      <c r="V1107" s="34"/>
      <c r="W1107" s="34"/>
      <c r="X1107" s="34"/>
      <c r="Y1107" s="34"/>
      <c r="Z1107" s="34"/>
      <c r="AA1107" s="34"/>
      <c r="AB1107" s="34"/>
      <c r="AC1107" s="34"/>
      <c r="AD1107" s="34"/>
    </row>
    <row r="1108" spans="1:30" ht="12.75" x14ac:dyDescent="0.2">
      <c r="A1108" s="34"/>
      <c r="B1108" s="34"/>
      <c r="C1108" s="34"/>
      <c r="D1108" s="34"/>
      <c r="E1108" s="34"/>
      <c r="F1108" s="34"/>
      <c r="G1108" s="51"/>
      <c r="H1108" s="34"/>
      <c r="I1108" s="51"/>
      <c r="J1108" s="34"/>
      <c r="K1108" s="51"/>
      <c r="L1108" s="34"/>
      <c r="M1108" s="51"/>
      <c r="N1108" s="34"/>
      <c r="O1108" s="34"/>
      <c r="P1108" s="34"/>
      <c r="Q1108" s="34"/>
      <c r="R1108" s="34"/>
      <c r="S1108" s="34"/>
      <c r="T1108" s="34"/>
      <c r="U1108" s="34"/>
      <c r="V1108" s="34"/>
      <c r="W1108" s="34"/>
      <c r="X1108" s="34"/>
      <c r="Y1108" s="34"/>
      <c r="Z1108" s="34"/>
      <c r="AA1108" s="34"/>
      <c r="AB1108" s="34"/>
      <c r="AC1108" s="34"/>
      <c r="AD1108" s="34"/>
    </row>
    <row r="1109" spans="1:30" ht="12.75" x14ac:dyDescent="0.2">
      <c r="A1109" s="34"/>
      <c r="B1109" s="34"/>
      <c r="C1109" s="34"/>
      <c r="D1109" s="34"/>
      <c r="E1109" s="34"/>
      <c r="F1109" s="34"/>
      <c r="G1109" s="51"/>
      <c r="H1109" s="34"/>
      <c r="I1109" s="51"/>
      <c r="J1109" s="34"/>
      <c r="K1109" s="51"/>
      <c r="L1109" s="34"/>
      <c r="M1109" s="51"/>
      <c r="N1109" s="34"/>
      <c r="O1109" s="34"/>
      <c r="P1109" s="34"/>
      <c r="Q1109" s="34"/>
      <c r="R1109" s="34"/>
      <c r="S1109" s="34"/>
      <c r="T1109" s="34"/>
      <c r="U1109" s="34"/>
      <c r="V1109" s="34"/>
      <c r="W1109" s="34"/>
      <c r="X1109" s="34"/>
      <c r="Y1109" s="34"/>
      <c r="Z1109" s="34"/>
      <c r="AA1109" s="34"/>
      <c r="AB1109" s="34"/>
      <c r="AC1109" s="34"/>
      <c r="AD1109" s="34"/>
    </row>
    <row r="1110" spans="1:30" ht="12.75" x14ac:dyDescent="0.2">
      <c r="A1110" s="34"/>
      <c r="B1110" s="34"/>
      <c r="C1110" s="34"/>
      <c r="D1110" s="34"/>
      <c r="E1110" s="34"/>
      <c r="F1110" s="34"/>
      <c r="G1110" s="51"/>
      <c r="H1110" s="34"/>
      <c r="I1110" s="51"/>
      <c r="J1110" s="34"/>
      <c r="K1110" s="51"/>
      <c r="L1110" s="34"/>
      <c r="M1110" s="51"/>
      <c r="N1110" s="34"/>
      <c r="O1110" s="34"/>
      <c r="P1110" s="34"/>
      <c r="Q1110" s="34"/>
      <c r="R1110" s="34"/>
      <c r="S1110" s="34"/>
      <c r="T1110" s="34"/>
      <c r="U1110" s="34"/>
      <c r="V1110" s="34"/>
      <c r="W1110" s="34"/>
      <c r="X1110" s="34"/>
      <c r="Y1110" s="34"/>
      <c r="Z1110" s="34"/>
      <c r="AA1110" s="34"/>
      <c r="AB1110" s="34"/>
      <c r="AC1110" s="34"/>
      <c r="AD1110" s="34"/>
    </row>
    <row r="1111" spans="1:30" ht="12.75" x14ac:dyDescent="0.2">
      <c r="A1111" s="34"/>
      <c r="B1111" s="34"/>
      <c r="C1111" s="34"/>
      <c r="D1111" s="34"/>
      <c r="E1111" s="34"/>
      <c r="F1111" s="34"/>
      <c r="G1111" s="51"/>
      <c r="H1111" s="34"/>
      <c r="I1111" s="51"/>
      <c r="J1111" s="34"/>
      <c r="K1111" s="51"/>
      <c r="L1111" s="34"/>
      <c r="M1111" s="51"/>
      <c r="N1111" s="34"/>
      <c r="O1111" s="34"/>
      <c r="P1111" s="34"/>
      <c r="Q1111" s="34"/>
      <c r="R1111" s="34"/>
      <c r="S1111" s="34"/>
      <c r="T1111" s="34"/>
      <c r="U1111" s="34"/>
      <c r="V1111" s="34"/>
      <c r="W1111" s="34"/>
      <c r="X1111" s="34"/>
      <c r="Y1111" s="34"/>
      <c r="Z1111" s="34"/>
      <c r="AA1111" s="34"/>
      <c r="AB1111" s="34"/>
      <c r="AC1111" s="34"/>
      <c r="AD1111" s="34"/>
    </row>
    <row r="1112" spans="1:30" ht="12.75" x14ac:dyDescent="0.2">
      <c r="A1112" s="34"/>
      <c r="B1112" s="34"/>
      <c r="C1112" s="34"/>
      <c r="D1112" s="34"/>
      <c r="E1112" s="34"/>
      <c r="F1112" s="34"/>
      <c r="G1112" s="51"/>
      <c r="H1112" s="34"/>
      <c r="I1112" s="51"/>
      <c r="J1112" s="34"/>
      <c r="K1112" s="51"/>
      <c r="L1112" s="34"/>
      <c r="M1112" s="51"/>
      <c r="N1112" s="34"/>
      <c r="O1112" s="34"/>
      <c r="P1112" s="34"/>
      <c r="Q1112" s="34"/>
      <c r="R1112" s="34"/>
      <c r="S1112" s="34"/>
      <c r="T1112" s="34"/>
      <c r="U1112" s="34"/>
      <c r="V1112" s="34"/>
      <c r="W1112" s="34"/>
      <c r="X1112" s="34"/>
      <c r="Y1112" s="34"/>
      <c r="Z1112" s="34"/>
      <c r="AA1112" s="34"/>
      <c r="AB1112" s="34"/>
      <c r="AC1112" s="34"/>
      <c r="AD1112" s="34"/>
    </row>
    <row r="1113" spans="1:30" ht="12.75" x14ac:dyDescent="0.2">
      <c r="A1113" s="34"/>
      <c r="B1113" s="34"/>
      <c r="C1113" s="34"/>
      <c r="D1113" s="34"/>
      <c r="E1113" s="34"/>
      <c r="F1113" s="34"/>
      <c r="G1113" s="51"/>
      <c r="H1113" s="34"/>
      <c r="I1113" s="51"/>
      <c r="J1113" s="34"/>
      <c r="K1113" s="51"/>
      <c r="L1113" s="34"/>
      <c r="M1113" s="51"/>
      <c r="N1113" s="34"/>
      <c r="O1113" s="34"/>
      <c r="P1113" s="34"/>
      <c r="Q1113" s="34"/>
      <c r="R1113" s="34"/>
      <c r="S1113" s="34"/>
      <c r="T1113" s="34"/>
      <c r="U1113" s="34"/>
      <c r="V1113" s="34"/>
      <c r="W1113" s="34"/>
      <c r="X1113" s="34"/>
      <c r="Y1113" s="34"/>
      <c r="Z1113" s="34"/>
      <c r="AA1113" s="34"/>
      <c r="AB1113" s="34"/>
      <c r="AC1113" s="34"/>
      <c r="AD1113" s="34"/>
    </row>
    <row r="1114" spans="1:30" ht="12.75" x14ac:dyDescent="0.2">
      <c r="A1114" s="34"/>
      <c r="B1114" s="34"/>
      <c r="C1114" s="34"/>
      <c r="D1114" s="34"/>
      <c r="E1114" s="34"/>
      <c r="F1114" s="34"/>
      <c r="G1114" s="51"/>
      <c r="H1114" s="34"/>
      <c r="I1114" s="51"/>
      <c r="J1114" s="34"/>
      <c r="K1114" s="51"/>
      <c r="L1114" s="34"/>
      <c r="M1114" s="51"/>
      <c r="N1114" s="34"/>
      <c r="O1114" s="34"/>
      <c r="P1114" s="34"/>
      <c r="Q1114" s="34"/>
      <c r="R1114" s="34"/>
      <c r="S1114" s="34"/>
      <c r="T1114" s="34"/>
      <c r="U1114" s="34"/>
      <c r="V1114" s="34"/>
      <c r="W1114" s="34"/>
      <c r="X1114" s="34"/>
      <c r="Y1114" s="34"/>
      <c r="Z1114" s="34"/>
      <c r="AA1114" s="34"/>
      <c r="AB1114" s="34"/>
      <c r="AC1114" s="34"/>
      <c r="AD1114" s="34"/>
    </row>
    <row r="1115" spans="1:30" ht="12.75" x14ac:dyDescent="0.2">
      <c r="A1115" s="34"/>
      <c r="B1115" s="34"/>
      <c r="C1115" s="34"/>
      <c r="D1115" s="34"/>
      <c r="E1115" s="34"/>
      <c r="F1115" s="34"/>
      <c r="G1115" s="51"/>
      <c r="H1115" s="34"/>
      <c r="I1115" s="51"/>
      <c r="J1115" s="34"/>
      <c r="K1115" s="51"/>
      <c r="L1115" s="34"/>
      <c r="M1115" s="51"/>
      <c r="N1115" s="34"/>
      <c r="O1115" s="34"/>
      <c r="P1115" s="34"/>
      <c r="Q1115" s="34"/>
      <c r="R1115" s="34"/>
      <c r="S1115" s="34"/>
      <c r="T1115" s="34"/>
      <c r="U1115" s="34"/>
      <c r="V1115" s="34"/>
      <c r="W1115" s="34"/>
      <c r="X1115" s="34"/>
      <c r="Y1115" s="34"/>
      <c r="Z1115" s="34"/>
      <c r="AA1115" s="34"/>
      <c r="AB1115" s="34"/>
      <c r="AC1115" s="34"/>
      <c r="AD1115" s="34"/>
    </row>
    <row r="1116" spans="1:30" ht="12.75" x14ac:dyDescent="0.2">
      <c r="A1116" s="34"/>
      <c r="B1116" s="34"/>
      <c r="C1116" s="34"/>
      <c r="D1116" s="34"/>
      <c r="E1116" s="34"/>
      <c r="F1116" s="34"/>
      <c r="G1116" s="51"/>
      <c r="H1116" s="34"/>
      <c r="I1116" s="51"/>
      <c r="J1116" s="34"/>
      <c r="K1116" s="51"/>
      <c r="L1116" s="34"/>
      <c r="M1116" s="51"/>
      <c r="N1116" s="34"/>
      <c r="O1116" s="34"/>
      <c r="P1116" s="34"/>
      <c r="Q1116" s="34"/>
      <c r="R1116" s="34"/>
      <c r="S1116" s="34"/>
      <c r="T1116" s="34"/>
      <c r="U1116" s="34"/>
      <c r="V1116" s="34"/>
      <c r="W1116" s="34"/>
      <c r="X1116" s="34"/>
      <c r="Y1116" s="34"/>
      <c r="Z1116" s="34"/>
      <c r="AA1116" s="34"/>
      <c r="AB1116" s="34"/>
      <c r="AC1116" s="34"/>
      <c r="AD1116" s="34"/>
    </row>
    <row r="1117" spans="1:30" ht="12.75" x14ac:dyDescent="0.2">
      <c r="A1117" s="34"/>
      <c r="B1117" s="34"/>
      <c r="C1117" s="34"/>
      <c r="D1117" s="34"/>
      <c r="E1117" s="34"/>
      <c r="F1117" s="34"/>
      <c r="G1117" s="51"/>
      <c r="H1117" s="34"/>
      <c r="I1117" s="51"/>
      <c r="J1117" s="34"/>
      <c r="K1117" s="51"/>
      <c r="L1117" s="34"/>
      <c r="M1117" s="51"/>
      <c r="N1117" s="34"/>
      <c r="O1117" s="34"/>
      <c r="P1117" s="34"/>
      <c r="Q1117" s="34"/>
      <c r="R1117" s="34"/>
      <c r="S1117" s="34"/>
      <c r="T1117" s="34"/>
      <c r="U1117" s="34"/>
      <c r="V1117" s="34"/>
      <c r="W1117" s="34"/>
      <c r="X1117" s="34"/>
      <c r="Y1117" s="34"/>
      <c r="Z1117" s="34"/>
      <c r="AA1117" s="34"/>
      <c r="AB1117" s="34"/>
      <c r="AC1117" s="34"/>
      <c r="AD1117" s="34"/>
    </row>
    <row r="1118" spans="1:30" ht="12.75" x14ac:dyDescent="0.2">
      <c r="A1118" s="34"/>
      <c r="B1118" s="34"/>
      <c r="C1118" s="34"/>
      <c r="D1118" s="34"/>
      <c r="E1118" s="34"/>
      <c r="F1118" s="34"/>
      <c r="G1118" s="51"/>
      <c r="H1118" s="34"/>
      <c r="I1118" s="51"/>
      <c r="J1118" s="34"/>
      <c r="K1118" s="51"/>
      <c r="L1118" s="34"/>
      <c r="M1118" s="51"/>
      <c r="N1118" s="34"/>
      <c r="O1118" s="34"/>
      <c r="P1118" s="34"/>
      <c r="Q1118" s="34"/>
      <c r="R1118" s="34"/>
      <c r="S1118" s="34"/>
      <c r="T1118" s="34"/>
      <c r="U1118" s="34"/>
      <c r="V1118" s="34"/>
      <c r="W1118" s="34"/>
      <c r="X1118" s="34"/>
      <c r="Y1118" s="34"/>
      <c r="Z1118" s="34"/>
      <c r="AA1118" s="34"/>
      <c r="AB1118" s="34"/>
      <c r="AC1118" s="34"/>
      <c r="AD1118" s="34"/>
    </row>
    <row r="1119" spans="1:30" ht="12.75" x14ac:dyDescent="0.2">
      <c r="A1119" s="34"/>
      <c r="B1119" s="34"/>
      <c r="C1119" s="34"/>
      <c r="D1119" s="34"/>
      <c r="E1119" s="34"/>
      <c r="F1119" s="34"/>
      <c r="G1119" s="51"/>
      <c r="H1119" s="34"/>
      <c r="I1119" s="51"/>
      <c r="J1119" s="34"/>
      <c r="K1119" s="51"/>
      <c r="L1119" s="34"/>
      <c r="M1119" s="51"/>
      <c r="N1119" s="34"/>
      <c r="O1119" s="34"/>
      <c r="P1119" s="34"/>
      <c r="Q1119" s="34"/>
      <c r="R1119" s="34"/>
      <c r="S1119" s="34"/>
      <c r="T1119" s="34"/>
      <c r="U1119" s="34"/>
      <c r="V1119" s="34"/>
      <c r="W1119" s="34"/>
      <c r="X1119" s="34"/>
      <c r="Y1119" s="34"/>
      <c r="Z1119" s="34"/>
      <c r="AA1119" s="34"/>
      <c r="AB1119" s="34"/>
      <c r="AC1119" s="34"/>
      <c r="AD1119" s="34"/>
    </row>
    <row r="1120" spans="1:30" ht="12.75" x14ac:dyDescent="0.2">
      <c r="A1120" s="34"/>
      <c r="B1120" s="34"/>
      <c r="C1120" s="34"/>
      <c r="D1120" s="34"/>
      <c r="E1120" s="34"/>
      <c r="F1120" s="34"/>
      <c r="G1120" s="51"/>
      <c r="H1120" s="34"/>
      <c r="I1120" s="51"/>
      <c r="J1120" s="34"/>
      <c r="K1120" s="51"/>
      <c r="L1120" s="34"/>
      <c r="M1120" s="51"/>
      <c r="N1120" s="34"/>
      <c r="O1120" s="34"/>
      <c r="P1120" s="34"/>
      <c r="Q1120" s="34"/>
      <c r="R1120" s="34"/>
      <c r="S1120" s="34"/>
      <c r="T1120" s="34"/>
      <c r="U1120" s="34"/>
      <c r="V1120" s="34"/>
      <c r="W1120" s="34"/>
      <c r="X1120" s="34"/>
      <c r="Y1120" s="34"/>
      <c r="Z1120" s="34"/>
      <c r="AA1120" s="34"/>
      <c r="AB1120" s="34"/>
      <c r="AC1120" s="34"/>
      <c r="AD1120" s="34"/>
    </row>
    <row r="1121" spans="1:30" ht="12.75" x14ac:dyDescent="0.2">
      <c r="A1121" s="34"/>
      <c r="B1121" s="34"/>
      <c r="C1121" s="34"/>
      <c r="D1121" s="34"/>
      <c r="E1121" s="34"/>
      <c r="F1121" s="34"/>
      <c r="G1121" s="51"/>
      <c r="H1121" s="34"/>
      <c r="I1121" s="51"/>
      <c r="J1121" s="34"/>
      <c r="K1121" s="51"/>
      <c r="L1121" s="34"/>
      <c r="M1121" s="51"/>
      <c r="N1121" s="34"/>
      <c r="O1121" s="34"/>
      <c r="P1121" s="34"/>
      <c r="Q1121" s="34"/>
      <c r="R1121" s="34"/>
      <c r="S1121" s="34"/>
      <c r="T1121" s="34"/>
      <c r="U1121" s="34"/>
      <c r="V1121" s="34"/>
      <c r="W1121" s="34"/>
      <c r="X1121" s="34"/>
      <c r="Y1121" s="34"/>
      <c r="Z1121" s="34"/>
      <c r="AA1121" s="34"/>
      <c r="AB1121" s="34"/>
      <c r="AC1121" s="34"/>
      <c r="AD1121" s="34"/>
    </row>
    <row r="1122" spans="1:30" ht="12.75" x14ac:dyDescent="0.2">
      <c r="A1122" s="34"/>
      <c r="B1122" s="34"/>
      <c r="C1122" s="34"/>
      <c r="D1122" s="34"/>
      <c r="E1122" s="34"/>
      <c r="F1122" s="34"/>
      <c r="G1122" s="51"/>
      <c r="H1122" s="34"/>
      <c r="I1122" s="51"/>
      <c r="J1122" s="34"/>
      <c r="K1122" s="51"/>
      <c r="L1122" s="34"/>
      <c r="M1122" s="51"/>
      <c r="N1122" s="34"/>
      <c r="O1122" s="34"/>
      <c r="P1122" s="34"/>
      <c r="Q1122" s="34"/>
      <c r="R1122" s="34"/>
      <c r="S1122" s="34"/>
      <c r="T1122" s="34"/>
      <c r="U1122" s="34"/>
      <c r="V1122" s="34"/>
      <c r="W1122" s="34"/>
      <c r="X1122" s="34"/>
      <c r="Y1122" s="34"/>
      <c r="Z1122" s="34"/>
      <c r="AA1122" s="34"/>
      <c r="AB1122" s="34"/>
      <c r="AC1122" s="34"/>
      <c r="AD1122" s="34"/>
    </row>
    <row r="1123" spans="1:30" ht="12.75" x14ac:dyDescent="0.2">
      <c r="A1123" s="34"/>
      <c r="B1123" s="34"/>
      <c r="C1123" s="34"/>
      <c r="D1123" s="34"/>
      <c r="E1123" s="34"/>
      <c r="F1123" s="34"/>
      <c r="G1123" s="51"/>
      <c r="H1123" s="34"/>
      <c r="I1123" s="51"/>
      <c r="J1123" s="34"/>
      <c r="K1123" s="51"/>
      <c r="L1123" s="34"/>
      <c r="M1123" s="51"/>
      <c r="N1123" s="34"/>
      <c r="O1123" s="34"/>
      <c r="P1123" s="34"/>
      <c r="Q1123" s="34"/>
      <c r="R1123" s="34"/>
      <c r="S1123" s="34"/>
      <c r="T1123" s="34"/>
      <c r="U1123" s="34"/>
      <c r="V1123" s="34"/>
      <c r="W1123" s="34"/>
      <c r="X1123" s="34"/>
      <c r="Y1123" s="34"/>
      <c r="Z1123" s="34"/>
      <c r="AA1123" s="34"/>
      <c r="AB1123" s="34"/>
      <c r="AC1123" s="34"/>
      <c r="AD1123" s="34"/>
    </row>
    <row r="1124" spans="1:30" ht="12.75" x14ac:dyDescent="0.2">
      <c r="A1124" s="34"/>
      <c r="B1124" s="34"/>
      <c r="C1124" s="34"/>
      <c r="D1124" s="34"/>
      <c r="E1124" s="34"/>
      <c r="F1124" s="34"/>
      <c r="G1124" s="51"/>
      <c r="H1124" s="34"/>
      <c r="I1124" s="51"/>
      <c r="J1124" s="34"/>
      <c r="K1124" s="51"/>
      <c r="L1124" s="34"/>
      <c r="M1124" s="51"/>
      <c r="N1124" s="34"/>
      <c r="O1124" s="34"/>
      <c r="P1124" s="34"/>
      <c r="Q1124" s="34"/>
      <c r="R1124" s="34"/>
      <c r="S1124" s="34"/>
      <c r="T1124" s="34"/>
      <c r="U1124" s="34"/>
      <c r="V1124" s="34"/>
      <c r="W1124" s="34"/>
      <c r="X1124" s="34"/>
      <c r="Y1124" s="34"/>
      <c r="Z1124" s="34"/>
      <c r="AA1124" s="34"/>
      <c r="AB1124" s="34"/>
      <c r="AC1124" s="34"/>
      <c r="AD1124" s="34"/>
    </row>
    <row r="1125" spans="1:30" ht="12.75" x14ac:dyDescent="0.2">
      <c r="A1125" s="34"/>
      <c r="B1125" s="34"/>
      <c r="C1125" s="34"/>
      <c r="D1125" s="34"/>
      <c r="E1125" s="34"/>
      <c r="F1125" s="34"/>
      <c r="G1125" s="51"/>
      <c r="H1125" s="34"/>
      <c r="I1125" s="51"/>
      <c r="J1125" s="34"/>
      <c r="K1125" s="51"/>
      <c r="L1125" s="34"/>
      <c r="M1125" s="51"/>
      <c r="N1125" s="34"/>
      <c r="O1125" s="34"/>
      <c r="P1125" s="34"/>
      <c r="Q1125" s="34"/>
      <c r="R1125" s="34"/>
      <c r="S1125" s="34"/>
      <c r="T1125" s="34"/>
      <c r="U1125" s="34"/>
      <c r="V1125" s="34"/>
      <c r="W1125" s="34"/>
      <c r="X1125" s="34"/>
      <c r="Y1125" s="34"/>
      <c r="Z1125" s="34"/>
      <c r="AA1125" s="34"/>
      <c r="AB1125" s="34"/>
      <c r="AC1125" s="34"/>
      <c r="AD1125" s="34"/>
    </row>
    <row r="1126" spans="1:30" ht="12.75" x14ac:dyDescent="0.2">
      <c r="A1126" s="34"/>
      <c r="B1126" s="34"/>
      <c r="C1126" s="34"/>
      <c r="D1126" s="34"/>
      <c r="E1126" s="34"/>
      <c r="F1126" s="34"/>
      <c r="G1126" s="51"/>
      <c r="H1126" s="34"/>
      <c r="I1126" s="51"/>
      <c r="J1126" s="34"/>
      <c r="K1126" s="51"/>
      <c r="L1126" s="34"/>
      <c r="M1126" s="51"/>
      <c r="N1126" s="34"/>
      <c r="O1126" s="34"/>
      <c r="P1126" s="34"/>
      <c r="Q1126" s="34"/>
      <c r="R1126" s="34"/>
      <c r="S1126" s="34"/>
      <c r="T1126" s="34"/>
      <c r="U1126" s="34"/>
      <c r="V1126" s="34"/>
      <c r="W1126" s="34"/>
      <c r="X1126" s="34"/>
      <c r="Y1126" s="34"/>
      <c r="Z1126" s="34"/>
      <c r="AA1126" s="34"/>
      <c r="AB1126" s="34"/>
      <c r="AC1126" s="34"/>
      <c r="AD1126" s="34"/>
    </row>
    <row r="1127" spans="1:30" ht="12.75" x14ac:dyDescent="0.2">
      <c r="A1127" s="34"/>
      <c r="B1127" s="34"/>
      <c r="C1127" s="34"/>
      <c r="D1127" s="34"/>
      <c r="E1127" s="34"/>
      <c r="F1127" s="34"/>
      <c r="G1127" s="51"/>
      <c r="H1127" s="34"/>
      <c r="I1127" s="51"/>
      <c r="J1127" s="34"/>
      <c r="K1127" s="51"/>
      <c r="L1127" s="34"/>
      <c r="M1127" s="51"/>
      <c r="N1127" s="34"/>
      <c r="O1127" s="34"/>
      <c r="P1127" s="34"/>
      <c r="Q1127" s="34"/>
      <c r="R1127" s="34"/>
      <c r="S1127" s="34"/>
      <c r="T1127" s="34"/>
      <c r="U1127" s="34"/>
      <c r="V1127" s="34"/>
      <c r="W1127" s="34"/>
      <c r="X1127" s="34"/>
      <c r="Y1127" s="34"/>
      <c r="Z1127" s="34"/>
      <c r="AA1127" s="34"/>
      <c r="AB1127" s="34"/>
      <c r="AC1127" s="34"/>
      <c r="AD1127" s="34"/>
    </row>
    <row r="1128" spans="1:30" ht="12.75" x14ac:dyDescent="0.2">
      <c r="A1128" s="34"/>
      <c r="B1128" s="34"/>
      <c r="C1128" s="34"/>
      <c r="D1128" s="34"/>
      <c r="E1128" s="34"/>
      <c r="F1128" s="34"/>
      <c r="G1128" s="51"/>
      <c r="H1128" s="34"/>
      <c r="I1128" s="51"/>
      <c r="J1128" s="34"/>
      <c r="K1128" s="51"/>
      <c r="L1128" s="34"/>
      <c r="M1128" s="51"/>
      <c r="N1128" s="34"/>
      <c r="O1128" s="34"/>
      <c r="P1128" s="34"/>
      <c r="Q1128" s="34"/>
      <c r="R1128" s="34"/>
      <c r="S1128" s="34"/>
      <c r="T1128" s="34"/>
      <c r="U1128" s="34"/>
      <c r="V1128" s="34"/>
      <c r="W1128" s="34"/>
      <c r="X1128" s="34"/>
      <c r="Y1128" s="34"/>
      <c r="Z1128" s="34"/>
      <c r="AA1128" s="34"/>
      <c r="AB1128" s="34"/>
      <c r="AC1128" s="34"/>
      <c r="AD1128" s="34"/>
    </row>
  </sheetData>
  <mergeCells count="20">
    <mergeCell ref="H7:H8"/>
    <mergeCell ref="H185:H186"/>
    <mergeCell ref="E126:E127"/>
    <mergeCell ref="H126:H127"/>
    <mergeCell ref="A7:A8"/>
    <mergeCell ref="A126:A127"/>
    <mergeCell ref="B126:B127"/>
    <mergeCell ref="C126:C127"/>
    <mergeCell ref="D126:D127"/>
    <mergeCell ref="B31:E31"/>
    <mergeCell ref="B59:E59"/>
    <mergeCell ref="B7:B8"/>
    <mergeCell ref="C7:C8"/>
    <mergeCell ref="D7:D8"/>
    <mergeCell ref="E7:E8"/>
    <mergeCell ref="A185:A186"/>
    <mergeCell ref="B185:B186"/>
    <mergeCell ref="C185:C186"/>
    <mergeCell ref="D185:D186"/>
    <mergeCell ref="E185:E18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U1071"/>
  <sheetViews>
    <sheetView workbookViewId="0">
      <pane xSplit="4" topLeftCell="E1" activePane="topRight" state="frozen"/>
      <selection pane="topRight" activeCell="F2" sqref="F2"/>
    </sheetView>
  </sheetViews>
  <sheetFormatPr defaultColWidth="14.42578125" defaultRowHeight="15.75" customHeight="1" x14ac:dyDescent="0.2"/>
  <cols>
    <col min="1" max="1" width="5.85546875" customWidth="1"/>
    <col min="2" max="2" width="18.5703125" customWidth="1"/>
    <col min="3" max="3" width="13.140625" customWidth="1"/>
    <col min="4" max="4" width="20.5703125" customWidth="1"/>
    <col min="5" max="5" width="30" customWidth="1"/>
    <col min="6" max="6" width="16.140625" customWidth="1"/>
    <col min="7" max="9" width="17.5703125" customWidth="1"/>
    <col min="10" max="10" width="12.7109375" customWidth="1"/>
    <col min="11" max="11" width="12.5703125" customWidth="1"/>
    <col min="12" max="12" width="28.28515625" customWidth="1"/>
    <col min="13" max="14" width="19" customWidth="1"/>
    <col min="15" max="15" width="12.7109375" customWidth="1"/>
    <col min="16" max="16" width="14" customWidth="1"/>
    <col min="62" max="63" width="14.42578125" hidden="1"/>
  </cols>
  <sheetData>
    <row r="1" spans="1:73" ht="12.75" x14ac:dyDescent="0.2">
      <c r="A1" s="792" t="s">
        <v>174</v>
      </c>
      <c r="B1" s="778"/>
      <c r="C1" s="61">
        <v>45064</v>
      </c>
      <c r="D1" s="4"/>
      <c r="E1" s="62" t="s">
        <v>175</v>
      </c>
      <c r="F1" s="62"/>
      <c r="G1" s="63"/>
      <c r="H1" s="63"/>
      <c r="I1" s="63"/>
      <c r="J1" s="63"/>
      <c r="K1" s="63"/>
      <c r="L1" s="63"/>
      <c r="M1" s="63"/>
      <c r="N1" s="63"/>
      <c r="O1" s="63"/>
      <c r="P1" s="63"/>
      <c r="Q1" s="64"/>
      <c r="R1" s="65"/>
      <c r="S1" s="64"/>
      <c r="T1" s="65"/>
      <c r="U1" s="64"/>
      <c r="V1" s="65"/>
      <c r="W1" s="64"/>
      <c r="X1" s="65"/>
      <c r="Y1" s="64"/>
      <c r="Z1" s="65"/>
      <c r="AA1" s="64"/>
      <c r="AB1" s="65"/>
      <c r="AC1" s="64"/>
      <c r="AD1" s="65"/>
      <c r="AE1" s="64"/>
      <c r="AF1" s="65"/>
      <c r="AG1" s="64"/>
      <c r="AH1" s="65"/>
      <c r="AI1" s="64"/>
      <c r="AJ1" s="65"/>
      <c r="AK1" s="64"/>
      <c r="AL1" s="65"/>
      <c r="AM1" s="65"/>
      <c r="AN1" s="65"/>
      <c r="AO1" s="65"/>
      <c r="AP1" s="65"/>
      <c r="AQ1" s="65"/>
      <c r="AR1" s="65"/>
      <c r="AS1" s="65"/>
      <c r="AT1" s="65"/>
      <c r="AU1" s="65"/>
      <c r="AV1" s="65"/>
      <c r="AW1" s="65"/>
      <c r="AX1" s="65"/>
      <c r="AY1" s="65"/>
      <c r="AZ1" s="65"/>
      <c r="BA1" s="65"/>
      <c r="BB1" s="65"/>
      <c r="BC1" s="64"/>
      <c r="BD1" s="64"/>
      <c r="BE1" s="64"/>
      <c r="BF1" s="64"/>
      <c r="BG1" s="64"/>
      <c r="BH1" s="64"/>
      <c r="BI1" s="64"/>
      <c r="BJ1" s="66"/>
      <c r="BK1" s="4"/>
      <c r="BL1" s="64"/>
      <c r="BM1" s="64"/>
      <c r="BN1" s="64"/>
      <c r="BO1" s="64"/>
      <c r="BP1" s="64"/>
      <c r="BQ1" s="64"/>
      <c r="BR1" s="64"/>
      <c r="BS1" s="64"/>
      <c r="BT1" s="64"/>
      <c r="BU1" s="64"/>
    </row>
    <row r="2" spans="1:73" ht="76.5" x14ac:dyDescent="0.2">
      <c r="A2" s="67" t="s">
        <v>176</v>
      </c>
      <c r="B2" s="67" t="s">
        <v>177</v>
      </c>
      <c r="C2" s="67" t="s">
        <v>96</v>
      </c>
      <c r="D2" s="67" t="s">
        <v>178</v>
      </c>
      <c r="E2" s="67" t="s">
        <v>179</v>
      </c>
      <c r="F2" s="793" t="s">
        <v>180</v>
      </c>
      <c r="G2" s="776"/>
      <c r="H2" s="793" t="s">
        <v>181</v>
      </c>
      <c r="I2" s="776"/>
      <c r="J2" s="67" t="s">
        <v>182</v>
      </c>
      <c r="K2" s="67" t="s">
        <v>183</v>
      </c>
      <c r="L2" s="67" t="s">
        <v>184</v>
      </c>
      <c r="M2" s="67" t="s">
        <v>185</v>
      </c>
      <c r="N2" s="67" t="s">
        <v>186</v>
      </c>
      <c r="O2" s="793" t="s">
        <v>187</v>
      </c>
      <c r="P2" s="776"/>
      <c r="Q2" s="67" t="s">
        <v>188</v>
      </c>
      <c r="R2" s="69" t="s">
        <v>189</v>
      </c>
      <c r="S2" s="70" t="s">
        <v>190</v>
      </c>
      <c r="T2" s="69" t="s">
        <v>191</v>
      </c>
      <c r="U2" s="70" t="s">
        <v>192</v>
      </c>
      <c r="V2" s="69" t="s">
        <v>193</v>
      </c>
      <c r="W2" s="70" t="s">
        <v>194</v>
      </c>
      <c r="X2" s="69" t="s">
        <v>195</v>
      </c>
      <c r="Y2" s="70" t="s">
        <v>196</v>
      </c>
      <c r="Z2" s="69" t="s">
        <v>197</v>
      </c>
      <c r="AA2" s="70" t="s">
        <v>198</v>
      </c>
      <c r="AB2" s="69" t="s">
        <v>199</v>
      </c>
      <c r="AC2" s="70" t="s">
        <v>200</v>
      </c>
      <c r="AD2" s="69" t="s">
        <v>201</v>
      </c>
      <c r="AE2" s="70" t="s">
        <v>202</v>
      </c>
      <c r="AF2" s="69" t="s">
        <v>203</v>
      </c>
      <c r="AG2" s="70" t="s">
        <v>204</v>
      </c>
      <c r="AH2" s="69" t="s">
        <v>205</v>
      </c>
      <c r="AI2" s="70" t="s">
        <v>206</v>
      </c>
      <c r="AJ2" s="69" t="s">
        <v>207</v>
      </c>
      <c r="AK2" s="70" t="s">
        <v>208</v>
      </c>
      <c r="AL2" s="69" t="s">
        <v>209</v>
      </c>
      <c r="AM2" s="70" t="s">
        <v>210</v>
      </c>
      <c r="AN2" s="69" t="s">
        <v>211</v>
      </c>
      <c r="AO2" s="70" t="s">
        <v>212</v>
      </c>
      <c r="AP2" s="69" t="s">
        <v>213</v>
      </c>
      <c r="AQ2" s="70" t="s">
        <v>214</v>
      </c>
      <c r="AR2" s="69" t="s">
        <v>215</v>
      </c>
      <c r="AS2" s="70" t="s">
        <v>216</v>
      </c>
      <c r="AT2" s="69" t="s">
        <v>217</v>
      </c>
      <c r="AU2" s="70" t="s">
        <v>218</v>
      </c>
      <c r="AV2" s="67" t="s">
        <v>219</v>
      </c>
      <c r="AW2" s="70" t="s">
        <v>220</v>
      </c>
      <c r="AX2" s="67" t="s">
        <v>221</v>
      </c>
      <c r="AY2" s="70" t="s">
        <v>222</v>
      </c>
      <c r="AZ2" s="67" t="s">
        <v>223</v>
      </c>
      <c r="BA2" s="70" t="s">
        <v>224</v>
      </c>
      <c r="BB2" s="67" t="s">
        <v>225</v>
      </c>
      <c r="BC2" s="70" t="s">
        <v>226</v>
      </c>
      <c r="BD2" s="67" t="s">
        <v>227</v>
      </c>
      <c r="BE2" s="70" t="s">
        <v>228</v>
      </c>
      <c r="BF2" s="69" t="s">
        <v>229</v>
      </c>
      <c r="BG2" s="70" t="s">
        <v>230</v>
      </c>
      <c r="BH2" s="69" t="s">
        <v>231</v>
      </c>
      <c r="BI2" s="71" t="s">
        <v>232</v>
      </c>
      <c r="BJ2" s="69" t="s">
        <v>233</v>
      </c>
      <c r="BK2" s="72" t="s">
        <v>234</v>
      </c>
      <c r="BL2" s="64"/>
      <c r="BM2" s="64"/>
      <c r="BN2" s="64"/>
      <c r="BO2" s="64"/>
      <c r="BP2" s="64"/>
      <c r="BQ2" s="64"/>
      <c r="BR2" s="64"/>
      <c r="BS2" s="64"/>
      <c r="BT2" s="64"/>
      <c r="BU2" s="64"/>
    </row>
    <row r="3" spans="1:73" ht="25.5" x14ac:dyDescent="0.2">
      <c r="A3" s="67"/>
      <c r="B3" s="67"/>
      <c r="C3" s="67"/>
      <c r="D3" s="67"/>
      <c r="E3" s="67"/>
      <c r="F3" s="67" t="s">
        <v>235</v>
      </c>
      <c r="G3" s="67" t="s">
        <v>236</v>
      </c>
      <c r="H3" s="67" t="s">
        <v>235</v>
      </c>
      <c r="I3" s="67" t="s">
        <v>236</v>
      </c>
      <c r="J3" s="67"/>
      <c r="K3" s="67"/>
      <c r="L3" s="73"/>
      <c r="M3" s="67"/>
      <c r="N3" s="67" t="s">
        <v>235</v>
      </c>
      <c r="O3" s="67" t="s">
        <v>235</v>
      </c>
      <c r="P3" s="67" t="s">
        <v>236</v>
      </c>
      <c r="Q3" s="74"/>
      <c r="R3" s="75"/>
      <c r="S3" s="74"/>
      <c r="T3" s="75"/>
      <c r="U3" s="74"/>
      <c r="V3" s="75"/>
      <c r="W3" s="74"/>
      <c r="X3" s="75"/>
      <c r="Y3" s="74"/>
      <c r="Z3" s="75"/>
      <c r="AA3" s="74"/>
      <c r="AB3" s="75"/>
      <c r="AC3" s="74"/>
      <c r="AD3" s="75"/>
      <c r="AE3" s="74"/>
      <c r="AF3" s="75"/>
      <c r="AG3" s="74"/>
      <c r="AH3" s="75"/>
      <c r="AI3" s="74"/>
      <c r="AJ3" s="75"/>
      <c r="AK3" s="74"/>
      <c r="AL3" s="75"/>
      <c r="AM3" s="75"/>
      <c r="AN3" s="75"/>
      <c r="AO3" s="75"/>
      <c r="AP3" s="75"/>
      <c r="AQ3" s="75"/>
      <c r="AR3" s="75"/>
      <c r="AS3" s="75"/>
      <c r="AT3" s="75"/>
      <c r="AU3" s="75"/>
      <c r="AV3" s="75"/>
      <c r="AW3" s="75"/>
      <c r="AX3" s="75"/>
      <c r="AY3" s="75"/>
      <c r="AZ3" s="75"/>
      <c r="BA3" s="75"/>
      <c r="BB3" s="75"/>
      <c r="BC3" s="75"/>
      <c r="BD3" s="75"/>
      <c r="BE3" s="75"/>
      <c r="BF3" s="75"/>
      <c r="BG3" s="75"/>
      <c r="BH3" s="75"/>
      <c r="BI3" s="75"/>
      <c r="BJ3" s="76"/>
      <c r="BK3" s="77"/>
      <c r="BL3" s="64"/>
      <c r="BM3" s="64"/>
      <c r="BN3" s="64"/>
      <c r="BO3" s="64"/>
      <c r="BP3" s="64"/>
      <c r="BQ3" s="64"/>
      <c r="BR3" s="64"/>
      <c r="BS3" s="64"/>
      <c r="BT3" s="64"/>
      <c r="BU3" s="64"/>
    </row>
    <row r="4" spans="1:73" ht="22.5" customHeight="1" x14ac:dyDescent="0.2">
      <c r="A4" s="78"/>
      <c r="B4" s="791" t="s">
        <v>237</v>
      </c>
      <c r="C4" s="775"/>
      <c r="D4" s="776"/>
      <c r="E4" s="80"/>
      <c r="F4" s="80">
        <f t="shared" ref="F4:G4" si="0">O4</f>
        <v>1676208</v>
      </c>
      <c r="G4" s="80">
        <f t="shared" si="0"/>
        <v>68433</v>
      </c>
      <c r="H4" s="80"/>
      <c r="I4" s="80"/>
      <c r="J4" s="81" t="s">
        <v>149</v>
      </c>
      <c r="K4" s="81" t="s">
        <v>149</v>
      </c>
      <c r="L4" s="82" t="s">
        <v>149</v>
      </c>
      <c r="M4" s="80"/>
      <c r="N4" s="80">
        <v>0</v>
      </c>
      <c r="O4" s="80">
        <f>SUMIF(E6:E113,"Completed",O6:O113)</f>
        <v>1676208</v>
      </c>
      <c r="P4" s="80">
        <f>SUMIF(E6:E113,"Completed",P6:P113)</f>
        <v>68433</v>
      </c>
      <c r="Q4" s="83"/>
      <c r="R4" s="84"/>
      <c r="S4" s="83"/>
      <c r="T4" s="84"/>
      <c r="U4" s="83"/>
      <c r="V4" s="84"/>
      <c r="W4" s="83"/>
      <c r="X4" s="84"/>
      <c r="Y4" s="83"/>
      <c r="Z4" s="84"/>
      <c r="AA4" s="83"/>
      <c r="AB4" s="84"/>
      <c r="AC4" s="83"/>
      <c r="AD4" s="84"/>
      <c r="AE4" s="78"/>
      <c r="AF4" s="84"/>
      <c r="AG4" s="78"/>
      <c r="AH4" s="84"/>
      <c r="AI4" s="78"/>
      <c r="AJ4" s="84"/>
      <c r="AK4" s="78"/>
      <c r="AL4" s="84"/>
      <c r="AM4" s="84"/>
      <c r="AN4" s="84"/>
      <c r="AO4" s="84"/>
      <c r="AP4" s="84"/>
      <c r="AQ4" s="84"/>
      <c r="AR4" s="84"/>
      <c r="AS4" s="84"/>
      <c r="AT4" s="84"/>
      <c r="AU4" s="84"/>
      <c r="AV4" s="84"/>
      <c r="AW4" s="84"/>
      <c r="AX4" s="84"/>
      <c r="AY4" s="84"/>
      <c r="AZ4" s="84"/>
      <c r="BA4" s="84"/>
      <c r="BB4" s="84"/>
      <c r="BC4" s="85"/>
      <c r="BD4" s="85"/>
      <c r="BE4" s="85"/>
      <c r="BF4" s="85"/>
      <c r="BG4" s="85"/>
      <c r="BH4" s="86"/>
      <c r="BI4" s="86"/>
      <c r="BJ4" s="76"/>
      <c r="BK4" s="77"/>
      <c r="BL4" s="4"/>
      <c r="BM4" s="4"/>
      <c r="BN4" s="4"/>
      <c r="BO4" s="4"/>
      <c r="BP4" s="4"/>
      <c r="BQ4" s="4"/>
      <c r="BR4" s="4"/>
      <c r="BS4" s="4"/>
      <c r="BT4" s="4"/>
      <c r="BU4" s="4"/>
    </row>
    <row r="5" spans="1:73" ht="22.5" customHeight="1" x14ac:dyDescent="0.2">
      <c r="A5" s="78"/>
      <c r="B5" s="791" t="s">
        <v>238</v>
      </c>
      <c r="C5" s="775"/>
      <c r="D5" s="776"/>
      <c r="E5" s="80"/>
      <c r="F5" s="80">
        <f t="shared" ref="F5:G5" si="1">F115-F4</f>
        <v>211252871</v>
      </c>
      <c r="G5" s="80">
        <f t="shared" si="1"/>
        <v>204602531</v>
      </c>
      <c r="H5" s="80"/>
      <c r="I5" s="80"/>
      <c r="J5" s="81" t="s">
        <v>149</v>
      </c>
      <c r="K5" s="81" t="s">
        <v>149</v>
      </c>
      <c r="L5" s="82" t="s">
        <v>149</v>
      </c>
      <c r="M5" s="80"/>
      <c r="N5" s="80">
        <f t="shared" ref="N5:P5" si="2">N115-N4</f>
        <v>745659</v>
      </c>
      <c r="O5" s="80">
        <f t="shared" si="2"/>
        <v>4075535</v>
      </c>
      <c r="P5" s="80">
        <f t="shared" si="2"/>
        <v>1597052</v>
      </c>
      <c r="Q5" s="83"/>
      <c r="R5" s="84"/>
      <c r="S5" s="83"/>
      <c r="T5" s="84"/>
      <c r="U5" s="83"/>
      <c r="V5" s="84"/>
      <c r="W5" s="83"/>
      <c r="X5" s="84"/>
      <c r="Y5" s="83"/>
      <c r="Z5" s="84"/>
      <c r="AA5" s="83"/>
      <c r="AB5" s="84"/>
      <c r="AC5" s="83"/>
      <c r="AD5" s="84"/>
      <c r="AE5" s="78"/>
      <c r="AF5" s="84"/>
      <c r="AG5" s="78"/>
      <c r="AH5" s="84"/>
      <c r="AI5" s="78"/>
      <c r="AJ5" s="84"/>
      <c r="AK5" s="78"/>
      <c r="AL5" s="84"/>
      <c r="AM5" s="84"/>
      <c r="AN5" s="84"/>
      <c r="AO5" s="84"/>
      <c r="AP5" s="84"/>
      <c r="AQ5" s="84"/>
      <c r="AR5" s="84"/>
      <c r="AS5" s="84"/>
      <c r="AT5" s="84"/>
      <c r="AU5" s="84"/>
      <c r="AV5" s="84"/>
      <c r="AW5" s="84"/>
      <c r="AX5" s="84"/>
      <c r="AY5" s="84"/>
      <c r="AZ5" s="84"/>
      <c r="BA5" s="84"/>
      <c r="BB5" s="84"/>
      <c r="BC5" s="85"/>
      <c r="BD5" s="85"/>
      <c r="BE5" s="85"/>
      <c r="BF5" s="85"/>
      <c r="BG5" s="85"/>
      <c r="BH5" s="86"/>
      <c r="BI5" s="86"/>
      <c r="BJ5" s="76"/>
      <c r="BK5" s="77"/>
      <c r="BL5" s="4"/>
      <c r="BM5" s="4"/>
      <c r="BN5" s="4"/>
      <c r="BO5" s="4"/>
      <c r="BP5" s="4"/>
      <c r="BQ5" s="4"/>
      <c r="BR5" s="4"/>
      <c r="BS5" s="4"/>
      <c r="BT5" s="4"/>
      <c r="BU5" s="4"/>
    </row>
    <row r="6" spans="1:73" ht="22.5" customHeight="1" x14ac:dyDescent="0.2">
      <c r="A6" s="788">
        <v>1</v>
      </c>
      <c r="B6" s="87" t="s">
        <v>50</v>
      </c>
      <c r="C6" s="88" t="s">
        <v>51</v>
      </c>
      <c r="D6" s="88" t="s">
        <v>239</v>
      </c>
      <c r="E6" s="88" t="s">
        <v>240</v>
      </c>
      <c r="F6" s="89">
        <v>36800</v>
      </c>
      <c r="G6" s="89">
        <v>0</v>
      </c>
      <c r="H6" s="89">
        <v>36800</v>
      </c>
      <c r="I6" s="89">
        <v>0</v>
      </c>
      <c r="J6" s="88" t="s">
        <v>241</v>
      </c>
      <c r="K6" s="88" t="s">
        <v>94</v>
      </c>
      <c r="L6" s="88" t="s">
        <v>242</v>
      </c>
      <c r="M6" s="88" t="s">
        <v>104</v>
      </c>
      <c r="N6" s="89">
        <f>NPMU!M177/2</f>
        <v>0</v>
      </c>
      <c r="O6" s="89">
        <v>36800</v>
      </c>
      <c r="P6" s="89">
        <v>0</v>
      </c>
      <c r="Q6" s="89">
        <v>0</v>
      </c>
      <c r="R6" s="89">
        <f t="shared" ref="R6:R14" si="3">O6-S6</f>
        <v>0</v>
      </c>
      <c r="S6" s="89">
        <v>36800</v>
      </c>
      <c r="T6" s="84">
        <f t="shared" ref="T6:T14" si="4">S6-U6</f>
        <v>0</v>
      </c>
      <c r="U6" s="89">
        <v>36800</v>
      </c>
      <c r="V6" s="84">
        <f t="shared" ref="V6:V14" si="5">U6-W6</f>
        <v>0</v>
      </c>
      <c r="W6" s="89">
        <v>36800</v>
      </c>
      <c r="X6" s="84">
        <f t="shared" ref="X6:X14" si="6">W6-Y6</f>
        <v>0</v>
      </c>
      <c r="Y6" s="89">
        <v>36800</v>
      </c>
      <c r="Z6" s="89">
        <f t="shared" ref="Z6:Z14" si="7">Y6-AA6</f>
        <v>0</v>
      </c>
      <c r="AA6" s="89">
        <v>36800</v>
      </c>
      <c r="AB6" s="90">
        <f>AA6-AC6</f>
        <v>0</v>
      </c>
      <c r="AC6" s="90">
        <v>36800</v>
      </c>
      <c r="AD6" s="90">
        <f>AC6-AE6</f>
        <v>0</v>
      </c>
      <c r="AE6" s="90">
        <v>36800</v>
      </c>
      <c r="AF6" s="90">
        <f>AE6-AG6</f>
        <v>0</v>
      </c>
      <c r="AG6" s="90">
        <v>36800</v>
      </c>
      <c r="AH6" s="90">
        <f>AG6-AI6</f>
        <v>0</v>
      </c>
      <c r="AI6" s="90">
        <v>36800</v>
      </c>
      <c r="AJ6" s="90">
        <f>AI6-AK6</f>
        <v>0</v>
      </c>
      <c r="AK6" s="90">
        <v>36800</v>
      </c>
      <c r="AL6" s="90">
        <f>AK6-AM6</f>
        <v>0</v>
      </c>
      <c r="AM6" s="90">
        <v>36800</v>
      </c>
      <c r="AN6" s="90">
        <f>AM6-AO6</f>
        <v>0</v>
      </c>
      <c r="AO6" s="90">
        <v>36800</v>
      </c>
      <c r="AP6" s="90">
        <f>AO6-AQ6</f>
        <v>0</v>
      </c>
      <c r="AQ6" s="90">
        <v>36800</v>
      </c>
      <c r="AR6" s="90">
        <v>0</v>
      </c>
      <c r="AS6" s="90">
        <v>36500</v>
      </c>
      <c r="AT6" s="90">
        <f>AS6-AU6</f>
        <v>0</v>
      </c>
      <c r="AU6" s="90">
        <v>36500</v>
      </c>
      <c r="AV6" s="90">
        <f>AU6-AW6</f>
        <v>592</v>
      </c>
      <c r="AW6" s="90">
        <v>35908</v>
      </c>
      <c r="AX6" s="90">
        <f>AW6-AY6</f>
        <v>573</v>
      </c>
      <c r="AY6" s="90">
        <v>35335</v>
      </c>
      <c r="AZ6" s="90">
        <f>AY6-BA6</f>
        <v>-1863</v>
      </c>
      <c r="BA6" s="90">
        <v>37198</v>
      </c>
      <c r="BB6" s="90">
        <f>BA6-BC6</f>
        <v>1335</v>
      </c>
      <c r="BC6" s="90">
        <v>35863</v>
      </c>
      <c r="BD6" s="90">
        <f>BC6-BE6</f>
        <v>2042</v>
      </c>
      <c r="BE6" s="90">
        <v>33821</v>
      </c>
      <c r="BF6" s="90">
        <f>BE6-BG6</f>
        <v>-505</v>
      </c>
      <c r="BG6" s="90">
        <v>34326</v>
      </c>
      <c r="BH6" s="90">
        <f>BG6-BI6</f>
        <v>738</v>
      </c>
      <c r="BI6" s="90">
        <v>33588</v>
      </c>
      <c r="BJ6" s="91">
        <f>BI6-BK6</f>
        <v>905</v>
      </c>
      <c r="BK6" s="92">
        <v>32683</v>
      </c>
      <c r="BL6" s="4"/>
      <c r="BM6" s="4"/>
      <c r="BN6" s="4"/>
      <c r="BO6" s="4"/>
      <c r="BP6" s="4"/>
      <c r="BQ6" s="4"/>
      <c r="BR6" s="4"/>
      <c r="BS6" s="4"/>
      <c r="BT6" s="4"/>
      <c r="BU6" s="4"/>
    </row>
    <row r="7" spans="1:73" ht="22.5" customHeight="1" x14ac:dyDescent="0.2">
      <c r="A7" s="789"/>
      <c r="B7" s="87" t="s">
        <v>50</v>
      </c>
      <c r="C7" s="93" t="s">
        <v>51</v>
      </c>
      <c r="D7" s="93" t="s">
        <v>239</v>
      </c>
      <c r="E7" s="94" t="s">
        <v>243</v>
      </c>
      <c r="F7" s="90">
        <f>64102-F6+800</f>
        <v>28102</v>
      </c>
      <c r="G7" s="90">
        <v>0</v>
      </c>
      <c r="H7" s="90">
        <v>0</v>
      </c>
      <c r="I7" s="90">
        <v>0</v>
      </c>
      <c r="J7" s="93" t="s">
        <v>149</v>
      </c>
      <c r="K7" s="93" t="s">
        <v>97</v>
      </c>
      <c r="L7" s="95" t="s">
        <v>149</v>
      </c>
      <c r="M7" s="96" t="s">
        <v>96</v>
      </c>
      <c r="N7" s="90">
        <v>0</v>
      </c>
      <c r="O7" s="90">
        <v>0</v>
      </c>
      <c r="P7" s="90">
        <v>0</v>
      </c>
      <c r="Q7" s="83">
        <v>0</v>
      </c>
      <c r="R7" s="90">
        <f t="shared" si="3"/>
        <v>0</v>
      </c>
      <c r="S7" s="90">
        <v>0</v>
      </c>
      <c r="T7" s="84">
        <f t="shared" si="4"/>
        <v>0</v>
      </c>
      <c r="U7" s="90">
        <v>0</v>
      </c>
      <c r="V7" s="84">
        <f t="shared" si="5"/>
        <v>0</v>
      </c>
      <c r="W7" s="90">
        <v>0</v>
      </c>
      <c r="X7" s="84">
        <f t="shared" si="6"/>
        <v>0</v>
      </c>
      <c r="Y7" s="90">
        <v>0</v>
      </c>
      <c r="Z7" s="90">
        <f t="shared" si="7"/>
        <v>0</v>
      </c>
      <c r="AA7" s="90">
        <v>0</v>
      </c>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7"/>
      <c r="BI7" s="97"/>
      <c r="BJ7" s="76"/>
      <c r="BK7" s="98"/>
      <c r="BL7" s="4"/>
      <c r="BM7" s="4"/>
      <c r="BN7" s="4"/>
      <c r="BO7" s="4"/>
      <c r="BP7" s="4"/>
      <c r="BQ7" s="4"/>
      <c r="BR7" s="4"/>
      <c r="BS7" s="4"/>
      <c r="BT7" s="4"/>
      <c r="BU7" s="4"/>
    </row>
    <row r="8" spans="1:73" ht="22.5" customHeight="1" x14ac:dyDescent="0.2">
      <c r="A8" s="773"/>
      <c r="B8" s="87" t="s">
        <v>50</v>
      </c>
      <c r="C8" s="93" t="s">
        <v>51</v>
      </c>
      <c r="D8" s="93" t="s">
        <v>239</v>
      </c>
      <c r="E8" s="94" t="s">
        <v>240</v>
      </c>
      <c r="F8" s="90">
        <v>38400</v>
      </c>
      <c r="G8" s="90">
        <v>0</v>
      </c>
      <c r="H8" s="90">
        <v>38400</v>
      </c>
      <c r="I8" s="90">
        <v>0</v>
      </c>
      <c r="J8" s="93" t="s">
        <v>241</v>
      </c>
      <c r="K8" s="93" t="s">
        <v>95</v>
      </c>
      <c r="L8" s="95" t="s">
        <v>242</v>
      </c>
      <c r="M8" s="96" t="s">
        <v>104</v>
      </c>
      <c r="N8" s="90">
        <f>N6</f>
        <v>0</v>
      </c>
      <c r="O8" s="90">
        <f>NPMU!G178</f>
        <v>38400</v>
      </c>
      <c r="P8" s="90">
        <f>NPMU!H178</f>
        <v>0</v>
      </c>
      <c r="Q8" s="83">
        <f>NPMU!O178</f>
        <v>0</v>
      </c>
      <c r="R8" s="89">
        <f t="shared" si="3"/>
        <v>0</v>
      </c>
      <c r="S8" s="90">
        <v>38400</v>
      </c>
      <c r="T8" s="84">
        <f t="shared" si="4"/>
        <v>0</v>
      </c>
      <c r="U8" s="90">
        <v>38400</v>
      </c>
      <c r="V8" s="84">
        <f t="shared" si="5"/>
        <v>0</v>
      </c>
      <c r="W8" s="90">
        <v>38400</v>
      </c>
      <c r="X8" s="84">
        <f t="shared" si="6"/>
        <v>0</v>
      </c>
      <c r="Y8" s="90">
        <v>38400</v>
      </c>
      <c r="Z8" s="89">
        <f t="shared" si="7"/>
        <v>0</v>
      </c>
      <c r="AA8" s="90">
        <v>38400</v>
      </c>
      <c r="AB8" s="90">
        <f t="shared" ref="AB8:AB14" si="8">AA8-AC8</f>
        <v>0</v>
      </c>
      <c r="AC8" s="90">
        <v>38400</v>
      </c>
      <c r="AD8" s="90">
        <f t="shared" ref="AD8:AD14" si="9">AC8-AE8</f>
        <v>0</v>
      </c>
      <c r="AE8" s="90">
        <v>38400</v>
      </c>
      <c r="AF8" s="90">
        <f t="shared" ref="AF8:AF14" si="10">AE8-AG8</f>
        <v>0</v>
      </c>
      <c r="AG8" s="90">
        <v>38400</v>
      </c>
      <c r="AH8" s="90">
        <f t="shared" ref="AH8:AH14" si="11">AG8-AI8</f>
        <v>0</v>
      </c>
      <c r="AI8" s="90">
        <v>38400</v>
      </c>
      <c r="AJ8" s="90">
        <f t="shared" ref="AJ8:AJ14" si="12">AI8-AK8</f>
        <v>0</v>
      </c>
      <c r="AK8" s="90">
        <v>38400</v>
      </c>
      <c r="AL8" s="90">
        <f t="shared" ref="AL8:AL14" si="13">AK8-AM8</f>
        <v>0</v>
      </c>
      <c r="AM8" s="90">
        <v>38400</v>
      </c>
      <c r="AN8" s="90">
        <f t="shared" ref="AN8:AN14" si="14">AM8-AO8</f>
        <v>0</v>
      </c>
      <c r="AO8" s="90">
        <v>38400</v>
      </c>
      <c r="AP8" s="90">
        <f t="shared" ref="AP8:AP14" si="15">AO8-AQ8</f>
        <v>0</v>
      </c>
      <c r="AQ8" s="90">
        <v>38400</v>
      </c>
      <c r="AR8" s="90">
        <f>AQ8-AS8</f>
        <v>0</v>
      </c>
      <c r="AS8" s="90">
        <v>38400</v>
      </c>
      <c r="AT8" s="90">
        <f>AS8-AU8</f>
        <v>0</v>
      </c>
      <c r="AU8" s="90">
        <v>38400</v>
      </c>
      <c r="AV8" s="90">
        <f>AU8-AW8</f>
        <v>289</v>
      </c>
      <c r="AW8" s="90">
        <v>38111</v>
      </c>
      <c r="AX8" s="90">
        <f>AW8-AY8</f>
        <v>2328</v>
      </c>
      <c r="AY8" s="90">
        <f>71118-AY6</f>
        <v>35783</v>
      </c>
      <c r="AZ8" s="90">
        <f>AY8-BA8</f>
        <v>6673</v>
      </c>
      <c r="BA8" s="90">
        <f>66308-BA6</f>
        <v>29110</v>
      </c>
      <c r="BB8" s="90">
        <f>BA8-BC8</f>
        <v>10211</v>
      </c>
      <c r="BC8" s="90">
        <f>54762-BC6</f>
        <v>18899</v>
      </c>
      <c r="BD8" s="90">
        <f>BC8-BE8</f>
        <v>1401</v>
      </c>
      <c r="BE8" s="90">
        <f>51319-BE6</f>
        <v>17498</v>
      </c>
      <c r="BF8" s="90">
        <f>BE8-BG8</f>
        <v>-1339</v>
      </c>
      <c r="BG8" s="90">
        <f>53163-BG6</f>
        <v>18837</v>
      </c>
      <c r="BH8" s="97">
        <f>BG8-BI8</f>
        <v>271</v>
      </c>
      <c r="BI8" s="97">
        <f>52154-BI6</f>
        <v>18566</v>
      </c>
      <c r="BJ8" s="91">
        <f t="shared" ref="BJ8:BJ12" si="16">BI8-BK8</f>
        <v>696</v>
      </c>
      <c r="BK8" s="98">
        <f>50553-BK6</f>
        <v>17870</v>
      </c>
      <c r="BL8" s="4"/>
      <c r="BM8" s="4"/>
      <c r="BN8" s="4"/>
      <c r="BO8" s="4"/>
      <c r="BP8" s="4"/>
      <c r="BQ8" s="4"/>
      <c r="BR8" s="4"/>
      <c r="BS8" s="4"/>
      <c r="BT8" s="4"/>
      <c r="BU8" s="4"/>
    </row>
    <row r="9" spans="1:73" ht="22.5" customHeight="1" x14ac:dyDescent="0.2">
      <c r="A9" s="788">
        <v>2</v>
      </c>
      <c r="B9" s="87" t="s">
        <v>54</v>
      </c>
      <c r="C9" s="88" t="s">
        <v>55</v>
      </c>
      <c r="D9" s="88" t="s">
        <v>244</v>
      </c>
      <c r="E9" s="88" t="s">
        <v>240</v>
      </c>
      <c r="F9" s="92">
        <v>70000</v>
      </c>
      <c r="G9" s="92">
        <v>0</v>
      </c>
      <c r="H9" s="92">
        <v>70000</v>
      </c>
      <c r="I9" s="92">
        <v>0</v>
      </c>
      <c r="J9" s="88" t="s">
        <v>245</v>
      </c>
      <c r="K9" s="88" t="s">
        <v>97</v>
      </c>
      <c r="L9" s="99" t="s">
        <v>246</v>
      </c>
      <c r="M9" s="100" t="s">
        <v>96</v>
      </c>
      <c r="N9" s="92">
        <v>0</v>
      </c>
      <c r="O9" s="92">
        <v>70000</v>
      </c>
      <c r="P9" s="92">
        <v>2720</v>
      </c>
      <c r="Q9" s="92">
        <v>0</v>
      </c>
      <c r="R9" s="89">
        <f t="shared" si="3"/>
        <v>0</v>
      </c>
      <c r="S9" s="92">
        <v>70000</v>
      </c>
      <c r="T9" s="84">
        <f t="shared" si="4"/>
        <v>0</v>
      </c>
      <c r="U9" s="92">
        <v>70000</v>
      </c>
      <c r="V9" s="84">
        <f t="shared" si="5"/>
        <v>0</v>
      </c>
      <c r="W9" s="92">
        <v>70000</v>
      </c>
      <c r="X9" s="84">
        <f t="shared" si="6"/>
        <v>0</v>
      </c>
      <c r="Y9" s="92">
        <v>70000</v>
      </c>
      <c r="Z9" s="89">
        <f t="shared" si="7"/>
        <v>0</v>
      </c>
      <c r="AA9" s="92">
        <v>70000</v>
      </c>
      <c r="AB9" s="90">
        <f t="shared" si="8"/>
        <v>0</v>
      </c>
      <c r="AC9" s="92">
        <v>70000</v>
      </c>
      <c r="AD9" s="90">
        <f t="shared" si="9"/>
        <v>0</v>
      </c>
      <c r="AE9" s="92">
        <v>70000</v>
      </c>
      <c r="AF9" s="90">
        <f t="shared" si="10"/>
        <v>0</v>
      </c>
      <c r="AG9" s="92">
        <v>70000</v>
      </c>
      <c r="AH9" s="92">
        <f t="shared" si="11"/>
        <v>0</v>
      </c>
      <c r="AI9" s="92">
        <v>70000</v>
      </c>
      <c r="AJ9" s="92">
        <f t="shared" si="12"/>
        <v>0</v>
      </c>
      <c r="AK9" s="92">
        <v>70000</v>
      </c>
      <c r="AL9" s="92">
        <f t="shared" si="13"/>
        <v>0</v>
      </c>
      <c r="AM9" s="92">
        <v>70000</v>
      </c>
      <c r="AN9" s="92">
        <f t="shared" si="14"/>
        <v>0</v>
      </c>
      <c r="AO9" s="92">
        <v>70000</v>
      </c>
      <c r="AP9" s="92">
        <f t="shared" si="15"/>
        <v>0</v>
      </c>
      <c r="AQ9" s="92">
        <v>70000</v>
      </c>
      <c r="AR9" s="92">
        <v>0</v>
      </c>
      <c r="AS9" s="92">
        <v>70000</v>
      </c>
      <c r="AT9" s="92" t="s">
        <v>149</v>
      </c>
      <c r="AU9" s="92">
        <v>70000</v>
      </c>
      <c r="AV9" s="92" t="s">
        <v>149</v>
      </c>
      <c r="AW9" s="92" t="s">
        <v>149</v>
      </c>
      <c r="AX9" s="92" t="s">
        <v>149</v>
      </c>
      <c r="AY9" s="92" t="s">
        <v>149</v>
      </c>
      <c r="AZ9" s="92" t="s">
        <v>149</v>
      </c>
      <c r="BA9" s="92" t="s">
        <v>149</v>
      </c>
      <c r="BB9" s="92" t="s">
        <v>149</v>
      </c>
      <c r="BC9" s="92" t="s">
        <v>149</v>
      </c>
      <c r="BD9" s="92" t="s">
        <v>149</v>
      </c>
      <c r="BE9" s="92" t="s">
        <v>149</v>
      </c>
      <c r="BF9" s="92" t="s">
        <v>149</v>
      </c>
      <c r="BG9" s="92" t="s">
        <v>149</v>
      </c>
      <c r="BH9" s="92" t="s">
        <v>149</v>
      </c>
      <c r="BI9" s="92" t="s">
        <v>149</v>
      </c>
      <c r="BJ9" s="91" t="e">
        <f t="shared" si="16"/>
        <v>#VALUE!</v>
      </c>
      <c r="BK9" s="92">
        <v>70000</v>
      </c>
      <c r="BL9" s="4"/>
      <c r="BM9" s="4"/>
      <c r="BN9" s="4"/>
      <c r="BO9" s="4"/>
      <c r="BP9" s="4"/>
      <c r="BQ9" s="4"/>
      <c r="BR9" s="4"/>
      <c r="BS9" s="4"/>
      <c r="BT9" s="4"/>
      <c r="BU9" s="4"/>
    </row>
    <row r="10" spans="1:73" ht="22.5" customHeight="1" x14ac:dyDescent="0.2">
      <c r="A10" s="789"/>
      <c r="B10" s="87" t="s">
        <v>54</v>
      </c>
      <c r="C10" s="88" t="s">
        <v>55</v>
      </c>
      <c r="D10" s="88" t="s">
        <v>247</v>
      </c>
      <c r="E10" s="88" t="s">
        <v>240</v>
      </c>
      <c r="F10" s="92">
        <v>134000</v>
      </c>
      <c r="G10" s="92">
        <v>0</v>
      </c>
      <c r="H10" s="92">
        <v>134000</v>
      </c>
      <c r="I10" s="92">
        <v>0</v>
      </c>
      <c r="J10" s="88" t="s">
        <v>245</v>
      </c>
      <c r="K10" s="88" t="s">
        <v>97</v>
      </c>
      <c r="L10" s="99" t="s">
        <v>246</v>
      </c>
      <c r="M10" s="100" t="s">
        <v>96</v>
      </c>
      <c r="N10" s="92">
        <v>0</v>
      </c>
      <c r="O10" s="92">
        <v>134000</v>
      </c>
      <c r="P10" s="92">
        <v>7926</v>
      </c>
      <c r="Q10" s="92">
        <v>0</v>
      </c>
      <c r="R10" s="89">
        <f t="shared" si="3"/>
        <v>0</v>
      </c>
      <c r="S10" s="92">
        <v>134000</v>
      </c>
      <c r="T10" s="84">
        <f t="shared" si="4"/>
        <v>0</v>
      </c>
      <c r="U10" s="92">
        <v>134000</v>
      </c>
      <c r="V10" s="84">
        <f t="shared" si="5"/>
        <v>0</v>
      </c>
      <c r="W10" s="92">
        <v>134000</v>
      </c>
      <c r="X10" s="84">
        <f t="shared" si="6"/>
        <v>0</v>
      </c>
      <c r="Y10" s="92">
        <v>134000</v>
      </c>
      <c r="Z10" s="89">
        <f t="shared" si="7"/>
        <v>0</v>
      </c>
      <c r="AA10" s="92">
        <v>134000</v>
      </c>
      <c r="AB10" s="90">
        <f t="shared" si="8"/>
        <v>0</v>
      </c>
      <c r="AC10" s="92">
        <v>134000</v>
      </c>
      <c r="AD10" s="90">
        <f t="shared" si="9"/>
        <v>0</v>
      </c>
      <c r="AE10" s="92">
        <v>134000</v>
      </c>
      <c r="AF10" s="90">
        <f t="shared" si="10"/>
        <v>0</v>
      </c>
      <c r="AG10" s="92">
        <v>134000</v>
      </c>
      <c r="AH10" s="92">
        <f t="shared" si="11"/>
        <v>1433</v>
      </c>
      <c r="AI10" s="92">
        <v>132567</v>
      </c>
      <c r="AJ10" s="92">
        <f t="shared" si="12"/>
        <v>6134</v>
      </c>
      <c r="AK10" s="92">
        <v>126433</v>
      </c>
      <c r="AL10" s="90">
        <f t="shared" si="13"/>
        <v>3123</v>
      </c>
      <c r="AM10" s="90">
        <v>123310</v>
      </c>
      <c r="AN10" s="90">
        <f t="shared" si="14"/>
        <v>2883</v>
      </c>
      <c r="AO10" s="90">
        <v>120427</v>
      </c>
      <c r="AP10" s="90">
        <f t="shared" si="15"/>
        <v>4808</v>
      </c>
      <c r="AQ10" s="90">
        <v>115619</v>
      </c>
      <c r="AR10" s="90">
        <f t="shared" ref="AR10:AR11" si="17">AQ10-AS10</f>
        <v>5092</v>
      </c>
      <c r="AS10" s="90">
        <v>110527</v>
      </c>
      <c r="AT10" s="90">
        <f t="shared" ref="AT10:AT11" si="18">AS10-AU10</f>
        <v>4679</v>
      </c>
      <c r="AU10" s="90">
        <v>105848</v>
      </c>
      <c r="AV10" s="90">
        <f t="shared" ref="AV10:AV11" si="19">AU10-AW10</f>
        <v>4577</v>
      </c>
      <c r="AW10" s="90">
        <v>101271</v>
      </c>
      <c r="AX10" s="90">
        <f t="shared" ref="AX10:AX11" si="20">AW10-AY10</f>
        <v>10567</v>
      </c>
      <c r="AY10" s="90">
        <v>90704</v>
      </c>
      <c r="AZ10" s="90">
        <f t="shared" ref="AZ10:AZ11" si="21">AY10-BA10</f>
        <v>10003</v>
      </c>
      <c r="BA10" s="90">
        <v>80701</v>
      </c>
      <c r="BB10" s="90">
        <f t="shared" ref="BB10:BB11" si="22">BA10-BC10</f>
        <v>12700</v>
      </c>
      <c r="BC10" s="90">
        <v>68001</v>
      </c>
      <c r="BD10" s="90">
        <f t="shared" ref="BD10:BD11" si="23">BC10-BE10</f>
        <v>8760</v>
      </c>
      <c r="BE10" s="101">
        <v>59241</v>
      </c>
      <c r="BF10" s="90">
        <f t="shared" ref="BF10:BF11" si="24">BE10-BG10</f>
        <v>6673</v>
      </c>
      <c r="BG10" s="101">
        <v>52568</v>
      </c>
      <c r="BH10" s="97">
        <f t="shared" ref="BH10:BH11" si="25">BG10-BI10</f>
        <v>11916</v>
      </c>
      <c r="BI10" s="97">
        <v>40652</v>
      </c>
      <c r="BJ10" s="91">
        <f t="shared" si="16"/>
        <v>11640</v>
      </c>
      <c r="BK10" s="102">
        <v>29012</v>
      </c>
      <c r="BL10" s="4"/>
      <c r="BM10" s="4"/>
      <c r="BN10" s="4"/>
      <c r="BO10" s="4"/>
      <c r="BP10" s="4"/>
      <c r="BQ10" s="4"/>
      <c r="BR10" s="4"/>
      <c r="BS10" s="4"/>
      <c r="BT10" s="4"/>
      <c r="BU10" s="4"/>
    </row>
    <row r="11" spans="1:73" ht="22.5" customHeight="1" x14ac:dyDescent="0.2">
      <c r="A11" s="789"/>
      <c r="B11" s="87" t="s">
        <v>54</v>
      </c>
      <c r="C11" s="88" t="s">
        <v>55</v>
      </c>
      <c r="D11" s="88" t="s">
        <v>248</v>
      </c>
      <c r="E11" s="88" t="s">
        <v>240</v>
      </c>
      <c r="F11" s="92">
        <v>134000</v>
      </c>
      <c r="G11" s="89">
        <v>0</v>
      </c>
      <c r="H11" s="92">
        <v>134000</v>
      </c>
      <c r="I11" s="89">
        <v>0</v>
      </c>
      <c r="J11" s="88" t="s">
        <v>245</v>
      </c>
      <c r="K11" s="88" t="s">
        <v>97</v>
      </c>
      <c r="L11" s="88" t="s">
        <v>249</v>
      </c>
      <c r="M11" s="88" t="s">
        <v>96</v>
      </c>
      <c r="N11" s="89">
        <v>0</v>
      </c>
      <c r="O11" s="92">
        <v>134000</v>
      </c>
      <c r="P11" s="89">
        <v>9187</v>
      </c>
      <c r="Q11" s="89">
        <v>0</v>
      </c>
      <c r="R11" s="89">
        <f t="shared" si="3"/>
        <v>0</v>
      </c>
      <c r="S11" s="92">
        <v>134000</v>
      </c>
      <c r="T11" s="84">
        <f t="shared" si="4"/>
        <v>0</v>
      </c>
      <c r="U11" s="92">
        <v>134000</v>
      </c>
      <c r="V11" s="84">
        <f t="shared" si="5"/>
        <v>0</v>
      </c>
      <c r="W11" s="92">
        <v>134000</v>
      </c>
      <c r="X11" s="84">
        <f t="shared" si="6"/>
        <v>0</v>
      </c>
      <c r="Y11" s="89">
        <v>134000</v>
      </c>
      <c r="Z11" s="89">
        <f t="shared" si="7"/>
        <v>0</v>
      </c>
      <c r="AA11" s="89">
        <v>134000</v>
      </c>
      <c r="AB11" s="90">
        <f t="shared" si="8"/>
        <v>0</v>
      </c>
      <c r="AC11" s="89">
        <v>134000</v>
      </c>
      <c r="AD11" s="90">
        <f t="shared" si="9"/>
        <v>0</v>
      </c>
      <c r="AE11" s="89">
        <v>134000</v>
      </c>
      <c r="AF11" s="90">
        <f t="shared" si="10"/>
        <v>1658</v>
      </c>
      <c r="AG11" s="89">
        <v>132342</v>
      </c>
      <c r="AH11" s="103">
        <f t="shared" si="11"/>
        <v>11133</v>
      </c>
      <c r="AI11" s="103">
        <v>121209</v>
      </c>
      <c r="AJ11" s="103">
        <f t="shared" si="12"/>
        <v>9825</v>
      </c>
      <c r="AK11" s="103">
        <v>111384</v>
      </c>
      <c r="AL11" s="103">
        <f t="shared" si="13"/>
        <v>9628</v>
      </c>
      <c r="AM11" s="103">
        <v>101756</v>
      </c>
      <c r="AN11" s="103">
        <f t="shared" si="14"/>
        <v>32718</v>
      </c>
      <c r="AO11" s="90">
        <v>69038</v>
      </c>
      <c r="AP11" s="90">
        <f t="shared" si="15"/>
        <v>13667</v>
      </c>
      <c r="AQ11" s="90">
        <v>55371</v>
      </c>
      <c r="AR11" s="90">
        <f t="shared" si="17"/>
        <v>6477</v>
      </c>
      <c r="AS11" s="90">
        <v>48894</v>
      </c>
      <c r="AT11" s="90">
        <f t="shared" si="18"/>
        <v>16411</v>
      </c>
      <c r="AU11" s="90">
        <v>32483</v>
      </c>
      <c r="AV11" s="90">
        <f t="shared" si="19"/>
        <v>11899</v>
      </c>
      <c r="AW11" s="90">
        <v>20584</v>
      </c>
      <c r="AX11" s="90">
        <f t="shared" si="20"/>
        <v>1259</v>
      </c>
      <c r="AY11" s="90">
        <v>19325</v>
      </c>
      <c r="AZ11" s="90">
        <f t="shared" si="21"/>
        <v>3869</v>
      </c>
      <c r="BA11" s="90">
        <v>15456</v>
      </c>
      <c r="BB11" s="90">
        <f t="shared" si="22"/>
        <v>7825</v>
      </c>
      <c r="BC11" s="90">
        <v>7631</v>
      </c>
      <c r="BD11" s="90">
        <f t="shared" si="23"/>
        <v>625</v>
      </c>
      <c r="BE11" s="101">
        <v>7006</v>
      </c>
      <c r="BF11" s="90">
        <f t="shared" si="24"/>
        <v>2363</v>
      </c>
      <c r="BG11" s="101">
        <v>4643</v>
      </c>
      <c r="BH11" s="97">
        <f t="shared" si="25"/>
        <v>3667</v>
      </c>
      <c r="BI11" s="97">
        <v>976</v>
      </c>
      <c r="BJ11" s="91">
        <f t="shared" si="16"/>
        <v>976</v>
      </c>
      <c r="BK11" s="102">
        <v>0</v>
      </c>
      <c r="BL11" s="4"/>
      <c r="BM11" s="4"/>
      <c r="BN11" s="4"/>
      <c r="BO11" s="4"/>
      <c r="BP11" s="4"/>
      <c r="BQ11" s="4"/>
      <c r="BR11" s="4"/>
      <c r="BS11" s="4"/>
      <c r="BT11" s="4"/>
      <c r="BU11" s="4"/>
    </row>
    <row r="12" spans="1:73" ht="22.5" customHeight="1" x14ac:dyDescent="0.2">
      <c r="A12" s="789"/>
      <c r="B12" s="87" t="s">
        <v>54</v>
      </c>
      <c r="C12" s="88" t="s">
        <v>55</v>
      </c>
      <c r="D12" s="104" t="s">
        <v>250</v>
      </c>
      <c r="E12" s="88" t="s">
        <v>240</v>
      </c>
      <c r="F12" s="92">
        <v>14519</v>
      </c>
      <c r="G12" s="92">
        <v>0</v>
      </c>
      <c r="H12" s="92">
        <v>14519</v>
      </c>
      <c r="I12" s="92">
        <v>0</v>
      </c>
      <c r="J12" s="88" t="s">
        <v>245</v>
      </c>
      <c r="K12" s="88" t="s">
        <v>251</v>
      </c>
      <c r="L12" s="99" t="s">
        <v>252</v>
      </c>
      <c r="M12" s="100" t="s">
        <v>96</v>
      </c>
      <c r="N12" s="92">
        <v>0</v>
      </c>
      <c r="O12" s="92">
        <v>14519</v>
      </c>
      <c r="P12" s="92">
        <v>0</v>
      </c>
      <c r="Q12" s="92">
        <v>0</v>
      </c>
      <c r="R12" s="89">
        <f t="shared" si="3"/>
        <v>0</v>
      </c>
      <c r="S12" s="92">
        <v>14519</v>
      </c>
      <c r="T12" s="84">
        <f t="shared" si="4"/>
        <v>0</v>
      </c>
      <c r="U12" s="92">
        <v>14519</v>
      </c>
      <c r="V12" s="84">
        <f t="shared" si="5"/>
        <v>0</v>
      </c>
      <c r="W12" s="92">
        <v>14519</v>
      </c>
      <c r="X12" s="84">
        <f t="shared" si="6"/>
        <v>0</v>
      </c>
      <c r="Y12" s="92">
        <v>14519</v>
      </c>
      <c r="Z12" s="89">
        <f t="shared" si="7"/>
        <v>0</v>
      </c>
      <c r="AA12" s="92">
        <v>14519</v>
      </c>
      <c r="AB12" s="90">
        <f t="shared" si="8"/>
        <v>260</v>
      </c>
      <c r="AC12" s="92">
        <v>14259</v>
      </c>
      <c r="AD12" s="90">
        <f t="shared" si="9"/>
        <v>0</v>
      </c>
      <c r="AE12" s="92">
        <v>14259</v>
      </c>
      <c r="AF12" s="90">
        <f t="shared" si="10"/>
        <v>0</v>
      </c>
      <c r="AG12" s="92">
        <v>14259</v>
      </c>
      <c r="AH12" s="92">
        <f t="shared" si="11"/>
        <v>0</v>
      </c>
      <c r="AI12" s="92">
        <v>14259</v>
      </c>
      <c r="AJ12" s="92">
        <f t="shared" si="12"/>
        <v>0</v>
      </c>
      <c r="AK12" s="92">
        <v>14259</v>
      </c>
      <c r="AL12" s="92">
        <f t="shared" si="13"/>
        <v>0</v>
      </c>
      <c r="AM12" s="92">
        <v>14259</v>
      </c>
      <c r="AN12" s="92">
        <f t="shared" si="14"/>
        <v>0</v>
      </c>
      <c r="AO12" s="92">
        <v>14259</v>
      </c>
      <c r="AP12" s="92">
        <f t="shared" si="15"/>
        <v>0</v>
      </c>
      <c r="AQ12" s="92">
        <v>14259</v>
      </c>
      <c r="AR12" s="92">
        <v>0</v>
      </c>
      <c r="AS12" s="92">
        <v>14259</v>
      </c>
      <c r="AT12" s="92" t="s">
        <v>149</v>
      </c>
      <c r="AU12" s="92">
        <v>14259</v>
      </c>
      <c r="AV12" s="92" t="s">
        <v>149</v>
      </c>
      <c r="AW12" s="92" t="s">
        <v>149</v>
      </c>
      <c r="AX12" s="92" t="s">
        <v>149</v>
      </c>
      <c r="AY12" s="92" t="s">
        <v>149</v>
      </c>
      <c r="AZ12" s="92" t="s">
        <v>149</v>
      </c>
      <c r="BA12" s="92" t="s">
        <v>149</v>
      </c>
      <c r="BB12" s="92" t="s">
        <v>149</v>
      </c>
      <c r="BC12" s="92" t="s">
        <v>149</v>
      </c>
      <c r="BD12" s="92" t="s">
        <v>149</v>
      </c>
      <c r="BE12" s="92" t="s">
        <v>149</v>
      </c>
      <c r="BF12" s="92" t="s">
        <v>149</v>
      </c>
      <c r="BG12" s="92" t="s">
        <v>149</v>
      </c>
      <c r="BH12" s="92" t="s">
        <v>149</v>
      </c>
      <c r="BI12" s="92" t="s">
        <v>149</v>
      </c>
      <c r="BJ12" s="91" t="e">
        <f t="shared" si="16"/>
        <v>#VALUE!</v>
      </c>
      <c r="BK12" s="105">
        <v>14259</v>
      </c>
      <c r="BL12" s="4"/>
      <c r="BM12" s="4"/>
      <c r="BN12" s="4"/>
      <c r="BO12" s="4"/>
      <c r="BP12" s="4"/>
      <c r="BQ12" s="4"/>
      <c r="BR12" s="4"/>
      <c r="BS12" s="4"/>
      <c r="BT12" s="4"/>
      <c r="BU12" s="4"/>
    </row>
    <row r="13" spans="1:73" ht="22.5" customHeight="1" x14ac:dyDescent="0.2">
      <c r="A13" s="789"/>
      <c r="B13" s="87" t="s">
        <v>54</v>
      </c>
      <c r="C13" s="106" t="s">
        <v>55</v>
      </c>
      <c r="D13" s="107" t="s">
        <v>253</v>
      </c>
      <c r="E13" s="87" t="s">
        <v>243</v>
      </c>
      <c r="F13" s="108">
        <v>363500</v>
      </c>
      <c r="G13" s="108">
        <v>363500</v>
      </c>
      <c r="H13" s="108">
        <v>363500</v>
      </c>
      <c r="I13" s="108">
        <v>363500</v>
      </c>
      <c r="J13" s="93" t="s">
        <v>254</v>
      </c>
      <c r="K13" s="93" t="s">
        <v>97</v>
      </c>
      <c r="L13" s="109" t="s">
        <v>255</v>
      </c>
      <c r="M13" s="110" t="s">
        <v>49</v>
      </c>
      <c r="N13" s="108">
        <f>NPMU!M163</f>
        <v>139747</v>
      </c>
      <c r="O13" s="108">
        <f>NPMU!G163</f>
        <v>120666</v>
      </c>
      <c r="P13" s="108">
        <f>NPMU!H163</f>
        <v>102320</v>
      </c>
      <c r="Q13" s="90">
        <f>NPMU!O163</f>
        <v>10000</v>
      </c>
      <c r="R13" s="90">
        <f t="shared" si="3"/>
        <v>838</v>
      </c>
      <c r="S13" s="108">
        <v>119828</v>
      </c>
      <c r="T13" s="84">
        <f t="shared" si="4"/>
        <v>5110</v>
      </c>
      <c r="U13" s="108">
        <v>114718</v>
      </c>
      <c r="V13" s="84">
        <f t="shared" si="5"/>
        <v>8376</v>
      </c>
      <c r="W13" s="108">
        <v>106342</v>
      </c>
      <c r="X13" s="84">
        <f t="shared" si="6"/>
        <v>13117</v>
      </c>
      <c r="Y13" s="108">
        <v>93225</v>
      </c>
      <c r="Z13" s="90">
        <f t="shared" si="7"/>
        <v>15098</v>
      </c>
      <c r="AA13" s="108">
        <v>78127</v>
      </c>
      <c r="AB13" s="90">
        <f t="shared" si="8"/>
        <v>14428</v>
      </c>
      <c r="AC13" s="108">
        <v>63699</v>
      </c>
      <c r="AD13" s="90">
        <f t="shared" si="9"/>
        <v>19074</v>
      </c>
      <c r="AE13" s="108">
        <v>44625</v>
      </c>
      <c r="AF13" s="90">
        <f t="shared" si="10"/>
        <v>-19837</v>
      </c>
      <c r="AG13" s="108">
        <v>64462</v>
      </c>
      <c r="AH13" s="108">
        <f t="shared" si="11"/>
        <v>18277</v>
      </c>
      <c r="AI13" s="108">
        <v>46185</v>
      </c>
      <c r="AJ13" s="90">
        <f t="shared" si="12"/>
        <v>21260</v>
      </c>
      <c r="AK13" s="108">
        <v>24925</v>
      </c>
      <c r="AL13" s="90">
        <f t="shared" si="13"/>
        <v>19586</v>
      </c>
      <c r="AM13" s="108">
        <v>5339</v>
      </c>
      <c r="AN13" s="90">
        <f t="shared" si="14"/>
        <v>4713</v>
      </c>
      <c r="AO13" s="108">
        <v>626</v>
      </c>
      <c r="AP13" s="90">
        <f t="shared" si="15"/>
        <v>626</v>
      </c>
      <c r="AQ13" s="108">
        <v>0</v>
      </c>
      <c r="AR13" s="90">
        <f t="shared" ref="AR13:AR14" si="26">AQ13-AS13</f>
        <v>0</v>
      </c>
      <c r="AS13" s="108">
        <v>0</v>
      </c>
      <c r="AT13" s="90">
        <f t="shared" ref="AT13:AT14" si="27">AS13-AU13</f>
        <v>0</v>
      </c>
      <c r="AU13" s="108">
        <v>0</v>
      </c>
      <c r="AV13" s="90">
        <f t="shared" ref="AV13:AV14" si="28">AU13-AW13</f>
        <v>0</v>
      </c>
      <c r="AW13" s="90">
        <v>0</v>
      </c>
      <c r="AX13" s="90">
        <f t="shared" ref="AX13:AX14" si="29">AW13-AY13</f>
        <v>0</v>
      </c>
      <c r="AY13" s="101">
        <v>0</v>
      </c>
      <c r="AZ13" s="90">
        <f t="shared" ref="AZ13:AZ14" si="30">AY13-BA13</f>
        <v>0</v>
      </c>
      <c r="BA13" s="101">
        <v>0</v>
      </c>
      <c r="BB13" s="90">
        <f t="shared" ref="BB13:BB14" si="31">BA13-BC13</f>
        <v>0</v>
      </c>
      <c r="BC13" s="101">
        <v>0</v>
      </c>
      <c r="BD13" s="90">
        <f t="shared" ref="BD13:BD14" si="32">BC13-BE13</f>
        <v>0</v>
      </c>
      <c r="BE13" s="101">
        <v>0</v>
      </c>
      <c r="BF13" s="90">
        <f t="shared" ref="BF13:BF14" si="33">BE13-BG13</f>
        <v>0</v>
      </c>
      <c r="BG13" s="101">
        <v>0</v>
      </c>
      <c r="BH13" s="97">
        <f t="shared" ref="BH13:BH14" si="34">BG13-BI13</f>
        <v>0</v>
      </c>
      <c r="BI13" s="97">
        <v>0</v>
      </c>
      <c r="BJ13" s="76"/>
      <c r="BK13" s="102" t="s">
        <v>149</v>
      </c>
      <c r="BL13" s="4"/>
      <c r="BM13" s="4"/>
      <c r="BN13" s="4"/>
      <c r="BO13" s="4"/>
      <c r="BP13" s="4"/>
      <c r="BQ13" s="4"/>
      <c r="BR13" s="4"/>
      <c r="BS13" s="4"/>
      <c r="BT13" s="4"/>
      <c r="BU13" s="4"/>
    </row>
    <row r="14" spans="1:73" ht="22.5" customHeight="1" x14ac:dyDescent="0.2">
      <c r="A14" s="789"/>
      <c r="B14" s="87" t="s">
        <v>54</v>
      </c>
      <c r="C14" s="106" t="s">
        <v>55</v>
      </c>
      <c r="D14" s="107" t="s">
        <v>256</v>
      </c>
      <c r="E14" s="87" t="s">
        <v>243</v>
      </c>
      <c r="F14" s="108">
        <v>256600</v>
      </c>
      <c r="G14" s="108">
        <v>256600</v>
      </c>
      <c r="H14" s="108">
        <v>256600</v>
      </c>
      <c r="I14" s="108">
        <v>256600</v>
      </c>
      <c r="J14" s="93" t="s">
        <v>254</v>
      </c>
      <c r="K14" s="93" t="s">
        <v>97</v>
      </c>
      <c r="L14" s="109" t="s">
        <v>255</v>
      </c>
      <c r="M14" s="110" t="s">
        <v>49</v>
      </c>
      <c r="N14" s="108">
        <f>NPMU!M164</f>
        <v>122351</v>
      </c>
      <c r="O14" s="108">
        <f>NPMU!G164</f>
        <v>106422</v>
      </c>
      <c r="P14" s="108">
        <f>NPMU!H164</f>
        <v>55334</v>
      </c>
      <c r="Q14" s="90">
        <f>NPMU!O164</f>
        <v>10000</v>
      </c>
      <c r="R14" s="90">
        <f t="shared" si="3"/>
        <v>3162</v>
      </c>
      <c r="S14" s="108">
        <v>103260</v>
      </c>
      <c r="T14" s="84">
        <f t="shared" si="4"/>
        <v>14958</v>
      </c>
      <c r="U14" s="108">
        <v>88302</v>
      </c>
      <c r="V14" s="84">
        <f t="shared" si="5"/>
        <v>27202</v>
      </c>
      <c r="W14" s="108">
        <v>61100</v>
      </c>
      <c r="X14" s="84">
        <f t="shared" si="6"/>
        <v>11838</v>
      </c>
      <c r="Y14" s="108">
        <v>49262</v>
      </c>
      <c r="Z14" s="90">
        <f t="shared" si="7"/>
        <v>12377</v>
      </c>
      <c r="AA14" s="108">
        <v>36885</v>
      </c>
      <c r="AB14" s="90">
        <f t="shared" si="8"/>
        <v>6971</v>
      </c>
      <c r="AC14" s="108">
        <v>29914</v>
      </c>
      <c r="AD14" s="90">
        <f t="shared" si="9"/>
        <v>4954</v>
      </c>
      <c r="AE14" s="108">
        <v>24960</v>
      </c>
      <c r="AF14" s="90">
        <f t="shared" si="10"/>
        <v>24960</v>
      </c>
      <c r="AG14" s="108">
        <v>0</v>
      </c>
      <c r="AH14" s="108">
        <f t="shared" si="11"/>
        <v>0</v>
      </c>
      <c r="AI14" s="108">
        <v>0</v>
      </c>
      <c r="AJ14" s="90">
        <f t="shared" si="12"/>
        <v>0</v>
      </c>
      <c r="AK14" s="108">
        <v>0</v>
      </c>
      <c r="AL14" s="90">
        <f t="shared" si="13"/>
        <v>0</v>
      </c>
      <c r="AM14" s="108">
        <v>0</v>
      </c>
      <c r="AN14" s="90">
        <f t="shared" si="14"/>
        <v>0</v>
      </c>
      <c r="AO14" s="108">
        <v>0</v>
      </c>
      <c r="AP14" s="90">
        <f t="shared" si="15"/>
        <v>0</v>
      </c>
      <c r="AQ14" s="108">
        <v>0</v>
      </c>
      <c r="AR14" s="90">
        <f t="shared" si="26"/>
        <v>0</v>
      </c>
      <c r="AS14" s="108">
        <v>0</v>
      </c>
      <c r="AT14" s="90">
        <f t="shared" si="27"/>
        <v>0</v>
      </c>
      <c r="AU14" s="108">
        <v>0</v>
      </c>
      <c r="AV14" s="90">
        <f t="shared" si="28"/>
        <v>0</v>
      </c>
      <c r="AW14" s="90">
        <v>0</v>
      </c>
      <c r="AX14" s="90">
        <f t="shared" si="29"/>
        <v>0</v>
      </c>
      <c r="AY14" s="101">
        <v>0</v>
      </c>
      <c r="AZ14" s="90">
        <f t="shared" si="30"/>
        <v>0</v>
      </c>
      <c r="BA14" s="101">
        <v>0</v>
      </c>
      <c r="BB14" s="90">
        <f t="shared" si="31"/>
        <v>0</v>
      </c>
      <c r="BC14" s="101">
        <v>0</v>
      </c>
      <c r="BD14" s="90">
        <f t="shared" si="32"/>
        <v>0</v>
      </c>
      <c r="BE14" s="101">
        <v>0</v>
      </c>
      <c r="BF14" s="90">
        <f t="shared" si="33"/>
        <v>0</v>
      </c>
      <c r="BG14" s="101">
        <v>0</v>
      </c>
      <c r="BH14" s="97">
        <f t="shared" si="34"/>
        <v>0</v>
      </c>
      <c r="BI14" s="97">
        <v>0</v>
      </c>
      <c r="BJ14" s="76"/>
      <c r="BK14" s="102" t="s">
        <v>149</v>
      </c>
      <c r="BL14" s="4"/>
      <c r="BM14" s="4"/>
      <c r="BN14" s="4"/>
      <c r="BO14" s="4"/>
      <c r="BP14" s="4"/>
      <c r="BQ14" s="4"/>
      <c r="BR14" s="4"/>
      <c r="BS14" s="4"/>
      <c r="BT14" s="4"/>
      <c r="BU14" s="4"/>
    </row>
    <row r="15" spans="1:73" ht="12.75" x14ac:dyDescent="0.2">
      <c r="A15" s="789"/>
      <c r="B15" s="87" t="s">
        <v>54</v>
      </c>
      <c r="C15" s="106" t="str">
        <f>NPMU!C21</f>
        <v>APDCL</v>
      </c>
      <c r="D15" s="106" t="s">
        <v>257</v>
      </c>
      <c r="E15" s="106" t="str">
        <f>NPMU!F21</f>
        <v>Awarded</v>
      </c>
      <c r="F15" s="110">
        <f>NPMU!G21</f>
        <v>681303</v>
      </c>
      <c r="G15" s="110">
        <f>NPMU!H21</f>
        <v>680400</v>
      </c>
      <c r="H15" s="110">
        <f t="shared" ref="H15:I15" si="35">F15</f>
        <v>681303</v>
      </c>
      <c r="I15" s="110">
        <f t="shared" si="35"/>
        <v>680400</v>
      </c>
      <c r="J15" s="110" t="str">
        <f>NPMU!N21</f>
        <v>TOTEX</v>
      </c>
      <c r="K15" s="110" t="str">
        <f>NPMU!O21</f>
        <v>RDSS</v>
      </c>
      <c r="L15" s="110" t="s">
        <v>258</v>
      </c>
      <c r="M15" s="110" t="s">
        <v>49</v>
      </c>
      <c r="N15" s="108">
        <v>0</v>
      </c>
      <c r="O15" s="108">
        <v>0</v>
      </c>
      <c r="P15" s="108">
        <v>0</v>
      </c>
      <c r="Q15" s="108">
        <v>0</v>
      </c>
      <c r="R15" s="108">
        <v>0</v>
      </c>
      <c r="S15" s="108">
        <v>0</v>
      </c>
      <c r="T15" s="108">
        <v>0</v>
      </c>
      <c r="U15" s="111"/>
      <c r="V15" s="111"/>
      <c r="W15" s="111"/>
      <c r="X15" s="111"/>
      <c r="Y15" s="111"/>
    </row>
    <row r="16" spans="1:73" ht="12.75" x14ac:dyDescent="0.2">
      <c r="A16" s="789"/>
      <c r="B16" s="87" t="s">
        <v>54</v>
      </c>
      <c r="C16" s="106" t="str">
        <f>NPMU!C22</f>
        <v>APDCL</v>
      </c>
      <c r="D16" s="106" t="s">
        <v>259</v>
      </c>
      <c r="E16" s="106" t="str">
        <f>NPMU!F22</f>
        <v>Awarded</v>
      </c>
      <c r="F16" s="110">
        <f>NPMU!G22</f>
        <v>692022</v>
      </c>
      <c r="G16" s="110">
        <f>NPMU!H22</f>
        <v>691000</v>
      </c>
      <c r="H16" s="110">
        <f t="shared" ref="H16:I16" si="36">F16</f>
        <v>692022</v>
      </c>
      <c r="I16" s="110">
        <f t="shared" si="36"/>
        <v>691000</v>
      </c>
      <c r="J16" s="110" t="str">
        <f>NPMU!N22</f>
        <v>TOTEX</v>
      </c>
      <c r="K16" s="110" t="str">
        <f>NPMU!O22</f>
        <v>RDSS</v>
      </c>
      <c r="L16" s="110" t="s">
        <v>260</v>
      </c>
      <c r="M16" s="110" t="s">
        <v>49</v>
      </c>
      <c r="N16" s="108">
        <v>0</v>
      </c>
      <c r="O16" s="108">
        <v>0</v>
      </c>
      <c r="P16" s="108">
        <v>0</v>
      </c>
      <c r="Q16" s="108">
        <v>0</v>
      </c>
      <c r="R16" s="108">
        <v>0</v>
      </c>
      <c r="S16" s="108">
        <v>0</v>
      </c>
      <c r="T16" s="108">
        <v>0</v>
      </c>
      <c r="U16" s="111"/>
      <c r="V16" s="111"/>
      <c r="W16" s="111"/>
      <c r="X16" s="111"/>
      <c r="Y16" s="111"/>
    </row>
    <row r="17" spans="1:73" ht="12.75" x14ac:dyDescent="0.2">
      <c r="A17" s="789"/>
      <c r="B17" s="87" t="s">
        <v>54</v>
      </c>
      <c r="C17" s="106" t="str">
        <f>NPMU!C23</f>
        <v>APDCL</v>
      </c>
      <c r="D17" s="106" t="s">
        <v>261</v>
      </c>
      <c r="E17" s="106" t="str">
        <f>NPMU!F23</f>
        <v>Awarded</v>
      </c>
      <c r="F17" s="110">
        <f>NPMU!G23</f>
        <v>712328</v>
      </c>
      <c r="G17" s="110">
        <f>NPMU!H23</f>
        <v>711200</v>
      </c>
      <c r="H17" s="110">
        <f t="shared" ref="H17:I17" si="37">F17</f>
        <v>712328</v>
      </c>
      <c r="I17" s="110">
        <f t="shared" si="37"/>
        <v>711200</v>
      </c>
      <c r="J17" s="110" t="str">
        <f>NPMU!N23</f>
        <v>TOTEX</v>
      </c>
      <c r="K17" s="110" t="str">
        <f>NPMU!O23</f>
        <v>RDSS</v>
      </c>
      <c r="L17" s="110" t="s">
        <v>262</v>
      </c>
      <c r="M17" s="110" t="s">
        <v>49</v>
      </c>
      <c r="N17" s="108">
        <v>0</v>
      </c>
      <c r="O17" s="108">
        <v>0</v>
      </c>
      <c r="P17" s="108">
        <v>0</v>
      </c>
      <c r="Q17" s="108">
        <v>0</v>
      </c>
      <c r="R17" s="108">
        <v>0</v>
      </c>
      <c r="S17" s="108">
        <v>0</v>
      </c>
      <c r="T17" s="108">
        <v>0</v>
      </c>
      <c r="U17" s="111"/>
      <c r="V17" s="111"/>
      <c r="W17" s="111"/>
      <c r="X17" s="111"/>
      <c r="Y17" s="111"/>
    </row>
    <row r="18" spans="1:73" ht="12.75" x14ac:dyDescent="0.2">
      <c r="A18" s="789"/>
      <c r="B18" s="87" t="s">
        <v>54</v>
      </c>
      <c r="C18" s="106" t="str">
        <f>NPMU!C24</f>
        <v>APDCL</v>
      </c>
      <c r="D18" s="106" t="s">
        <v>263</v>
      </c>
      <c r="E18" s="106" t="str">
        <f>NPMU!F24</f>
        <v>Awarded</v>
      </c>
      <c r="F18" s="110">
        <f>NPMU!G24</f>
        <v>735964</v>
      </c>
      <c r="G18" s="110">
        <f>NPMU!H24</f>
        <v>733800</v>
      </c>
      <c r="H18" s="110">
        <f t="shared" ref="H18:I18" si="38">F18</f>
        <v>735964</v>
      </c>
      <c r="I18" s="110">
        <f t="shared" si="38"/>
        <v>733800</v>
      </c>
      <c r="J18" s="110" t="str">
        <f>NPMU!N24</f>
        <v>TOTEX</v>
      </c>
      <c r="K18" s="110" t="str">
        <f>NPMU!O24</f>
        <v>RDSS</v>
      </c>
      <c r="L18" s="110" t="s">
        <v>260</v>
      </c>
      <c r="M18" s="110" t="s">
        <v>49</v>
      </c>
      <c r="N18" s="108">
        <v>0</v>
      </c>
      <c r="O18" s="108">
        <v>0</v>
      </c>
      <c r="P18" s="108">
        <v>0</v>
      </c>
      <c r="Q18" s="108">
        <v>0</v>
      </c>
      <c r="R18" s="108">
        <v>0</v>
      </c>
      <c r="S18" s="108">
        <v>0</v>
      </c>
      <c r="T18" s="108">
        <v>0</v>
      </c>
      <c r="U18" s="111"/>
      <c r="V18" s="111"/>
      <c r="W18" s="111"/>
      <c r="X18" s="111"/>
      <c r="Y18" s="111"/>
    </row>
    <row r="19" spans="1:73" ht="12.75" x14ac:dyDescent="0.2">
      <c r="A19" s="789"/>
      <c r="B19" s="87" t="s">
        <v>54</v>
      </c>
      <c r="C19" s="106" t="str">
        <f>NPMU!C25</f>
        <v>APDCL</v>
      </c>
      <c r="D19" s="106" t="s">
        <v>264</v>
      </c>
      <c r="E19" s="106" t="str">
        <f>NPMU!F25</f>
        <v>Awarded</v>
      </c>
      <c r="F19" s="110">
        <f>NPMU!G25</f>
        <v>753613</v>
      </c>
      <c r="G19" s="110">
        <f>NPMU!H25</f>
        <v>749300</v>
      </c>
      <c r="H19" s="110">
        <f t="shared" ref="H19:I19" si="39">F19</f>
        <v>753613</v>
      </c>
      <c r="I19" s="110">
        <f t="shared" si="39"/>
        <v>749300</v>
      </c>
      <c r="J19" s="110" t="str">
        <f>NPMU!N25</f>
        <v>TOTEX</v>
      </c>
      <c r="K19" s="110" t="str">
        <f>NPMU!O25</f>
        <v>RDSS</v>
      </c>
      <c r="L19" s="110" t="s">
        <v>262</v>
      </c>
      <c r="M19" s="110" t="s">
        <v>49</v>
      </c>
      <c r="N19" s="108">
        <v>0</v>
      </c>
      <c r="O19" s="108">
        <v>0</v>
      </c>
      <c r="P19" s="108">
        <v>0</v>
      </c>
      <c r="Q19" s="108">
        <v>0</v>
      </c>
      <c r="R19" s="108">
        <v>0</v>
      </c>
      <c r="S19" s="108">
        <v>0</v>
      </c>
      <c r="T19" s="108">
        <v>0</v>
      </c>
      <c r="U19" s="111"/>
      <c r="V19" s="111"/>
      <c r="W19" s="111"/>
      <c r="X19" s="111"/>
      <c r="Y19" s="111"/>
    </row>
    <row r="20" spans="1:73" ht="12.75" x14ac:dyDescent="0.2">
      <c r="A20" s="789"/>
      <c r="B20" s="87" t="s">
        <v>54</v>
      </c>
      <c r="C20" s="106" t="str">
        <f>NPMU!C26</f>
        <v>APDCL</v>
      </c>
      <c r="D20" s="106" t="s">
        <v>265</v>
      </c>
      <c r="E20" s="106" t="str">
        <f>NPMU!F26</f>
        <v>Awarded</v>
      </c>
      <c r="F20" s="110">
        <f>NPMU!G26</f>
        <v>758986</v>
      </c>
      <c r="G20" s="110">
        <f>NPMU!H26</f>
        <v>757700</v>
      </c>
      <c r="H20" s="110">
        <f t="shared" ref="H20:I20" si="40">F20</f>
        <v>758986</v>
      </c>
      <c r="I20" s="110">
        <f t="shared" si="40"/>
        <v>757700</v>
      </c>
      <c r="J20" s="110" t="str">
        <f>NPMU!N26</f>
        <v>TOTEX</v>
      </c>
      <c r="K20" s="110" t="str">
        <f>NPMU!O26</f>
        <v>RDSS</v>
      </c>
      <c r="L20" s="110" t="s">
        <v>266</v>
      </c>
      <c r="M20" s="110" t="s">
        <v>49</v>
      </c>
      <c r="N20" s="108">
        <v>0</v>
      </c>
      <c r="O20" s="108">
        <v>0</v>
      </c>
      <c r="P20" s="108">
        <v>0</v>
      </c>
      <c r="Q20" s="108">
        <v>0</v>
      </c>
      <c r="R20" s="108">
        <v>0</v>
      </c>
      <c r="S20" s="108">
        <v>0</v>
      </c>
      <c r="T20" s="108">
        <v>0</v>
      </c>
      <c r="U20" s="111"/>
      <c r="V20" s="111"/>
      <c r="W20" s="111"/>
      <c r="X20" s="111"/>
      <c r="Y20" s="111"/>
    </row>
    <row r="21" spans="1:73" ht="12.75" x14ac:dyDescent="0.2">
      <c r="A21" s="789"/>
      <c r="B21" s="87" t="s">
        <v>54</v>
      </c>
      <c r="C21" s="106" t="str">
        <f>NPMU!C27</f>
        <v>APDCL</v>
      </c>
      <c r="D21" s="106" t="s">
        <v>149</v>
      </c>
      <c r="E21" s="106" t="str">
        <f>NPMU!F27</f>
        <v>Proposed</v>
      </c>
      <c r="F21" s="110">
        <f>NPMU!G27</f>
        <v>790382</v>
      </c>
      <c r="G21" s="110">
        <f>NPMU!H27</f>
        <v>790382</v>
      </c>
      <c r="H21" s="110"/>
      <c r="I21" s="110"/>
      <c r="J21" s="110" t="str">
        <f>NPMU!N27</f>
        <v>TOTEX</v>
      </c>
      <c r="K21" s="110" t="str">
        <f>NPMU!O27</f>
        <v>RDSS</v>
      </c>
      <c r="L21" s="87" t="s">
        <v>149</v>
      </c>
      <c r="M21" s="110" t="s">
        <v>49</v>
      </c>
      <c r="N21" s="108">
        <v>0</v>
      </c>
      <c r="O21" s="108">
        <v>0</v>
      </c>
      <c r="P21" s="108">
        <v>0</v>
      </c>
      <c r="Q21" s="108">
        <v>0</v>
      </c>
      <c r="R21" s="108">
        <v>0</v>
      </c>
      <c r="S21" s="108">
        <v>0</v>
      </c>
      <c r="T21" s="108">
        <v>0</v>
      </c>
      <c r="U21" s="111"/>
      <c r="V21" s="111"/>
      <c r="W21" s="111"/>
      <c r="X21" s="111"/>
      <c r="Y21" s="111"/>
    </row>
    <row r="22" spans="1:73" ht="12.75" x14ac:dyDescent="0.2">
      <c r="A22" s="111">
        <v>3</v>
      </c>
      <c r="B22" s="106" t="str">
        <f>NPMU!B28</f>
        <v>Arunachal Pradesh</v>
      </c>
      <c r="C22" s="106" t="s">
        <v>53</v>
      </c>
      <c r="D22" s="106" t="s">
        <v>149</v>
      </c>
      <c r="E22" s="106" t="str">
        <f>NPMU!F28</f>
        <v>Proposed</v>
      </c>
      <c r="F22" s="110">
        <f>NPMU!G28</f>
        <v>287445</v>
      </c>
      <c r="G22" s="110">
        <f>NPMU!H28</f>
        <v>287445</v>
      </c>
      <c r="H22" s="110"/>
      <c r="I22" s="110"/>
      <c r="J22" s="110" t="str">
        <f>NPMU!N28</f>
        <v>TOTEX</v>
      </c>
      <c r="K22" s="110" t="str">
        <f>NPMU!O28</f>
        <v>RDSS</v>
      </c>
      <c r="L22" s="87" t="s">
        <v>149</v>
      </c>
      <c r="M22" s="110" t="s">
        <v>49</v>
      </c>
      <c r="N22" s="108">
        <v>0</v>
      </c>
      <c r="O22" s="108">
        <v>0</v>
      </c>
      <c r="P22" s="108">
        <v>0</v>
      </c>
      <c r="Q22" s="108">
        <v>0</v>
      </c>
      <c r="R22" s="108">
        <v>0</v>
      </c>
      <c r="S22" s="108">
        <v>0</v>
      </c>
      <c r="T22" s="108">
        <v>0</v>
      </c>
      <c r="U22" s="111"/>
      <c r="V22" s="111"/>
      <c r="W22" s="111"/>
      <c r="X22" s="111"/>
      <c r="Y22" s="111"/>
    </row>
    <row r="23" spans="1:73" ht="22.5" customHeight="1" x14ac:dyDescent="0.2">
      <c r="A23" s="788">
        <v>4</v>
      </c>
      <c r="B23" s="87" t="s">
        <v>16</v>
      </c>
      <c r="C23" s="88" t="s">
        <v>20</v>
      </c>
      <c r="D23" s="88" t="s">
        <v>267</v>
      </c>
      <c r="E23" s="88" t="s">
        <v>240</v>
      </c>
      <c r="F23" s="92">
        <v>2000</v>
      </c>
      <c r="G23" s="92">
        <v>0</v>
      </c>
      <c r="H23" s="89">
        <v>2000</v>
      </c>
      <c r="I23" s="89">
        <v>0</v>
      </c>
      <c r="J23" s="88" t="s">
        <v>245</v>
      </c>
      <c r="K23" s="88" t="s">
        <v>97</v>
      </c>
      <c r="L23" s="88" t="s">
        <v>166</v>
      </c>
      <c r="M23" s="100" t="s">
        <v>96</v>
      </c>
      <c r="N23" s="89">
        <v>0</v>
      </c>
      <c r="O23" s="89">
        <v>2000</v>
      </c>
      <c r="P23" s="92">
        <v>0</v>
      </c>
      <c r="Q23" s="92">
        <v>0</v>
      </c>
      <c r="R23" s="89">
        <f t="shared" ref="R23:R32" si="41">O23-S23</f>
        <v>0</v>
      </c>
      <c r="S23" s="89">
        <v>2000</v>
      </c>
      <c r="T23" s="84">
        <f t="shared" ref="T23:T32" si="42">S23-U23</f>
        <v>0</v>
      </c>
      <c r="U23" s="89">
        <v>2000</v>
      </c>
      <c r="V23" s="84">
        <f t="shared" ref="V23:V32" si="43">U23-W23</f>
        <v>0</v>
      </c>
      <c r="W23" s="89">
        <v>2000</v>
      </c>
      <c r="X23" s="84">
        <f t="shared" ref="X23:X32" si="44">W23-Y23</f>
        <v>0</v>
      </c>
      <c r="Y23" s="89">
        <v>2000</v>
      </c>
      <c r="Z23" s="89">
        <f>Y23-AA23</f>
        <v>0</v>
      </c>
      <c r="AA23" s="89">
        <v>2000</v>
      </c>
      <c r="AB23" s="90">
        <f>AA23-AC23</f>
        <v>0</v>
      </c>
      <c r="AC23" s="89">
        <v>2000</v>
      </c>
      <c r="AD23" s="90">
        <f>AC23-AE23</f>
        <v>0</v>
      </c>
      <c r="AE23" s="89">
        <v>2000</v>
      </c>
      <c r="AF23" s="90">
        <f>AE23-AG23</f>
        <v>0</v>
      </c>
      <c r="AG23" s="89">
        <v>2000</v>
      </c>
      <c r="AH23" s="89">
        <f>AG23-AI23</f>
        <v>0</v>
      </c>
      <c r="AI23" s="89">
        <v>2000</v>
      </c>
      <c r="AJ23" s="92">
        <f>AI23-AK23</f>
        <v>0</v>
      </c>
      <c r="AK23" s="89">
        <v>2000</v>
      </c>
      <c r="AL23" s="92">
        <f>AK23-AM23</f>
        <v>0</v>
      </c>
      <c r="AM23" s="89">
        <v>2000</v>
      </c>
      <c r="AN23" s="92">
        <f>AM23-AO23</f>
        <v>0</v>
      </c>
      <c r="AO23" s="89">
        <v>2000</v>
      </c>
      <c r="AP23" s="92">
        <f>AO23-AQ23</f>
        <v>0</v>
      </c>
      <c r="AQ23" s="89">
        <v>2000</v>
      </c>
      <c r="AR23" s="92">
        <v>0</v>
      </c>
      <c r="AS23" s="92" t="s">
        <v>149</v>
      </c>
      <c r="AT23" s="92" t="s">
        <v>149</v>
      </c>
      <c r="AU23" s="89">
        <v>2000</v>
      </c>
      <c r="AV23" s="92" t="s">
        <v>149</v>
      </c>
      <c r="AW23" s="92" t="s">
        <v>149</v>
      </c>
      <c r="AX23" s="92" t="s">
        <v>149</v>
      </c>
      <c r="AY23" s="92" t="s">
        <v>149</v>
      </c>
      <c r="AZ23" s="92" t="s">
        <v>149</v>
      </c>
      <c r="BA23" s="92" t="s">
        <v>149</v>
      </c>
      <c r="BB23" s="92" t="s">
        <v>149</v>
      </c>
      <c r="BC23" s="92" t="s">
        <v>149</v>
      </c>
      <c r="BD23" s="92" t="s">
        <v>149</v>
      </c>
      <c r="BE23" s="92" t="s">
        <v>149</v>
      </c>
      <c r="BF23" s="92" t="s">
        <v>149</v>
      </c>
      <c r="BG23" s="92" t="s">
        <v>149</v>
      </c>
      <c r="BH23" s="92" t="s">
        <v>149</v>
      </c>
      <c r="BI23" s="92" t="s">
        <v>149</v>
      </c>
      <c r="BJ23" s="76"/>
      <c r="BK23" s="102"/>
      <c r="BL23" s="4"/>
      <c r="BM23" s="4"/>
      <c r="BN23" s="4"/>
      <c r="BO23" s="4"/>
      <c r="BP23" s="4"/>
      <c r="BQ23" s="4"/>
      <c r="BR23" s="4"/>
      <c r="BS23" s="4"/>
      <c r="BT23" s="4"/>
      <c r="BU23" s="4"/>
    </row>
    <row r="24" spans="1:73" ht="22.5" customHeight="1" x14ac:dyDescent="0.2">
      <c r="A24" s="789"/>
      <c r="B24" s="87" t="s">
        <v>16</v>
      </c>
      <c r="C24" s="93" t="s">
        <v>17</v>
      </c>
      <c r="D24" s="112" t="s">
        <v>268</v>
      </c>
      <c r="E24" s="107" t="s">
        <v>269</v>
      </c>
      <c r="F24" s="90">
        <v>2302644</v>
      </c>
      <c r="G24" s="90">
        <v>2302644</v>
      </c>
      <c r="H24" s="90">
        <v>0</v>
      </c>
      <c r="I24" s="90">
        <v>0</v>
      </c>
      <c r="J24" s="93" t="s">
        <v>270</v>
      </c>
      <c r="K24" s="93" t="s">
        <v>18</v>
      </c>
      <c r="L24" s="95" t="s">
        <v>149</v>
      </c>
      <c r="M24" s="95" t="s">
        <v>15</v>
      </c>
      <c r="N24" s="90">
        <v>0</v>
      </c>
      <c r="O24" s="90">
        <v>0</v>
      </c>
      <c r="P24" s="90">
        <v>0</v>
      </c>
      <c r="Q24" s="90">
        <v>0</v>
      </c>
      <c r="R24" s="90">
        <f t="shared" si="41"/>
        <v>0</v>
      </c>
      <c r="S24" s="90">
        <v>0</v>
      </c>
      <c r="T24" s="84">
        <f t="shared" si="42"/>
        <v>0</v>
      </c>
      <c r="U24" s="90">
        <v>0</v>
      </c>
      <c r="V24" s="84">
        <f t="shared" si="43"/>
        <v>0</v>
      </c>
      <c r="W24" s="90">
        <v>0</v>
      </c>
      <c r="X24" s="84">
        <f t="shared" si="44"/>
        <v>0</v>
      </c>
      <c r="Y24" s="90">
        <v>0</v>
      </c>
      <c r="Z24" s="90">
        <v>0</v>
      </c>
      <c r="AA24" s="90">
        <v>0</v>
      </c>
      <c r="AB24" s="90"/>
      <c r="AC24" s="108"/>
      <c r="AD24" s="90"/>
      <c r="AE24" s="108"/>
      <c r="AF24" s="90"/>
      <c r="AG24" s="108"/>
      <c r="AH24" s="108"/>
      <c r="AI24" s="108"/>
      <c r="AJ24" s="90"/>
      <c r="AK24" s="108"/>
      <c r="AL24" s="90"/>
      <c r="AM24" s="108"/>
      <c r="AN24" s="90"/>
      <c r="AO24" s="108"/>
      <c r="AP24" s="90"/>
      <c r="AQ24" s="108"/>
      <c r="AR24" s="90"/>
      <c r="AS24" s="108"/>
      <c r="AT24" s="90"/>
      <c r="AU24" s="108"/>
      <c r="AV24" s="90"/>
      <c r="AW24" s="90"/>
      <c r="AX24" s="90"/>
      <c r="AY24" s="90"/>
      <c r="AZ24" s="90"/>
      <c r="BA24" s="90"/>
      <c r="BB24" s="90"/>
      <c r="BC24" s="90"/>
      <c r="BD24" s="90"/>
      <c r="BE24" s="90"/>
      <c r="BF24" s="90"/>
      <c r="BG24" s="101"/>
      <c r="BH24" s="97"/>
      <c r="BI24" s="97"/>
      <c r="BJ24" s="76"/>
      <c r="BK24" s="102"/>
      <c r="BL24" s="4"/>
      <c r="BM24" s="4"/>
      <c r="BN24" s="4"/>
      <c r="BO24" s="4"/>
      <c r="BP24" s="4"/>
      <c r="BQ24" s="4"/>
      <c r="BR24" s="4"/>
      <c r="BS24" s="4"/>
      <c r="BT24" s="4"/>
      <c r="BU24" s="4"/>
    </row>
    <row r="25" spans="1:73" ht="22.5" customHeight="1" x14ac:dyDescent="0.2">
      <c r="A25" s="789"/>
      <c r="B25" s="87" t="s">
        <v>16</v>
      </c>
      <c r="C25" s="93" t="s">
        <v>19</v>
      </c>
      <c r="D25" s="113" t="s">
        <v>268</v>
      </c>
      <c r="E25" s="107" t="s">
        <v>269</v>
      </c>
      <c r="F25" s="90">
        <v>2050962</v>
      </c>
      <c r="G25" s="90">
        <v>2050962</v>
      </c>
      <c r="H25" s="90">
        <v>0</v>
      </c>
      <c r="I25" s="90">
        <v>0</v>
      </c>
      <c r="J25" s="93" t="s">
        <v>270</v>
      </c>
      <c r="K25" s="93" t="s">
        <v>18</v>
      </c>
      <c r="L25" s="95" t="s">
        <v>149</v>
      </c>
      <c r="M25" s="95" t="s">
        <v>15</v>
      </c>
      <c r="N25" s="90">
        <v>0</v>
      </c>
      <c r="O25" s="90">
        <v>0</v>
      </c>
      <c r="P25" s="90">
        <v>0</v>
      </c>
      <c r="Q25" s="90">
        <v>0</v>
      </c>
      <c r="R25" s="90">
        <f t="shared" si="41"/>
        <v>0</v>
      </c>
      <c r="S25" s="90">
        <v>0</v>
      </c>
      <c r="T25" s="84">
        <f t="shared" si="42"/>
        <v>0</v>
      </c>
      <c r="U25" s="90">
        <v>0</v>
      </c>
      <c r="V25" s="84">
        <f t="shared" si="43"/>
        <v>0</v>
      </c>
      <c r="W25" s="90">
        <v>0</v>
      </c>
      <c r="X25" s="84">
        <f t="shared" si="44"/>
        <v>0</v>
      </c>
      <c r="Y25" s="90">
        <v>0</v>
      </c>
      <c r="Z25" s="90">
        <v>0</v>
      </c>
      <c r="AA25" s="90">
        <v>0</v>
      </c>
      <c r="AB25" s="90"/>
      <c r="AC25" s="108"/>
      <c r="AD25" s="90"/>
      <c r="AE25" s="108"/>
      <c r="AF25" s="90"/>
      <c r="AG25" s="108"/>
      <c r="AH25" s="108"/>
      <c r="AI25" s="108"/>
      <c r="AJ25" s="90"/>
      <c r="AK25" s="108"/>
      <c r="AL25" s="90"/>
      <c r="AM25" s="108"/>
      <c r="AN25" s="90"/>
      <c r="AO25" s="108"/>
      <c r="AP25" s="90"/>
      <c r="AQ25" s="108"/>
      <c r="AR25" s="90"/>
      <c r="AS25" s="108"/>
      <c r="AT25" s="90"/>
      <c r="AU25" s="108"/>
      <c r="AV25" s="90"/>
      <c r="AW25" s="90"/>
      <c r="AX25" s="90"/>
      <c r="AY25" s="90"/>
      <c r="AZ25" s="90"/>
      <c r="BA25" s="90"/>
      <c r="BB25" s="90"/>
      <c r="BC25" s="90"/>
      <c r="BD25" s="90"/>
      <c r="BE25" s="90"/>
      <c r="BF25" s="90"/>
      <c r="BG25" s="101"/>
      <c r="BH25" s="97"/>
      <c r="BI25" s="97"/>
      <c r="BJ25" s="76"/>
      <c r="BK25" s="102"/>
      <c r="BL25" s="4"/>
      <c r="BM25" s="4"/>
      <c r="BN25" s="4"/>
      <c r="BO25" s="4"/>
      <c r="BP25" s="4"/>
      <c r="BQ25" s="4"/>
      <c r="BR25" s="4"/>
      <c r="BS25" s="4"/>
      <c r="BT25" s="4"/>
      <c r="BU25" s="4"/>
    </row>
    <row r="26" spans="1:73" ht="22.5" customHeight="1" x14ac:dyDescent="0.2">
      <c r="A26" s="773"/>
      <c r="B26" s="87" t="s">
        <v>16</v>
      </c>
      <c r="C26" s="93" t="s">
        <v>20</v>
      </c>
      <c r="D26" s="113" t="s">
        <v>268</v>
      </c>
      <c r="E26" s="107" t="s">
        <v>269</v>
      </c>
      <c r="F26" s="90">
        <v>1255240</v>
      </c>
      <c r="G26" s="90">
        <v>1255240</v>
      </c>
      <c r="H26" s="90">
        <v>0</v>
      </c>
      <c r="I26" s="90">
        <v>0</v>
      </c>
      <c r="J26" s="93" t="s">
        <v>270</v>
      </c>
      <c r="K26" s="93" t="s">
        <v>18</v>
      </c>
      <c r="L26" s="95" t="s">
        <v>149</v>
      </c>
      <c r="M26" s="95" t="s">
        <v>15</v>
      </c>
      <c r="N26" s="90">
        <v>0</v>
      </c>
      <c r="O26" s="90">
        <v>0</v>
      </c>
      <c r="P26" s="90">
        <v>0</v>
      </c>
      <c r="Q26" s="90">
        <v>0</v>
      </c>
      <c r="R26" s="90">
        <f t="shared" si="41"/>
        <v>0</v>
      </c>
      <c r="S26" s="90">
        <v>0</v>
      </c>
      <c r="T26" s="84">
        <f t="shared" si="42"/>
        <v>0</v>
      </c>
      <c r="U26" s="90">
        <v>0</v>
      </c>
      <c r="V26" s="84">
        <f t="shared" si="43"/>
        <v>0</v>
      </c>
      <c r="W26" s="90">
        <v>0</v>
      </c>
      <c r="X26" s="84">
        <f t="shared" si="44"/>
        <v>0</v>
      </c>
      <c r="Y26" s="90">
        <v>0</v>
      </c>
      <c r="Z26" s="90">
        <v>0</v>
      </c>
      <c r="AA26" s="90">
        <v>0</v>
      </c>
      <c r="AB26" s="90"/>
      <c r="AC26" s="108"/>
      <c r="AD26" s="90"/>
      <c r="AE26" s="108"/>
      <c r="AF26" s="90"/>
      <c r="AG26" s="108"/>
      <c r="AH26" s="108"/>
      <c r="AI26" s="108"/>
      <c r="AJ26" s="90"/>
      <c r="AK26" s="108"/>
      <c r="AL26" s="90"/>
      <c r="AM26" s="108"/>
      <c r="AN26" s="90"/>
      <c r="AO26" s="108"/>
      <c r="AP26" s="90"/>
      <c r="AQ26" s="108"/>
      <c r="AR26" s="90"/>
      <c r="AS26" s="108"/>
      <c r="AT26" s="90"/>
      <c r="AU26" s="108"/>
      <c r="AV26" s="90"/>
      <c r="AW26" s="90"/>
      <c r="AX26" s="90"/>
      <c r="AY26" s="90"/>
      <c r="AZ26" s="90"/>
      <c r="BA26" s="90"/>
      <c r="BB26" s="90"/>
      <c r="BC26" s="90"/>
      <c r="BD26" s="90"/>
      <c r="BE26" s="90"/>
      <c r="BF26" s="90"/>
      <c r="BG26" s="101"/>
      <c r="BH26" s="97"/>
      <c r="BI26" s="97"/>
      <c r="BJ26" s="76"/>
      <c r="BK26" s="102"/>
      <c r="BL26" s="4"/>
      <c r="BM26" s="4"/>
      <c r="BN26" s="4"/>
      <c r="BO26" s="4"/>
      <c r="BP26" s="4"/>
      <c r="BQ26" s="4"/>
      <c r="BR26" s="4"/>
      <c r="BS26" s="4"/>
      <c r="BT26" s="4"/>
      <c r="BU26" s="4"/>
    </row>
    <row r="27" spans="1:73" ht="22.5" customHeight="1" x14ac:dyDescent="0.2">
      <c r="A27" s="788">
        <v>5</v>
      </c>
      <c r="B27" s="87" t="s">
        <v>56</v>
      </c>
      <c r="C27" s="93" t="s">
        <v>57</v>
      </c>
      <c r="D27" s="93" t="s">
        <v>271</v>
      </c>
      <c r="E27" s="93" t="s">
        <v>243</v>
      </c>
      <c r="F27" s="90">
        <v>1030000</v>
      </c>
      <c r="G27" s="90">
        <v>1030000</v>
      </c>
      <c r="H27" s="90">
        <v>1030000</v>
      </c>
      <c r="I27" s="90">
        <v>1030000</v>
      </c>
      <c r="J27" s="93" t="s">
        <v>241</v>
      </c>
      <c r="K27" s="93" t="s">
        <v>18</v>
      </c>
      <c r="L27" s="95" t="s">
        <v>272</v>
      </c>
      <c r="M27" s="96" t="s">
        <v>49</v>
      </c>
      <c r="N27" s="90">
        <f>NPMU!M173/2</f>
        <v>94618</v>
      </c>
      <c r="O27" s="108">
        <f>NPMU!G173</f>
        <v>582514</v>
      </c>
      <c r="P27" s="108">
        <f>NPMU!H173</f>
        <v>581728</v>
      </c>
      <c r="Q27" s="90">
        <f>NPMU!O173/2</f>
        <v>30000</v>
      </c>
      <c r="R27" s="90">
        <f t="shared" si="41"/>
        <v>0</v>
      </c>
      <c r="S27" s="108">
        <v>582514</v>
      </c>
      <c r="T27" s="84">
        <f t="shared" si="42"/>
        <v>15833</v>
      </c>
      <c r="U27" s="108">
        <v>566681</v>
      </c>
      <c r="V27" s="84">
        <f t="shared" si="43"/>
        <v>13446</v>
      </c>
      <c r="W27" s="108">
        <v>553235</v>
      </c>
      <c r="X27" s="84">
        <f t="shared" si="44"/>
        <v>11357</v>
      </c>
      <c r="Y27" s="108">
        <v>541878</v>
      </c>
      <c r="Z27" s="90">
        <f t="shared" ref="Z27:Z32" si="45">Y27-AA27</f>
        <v>20416</v>
      </c>
      <c r="AA27" s="108">
        <v>521462</v>
      </c>
      <c r="AB27" s="90">
        <f t="shared" ref="AB27:AB32" si="46">AA27-AC27</f>
        <v>29810</v>
      </c>
      <c r="AC27" s="108">
        <v>491652</v>
      </c>
      <c r="AD27" s="90">
        <f t="shared" ref="AD27:AD32" si="47">AC27-AE27</f>
        <v>22362</v>
      </c>
      <c r="AE27" s="108">
        <v>469290</v>
      </c>
      <c r="AF27" s="90">
        <f t="shared" ref="AF27:AF32" si="48">AE27-AG27</f>
        <v>18704</v>
      </c>
      <c r="AG27" s="108">
        <v>450586</v>
      </c>
      <c r="AH27" s="108">
        <f t="shared" ref="AH27:AH32" si="49">AG27-AI27</f>
        <v>23903</v>
      </c>
      <c r="AI27" s="108">
        <v>426683</v>
      </c>
      <c r="AJ27" s="90">
        <f t="shared" ref="AJ27:AJ32" si="50">AI27-AK27</f>
        <v>28387</v>
      </c>
      <c r="AK27" s="108">
        <v>398296</v>
      </c>
      <c r="AL27" s="90">
        <f t="shared" ref="AL27:AL32" si="51">AK27-AM27</f>
        <v>29267</v>
      </c>
      <c r="AM27" s="108">
        <v>369029</v>
      </c>
      <c r="AN27" s="90">
        <f t="shared" ref="AN27:AN32" si="52">AM27-AO27</f>
        <v>37109</v>
      </c>
      <c r="AO27" s="108">
        <v>331920</v>
      </c>
      <c r="AP27" s="90">
        <f t="shared" ref="AP27:AP32" si="53">AO27-AQ27</f>
        <v>35658</v>
      </c>
      <c r="AQ27" s="108">
        <v>296262</v>
      </c>
      <c r="AR27" s="90">
        <f t="shared" ref="AR27:AR29" si="54">AQ27-AS27</f>
        <v>33720</v>
      </c>
      <c r="AS27" s="108">
        <v>262542</v>
      </c>
      <c r="AT27" s="90">
        <f t="shared" ref="AT27:AT29" si="55">AS27-AU27</f>
        <v>48792</v>
      </c>
      <c r="AU27" s="108">
        <v>213750</v>
      </c>
      <c r="AV27" s="90">
        <f t="shared" ref="AV27:AV28" si="56">AU27-AW27</f>
        <v>21135</v>
      </c>
      <c r="AW27" s="90">
        <v>192615</v>
      </c>
      <c r="AX27" s="90">
        <f t="shared" ref="AX27:AX28" si="57">AW27-AY27</f>
        <v>28324</v>
      </c>
      <c r="AY27" s="90">
        <v>164291</v>
      </c>
      <c r="AZ27" s="90">
        <f t="shared" ref="AZ27:AZ28" si="58">AY27-BA27</f>
        <v>21280</v>
      </c>
      <c r="BA27" s="90">
        <v>143011</v>
      </c>
      <c r="BB27" s="90">
        <f t="shared" ref="BB27:BB28" si="59">BA27-BC27</f>
        <v>10850</v>
      </c>
      <c r="BC27" s="90">
        <v>132161</v>
      </c>
      <c r="BD27" s="90">
        <f t="shared" ref="BD27:BD28" si="60">BC27-BE27</f>
        <v>19127</v>
      </c>
      <c r="BE27" s="90">
        <v>113034</v>
      </c>
      <c r="BF27" s="90">
        <f t="shared" ref="BF27:BF28" si="61">BE27-BG27</f>
        <v>25445</v>
      </c>
      <c r="BG27" s="101">
        <v>87589</v>
      </c>
      <c r="BH27" s="97">
        <f t="shared" ref="BH27:BH28" si="62">BG27-BI27</f>
        <v>6321</v>
      </c>
      <c r="BI27" s="97">
        <v>81268</v>
      </c>
      <c r="BJ27" s="91">
        <f>BI27-BK27</f>
        <v>5518</v>
      </c>
      <c r="BK27" s="102">
        <v>75750</v>
      </c>
      <c r="BL27" s="4"/>
      <c r="BM27" s="4"/>
      <c r="BN27" s="4"/>
      <c r="BO27" s="4"/>
      <c r="BP27" s="4"/>
      <c r="BQ27" s="4"/>
      <c r="BR27" s="4"/>
      <c r="BS27" s="4"/>
      <c r="BT27" s="4"/>
      <c r="BU27" s="4"/>
    </row>
    <row r="28" spans="1:73" ht="22.5" customHeight="1" x14ac:dyDescent="0.2">
      <c r="A28" s="789"/>
      <c r="B28" s="87" t="s">
        <v>56</v>
      </c>
      <c r="C28" s="93" t="s">
        <v>58</v>
      </c>
      <c r="D28" s="93" t="s">
        <v>271</v>
      </c>
      <c r="E28" s="93" t="s">
        <v>243</v>
      </c>
      <c r="F28" s="90">
        <f t="shared" ref="F28:I28" si="63">1320000</f>
        <v>1320000</v>
      </c>
      <c r="G28" s="90">
        <f t="shared" si="63"/>
        <v>1320000</v>
      </c>
      <c r="H28" s="90">
        <f t="shared" si="63"/>
        <v>1320000</v>
      </c>
      <c r="I28" s="90">
        <f t="shared" si="63"/>
        <v>1320000</v>
      </c>
      <c r="J28" s="93" t="s">
        <v>241</v>
      </c>
      <c r="K28" s="93" t="s">
        <v>18</v>
      </c>
      <c r="L28" s="95" t="s">
        <v>272</v>
      </c>
      <c r="M28" s="96" t="s">
        <v>49</v>
      </c>
      <c r="N28" s="90">
        <f>N27</f>
        <v>94618</v>
      </c>
      <c r="O28" s="90">
        <f>NPMU!G174</f>
        <v>753819</v>
      </c>
      <c r="P28" s="90">
        <f>NPMU!H174</f>
        <v>753015</v>
      </c>
      <c r="Q28" s="90">
        <f>Q27</f>
        <v>30000</v>
      </c>
      <c r="R28" s="90">
        <f t="shared" si="41"/>
        <v>0</v>
      </c>
      <c r="S28" s="90">
        <v>753819</v>
      </c>
      <c r="T28" s="84">
        <f t="shared" si="42"/>
        <v>21467</v>
      </c>
      <c r="U28" s="90">
        <v>732352</v>
      </c>
      <c r="V28" s="84">
        <f t="shared" si="43"/>
        <v>20884</v>
      </c>
      <c r="W28" s="90">
        <v>711468</v>
      </c>
      <c r="X28" s="84">
        <f t="shared" si="44"/>
        <v>20630</v>
      </c>
      <c r="Y28" s="90">
        <v>690838</v>
      </c>
      <c r="Z28" s="90">
        <f t="shared" si="45"/>
        <v>18457</v>
      </c>
      <c r="AA28" s="90">
        <v>672381</v>
      </c>
      <c r="AB28" s="90">
        <f t="shared" si="46"/>
        <v>24964</v>
      </c>
      <c r="AC28" s="90">
        <v>647417</v>
      </c>
      <c r="AD28" s="90">
        <f t="shared" si="47"/>
        <v>22848</v>
      </c>
      <c r="AE28" s="90">
        <v>624569</v>
      </c>
      <c r="AF28" s="90">
        <f t="shared" si="48"/>
        <v>15052</v>
      </c>
      <c r="AG28" s="90">
        <v>609517</v>
      </c>
      <c r="AH28" s="90">
        <f t="shared" si="49"/>
        <v>21177</v>
      </c>
      <c r="AI28" s="90">
        <v>588340</v>
      </c>
      <c r="AJ28" s="90">
        <f t="shared" si="50"/>
        <v>42529</v>
      </c>
      <c r="AK28" s="90">
        <v>545811</v>
      </c>
      <c r="AL28" s="90">
        <f t="shared" si="51"/>
        <v>44430</v>
      </c>
      <c r="AM28" s="90">
        <v>501381</v>
      </c>
      <c r="AN28" s="90">
        <f t="shared" si="52"/>
        <v>50302</v>
      </c>
      <c r="AO28" s="90">
        <v>451079</v>
      </c>
      <c r="AP28" s="90">
        <f t="shared" si="53"/>
        <v>41448</v>
      </c>
      <c r="AQ28" s="90">
        <v>409631</v>
      </c>
      <c r="AR28" s="90">
        <f t="shared" si="54"/>
        <v>37366</v>
      </c>
      <c r="AS28" s="90">
        <v>372265</v>
      </c>
      <c r="AT28" s="90">
        <f t="shared" si="55"/>
        <v>56924</v>
      </c>
      <c r="AU28" s="90">
        <v>315341</v>
      </c>
      <c r="AV28" s="90">
        <f t="shared" si="56"/>
        <v>39990</v>
      </c>
      <c r="AW28" s="90">
        <v>275351</v>
      </c>
      <c r="AX28" s="90">
        <f t="shared" si="57"/>
        <v>39990</v>
      </c>
      <c r="AY28" s="90">
        <v>235361</v>
      </c>
      <c r="AZ28" s="90">
        <f t="shared" si="58"/>
        <v>26086</v>
      </c>
      <c r="BA28" s="90">
        <v>209275</v>
      </c>
      <c r="BB28" s="90">
        <f t="shared" si="59"/>
        <v>15704</v>
      </c>
      <c r="BC28" s="90">
        <v>193571</v>
      </c>
      <c r="BD28" s="90">
        <f t="shared" si="60"/>
        <v>26010</v>
      </c>
      <c r="BE28" s="90">
        <v>167561</v>
      </c>
      <c r="BF28" s="90">
        <f t="shared" si="61"/>
        <v>39328</v>
      </c>
      <c r="BG28" s="101">
        <v>128233</v>
      </c>
      <c r="BH28" s="97">
        <f t="shared" si="62"/>
        <v>28025</v>
      </c>
      <c r="BI28" s="97">
        <v>100208</v>
      </c>
      <c r="BJ28" s="76"/>
      <c r="BK28" s="102"/>
      <c r="BL28" s="4"/>
      <c r="BM28" s="4"/>
      <c r="BN28" s="4"/>
      <c r="BO28" s="4"/>
      <c r="BP28" s="4"/>
      <c r="BQ28" s="4"/>
      <c r="BR28" s="4"/>
      <c r="BS28" s="4"/>
      <c r="BT28" s="4"/>
      <c r="BU28" s="4"/>
    </row>
    <row r="29" spans="1:73" ht="22.5" customHeight="1" x14ac:dyDescent="0.2">
      <c r="A29" s="789"/>
      <c r="B29" s="87" t="s">
        <v>56</v>
      </c>
      <c r="C29" s="88" t="s">
        <v>58</v>
      </c>
      <c r="D29" s="114" t="s">
        <v>273</v>
      </c>
      <c r="E29" s="115" t="s">
        <v>240</v>
      </c>
      <c r="F29" s="92">
        <v>40500</v>
      </c>
      <c r="G29" s="92">
        <v>40500</v>
      </c>
      <c r="H29" s="92">
        <v>40500</v>
      </c>
      <c r="I29" s="92">
        <v>40500</v>
      </c>
      <c r="J29" s="88" t="s">
        <v>241</v>
      </c>
      <c r="K29" s="88" t="s">
        <v>97</v>
      </c>
      <c r="L29" s="99" t="s">
        <v>166</v>
      </c>
      <c r="M29" s="100" t="s">
        <v>96</v>
      </c>
      <c r="N29" s="92">
        <v>0</v>
      </c>
      <c r="O29" s="92">
        <v>30500</v>
      </c>
      <c r="P29" s="92">
        <v>30500</v>
      </c>
      <c r="Q29" s="92">
        <v>0</v>
      </c>
      <c r="R29" s="89">
        <f t="shared" si="41"/>
        <v>0</v>
      </c>
      <c r="S29" s="92">
        <v>30500</v>
      </c>
      <c r="T29" s="84">
        <f t="shared" si="42"/>
        <v>0</v>
      </c>
      <c r="U29" s="92">
        <v>30500</v>
      </c>
      <c r="V29" s="84">
        <f t="shared" si="43"/>
        <v>0</v>
      </c>
      <c r="W29" s="92">
        <v>30500</v>
      </c>
      <c r="X29" s="84">
        <f t="shared" si="44"/>
        <v>0</v>
      </c>
      <c r="Y29" s="92">
        <v>30500</v>
      </c>
      <c r="Z29" s="89">
        <f t="shared" si="45"/>
        <v>0</v>
      </c>
      <c r="AA29" s="92">
        <v>30500</v>
      </c>
      <c r="AB29" s="90">
        <f t="shared" si="46"/>
        <v>0</v>
      </c>
      <c r="AC29" s="92">
        <v>30500</v>
      </c>
      <c r="AD29" s="90">
        <f t="shared" si="47"/>
        <v>0</v>
      </c>
      <c r="AE29" s="92">
        <v>30500</v>
      </c>
      <c r="AF29" s="90">
        <f t="shared" si="48"/>
        <v>0</v>
      </c>
      <c r="AG29" s="92">
        <v>30500</v>
      </c>
      <c r="AH29" s="92">
        <f t="shared" si="49"/>
        <v>0</v>
      </c>
      <c r="AI29" s="92">
        <v>30500</v>
      </c>
      <c r="AJ29" s="92">
        <f t="shared" si="50"/>
        <v>0</v>
      </c>
      <c r="AK29" s="92">
        <v>30500</v>
      </c>
      <c r="AL29" s="92">
        <f t="shared" si="51"/>
        <v>0</v>
      </c>
      <c r="AM29" s="92">
        <v>30500</v>
      </c>
      <c r="AN29" s="92">
        <f t="shared" si="52"/>
        <v>0</v>
      </c>
      <c r="AO29" s="92">
        <v>30500</v>
      </c>
      <c r="AP29" s="92">
        <f t="shared" si="53"/>
        <v>0</v>
      </c>
      <c r="AQ29" s="92">
        <v>30500</v>
      </c>
      <c r="AR29" s="92">
        <f t="shared" si="54"/>
        <v>0</v>
      </c>
      <c r="AS29" s="92">
        <v>30500</v>
      </c>
      <c r="AT29" s="92">
        <f t="shared" si="55"/>
        <v>0</v>
      </c>
      <c r="AU29" s="92">
        <v>30500</v>
      </c>
      <c r="AV29" s="92">
        <v>0</v>
      </c>
      <c r="AW29" s="92"/>
      <c r="AX29" s="92"/>
      <c r="AY29" s="116"/>
      <c r="AZ29" s="116"/>
      <c r="BA29" s="116"/>
      <c r="BB29" s="116"/>
      <c r="BC29" s="116"/>
      <c r="BD29" s="116"/>
      <c r="BE29" s="116"/>
      <c r="BF29" s="116"/>
      <c r="BG29" s="116"/>
      <c r="BH29" s="92"/>
      <c r="BI29" s="92"/>
      <c r="BJ29" s="76"/>
      <c r="BK29" s="102"/>
      <c r="BL29" s="4"/>
      <c r="BM29" s="4"/>
      <c r="BN29" s="4"/>
      <c r="BO29" s="4"/>
      <c r="BP29" s="4"/>
      <c r="BQ29" s="4"/>
      <c r="BR29" s="4"/>
      <c r="BS29" s="4"/>
      <c r="BT29" s="4"/>
      <c r="BU29" s="4"/>
    </row>
    <row r="30" spans="1:73" ht="22.5" customHeight="1" x14ac:dyDescent="0.2">
      <c r="A30" s="789"/>
      <c r="B30" s="87" t="s">
        <v>56</v>
      </c>
      <c r="C30" s="88" t="s">
        <v>99</v>
      </c>
      <c r="D30" s="88" t="s">
        <v>274</v>
      </c>
      <c r="E30" s="88" t="s">
        <v>240</v>
      </c>
      <c r="F30" s="92">
        <v>17100</v>
      </c>
      <c r="G30" s="92">
        <v>17100</v>
      </c>
      <c r="H30" s="92">
        <v>17100</v>
      </c>
      <c r="I30" s="92">
        <v>17100</v>
      </c>
      <c r="J30" s="88" t="s">
        <v>245</v>
      </c>
      <c r="K30" s="88" t="s">
        <v>97</v>
      </c>
      <c r="L30" s="88" t="s">
        <v>166</v>
      </c>
      <c r="M30" s="100" t="s">
        <v>96</v>
      </c>
      <c r="N30" s="89">
        <v>0</v>
      </c>
      <c r="O30" s="89">
        <v>17100</v>
      </c>
      <c r="P30" s="89">
        <v>17100</v>
      </c>
      <c r="Q30" s="89">
        <v>0</v>
      </c>
      <c r="R30" s="89">
        <f t="shared" si="41"/>
        <v>0</v>
      </c>
      <c r="S30" s="89">
        <v>17100</v>
      </c>
      <c r="T30" s="84">
        <f t="shared" si="42"/>
        <v>0</v>
      </c>
      <c r="U30" s="89">
        <v>17100</v>
      </c>
      <c r="V30" s="84">
        <f t="shared" si="43"/>
        <v>0</v>
      </c>
      <c r="W30" s="89">
        <v>17100</v>
      </c>
      <c r="X30" s="84">
        <f t="shared" si="44"/>
        <v>0</v>
      </c>
      <c r="Y30" s="89">
        <v>17100</v>
      </c>
      <c r="Z30" s="89">
        <f t="shared" si="45"/>
        <v>0</v>
      </c>
      <c r="AA30" s="89">
        <v>17100</v>
      </c>
      <c r="AB30" s="90">
        <f t="shared" si="46"/>
        <v>0</v>
      </c>
      <c r="AC30" s="89">
        <v>17100</v>
      </c>
      <c r="AD30" s="90">
        <f t="shared" si="47"/>
        <v>0</v>
      </c>
      <c r="AE30" s="89">
        <v>17100</v>
      </c>
      <c r="AF30" s="90">
        <f t="shared" si="48"/>
        <v>0</v>
      </c>
      <c r="AG30" s="89">
        <v>17100</v>
      </c>
      <c r="AH30" s="89">
        <f t="shared" si="49"/>
        <v>0</v>
      </c>
      <c r="AI30" s="89">
        <v>17100</v>
      </c>
      <c r="AJ30" s="92">
        <f t="shared" si="50"/>
        <v>0</v>
      </c>
      <c r="AK30" s="89">
        <v>17100</v>
      </c>
      <c r="AL30" s="92">
        <f t="shared" si="51"/>
        <v>0</v>
      </c>
      <c r="AM30" s="89">
        <v>17100</v>
      </c>
      <c r="AN30" s="92">
        <f t="shared" si="52"/>
        <v>0</v>
      </c>
      <c r="AO30" s="89">
        <v>17100</v>
      </c>
      <c r="AP30" s="92">
        <f t="shared" si="53"/>
        <v>0</v>
      </c>
      <c r="AQ30" s="89">
        <v>17100</v>
      </c>
      <c r="AR30" s="89">
        <v>0</v>
      </c>
      <c r="AS30" s="89">
        <v>17100</v>
      </c>
      <c r="AT30" s="89">
        <v>0</v>
      </c>
      <c r="AU30" s="89">
        <v>17100</v>
      </c>
      <c r="AV30" s="89">
        <v>0</v>
      </c>
      <c r="AW30" s="89">
        <v>0</v>
      </c>
      <c r="AX30" s="89">
        <v>0</v>
      </c>
      <c r="AY30" s="89">
        <v>0</v>
      </c>
      <c r="AZ30" s="89">
        <v>0</v>
      </c>
      <c r="BA30" s="89">
        <v>0</v>
      </c>
      <c r="BB30" s="89">
        <v>0</v>
      </c>
      <c r="BC30" s="89">
        <v>0</v>
      </c>
      <c r="BD30" s="89">
        <v>0</v>
      </c>
      <c r="BE30" s="89">
        <v>0</v>
      </c>
      <c r="BF30" s="89">
        <v>0</v>
      </c>
      <c r="BG30" s="89">
        <v>0</v>
      </c>
      <c r="BH30" s="89">
        <v>0</v>
      </c>
      <c r="BI30" s="89">
        <v>0</v>
      </c>
      <c r="BJ30" s="76"/>
      <c r="BK30" s="102"/>
      <c r="BL30" s="4"/>
      <c r="BM30" s="4"/>
      <c r="BN30" s="4"/>
      <c r="BO30" s="4"/>
      <c r="BP30" s="4"/>
      <c r="BQ30" s="4"/>
      <c r="BR30" s="4"/>
      <c r="BS30" s="4"/>
      <c r="BT30" s="4"/>
      <c r="BU30" s="4"/>
    </row>
    <row r="31" spans="1:73" ht="22.5" customHeight="1" x14ac:dyDescent="0.2">
      <c r="A31" s="773"/>
      <c r="B31" s="87" t="s">
        <v>56</v>
      </c>
      <c r="C31" s="88" t="s">
        <v>100</v>
      </c>
      <c r="D31" s="88" t="s">
        <v>275</v>
      </c>
      <c r="E31" s="88" t="s">
        <v>240</v>
      </c>
      <c r="F31" s="92">
        <v>1000</v>
      </c>
      <c r="G31" s="92">
        <v>1000</v>
      </c>
      <c r="H31" s="92">
        <v>1000</v>
      </c>
      <c r="I31" s="92">
        <v>1000</v>
      </c>
      <c r="J31" s="88" t="s">
        <v>245</v>
      </c>
      <c r="K31" s="88" t="s">
        <v>97</v>
      </c>
      <c r="L31" s="88" t="s">
        <v>166</v>
      </c>
      <c r="M31" s="100" t="s">
        <v>96</v>
      </c>
      <c r="N31" s="89">
        <v>0</v>
      </c>
      <c r="O31" s="89">
        <v>1000</v>
      </c>
      <c r="P31" s="89">
        <v>1000</v>
      </c>
      <c r="Q31" s="89">
        <v>0</v>
      </c>
      <c r="R31" s="89">
        <f t="shared" si="41"/>
        <v>0</v>
      </c>
      <c r="S31" s="89">
        <v>1000</v>
      </c>
      <c r="T31" s="84">
        <f t="shared" si="42"/>
        <v>0</v>
      </c>
      <c r="U31" s="89">
        <v>1000</v>
      </c>
      <c r="V31" s="84">
        <f t="shared" si="43"/>
        <v>0</v>
      </c>
      <c r="W31" s="89">
        <v>1000</v>
      </c>
      <c r="X31" s="84">
        <f t="shared" si="44"/>
        <v>0</v>
      </c>
      <c r="Y31" s="89">
        <v>1000</v>
      </c>
      <c r="Z31" s="89">
        <f t="shared" si="45"/>
        <v>0</v>
      </c>
      <c r="AA31" s="89">
        <v>1000</v>
      </c>
      <c r="AB31" s="90">
        <f t="shared" si="46"/>
        <v>0</v>
      </c>
      <c r="AC31" s="89">
        <v>1000</v>
      </c>
      <c r="AD31" s="90">
        <f t="shared" si="47"/>
        <v>0</v>
      </c>
      <c r="AE31" s="89">
        <v>1000</v>
      </c>
      <c r="AF31" s="90">
        <f t="shared" si="48"/>
        <v>0</v>
      </c>
      <c r="AG31" s="89">
        <v>1000</v>
      </c>
      <c r="AH31" s="89">
        <f t="shared" si="49"/>
        <v>0</v>
      </c>
      <c r="AI31" s="89">
        <v>1000</v>
      </c>
      <c r="AJ31" s="92">
        <f t="shared" si="50"/>
        <v>0</v>
      </c>
      <c r="AK31" s="89">
        <v>1000</v>
      </c>
      <c r="AL31" s="92">
        <f t="shared" si="51"/>
        <v>0</v>
      </c>
      <c r="AM31" s="89">
        <v>1000</v>
      </c>
      <c r="AN31" s="92">
        <f t="shared" si="52"/>
        <v>0</v>
      </c>
      <c r="AO31" s="89">
        <v>1000</v>
      </c>
      <c r="AP31" s="92">
        <f t="shared" si="53"/>
        <v>0</v>
      </c>
      <c r="AQ31" s="89">
        <v>1000</v>
      </c>
      <c r="AR31" s="89">
        <v>0</v>
      </c>
      <c r="AS31" s="89">
        <v>1000</v>
      </c>
      <c r="AT31" s="89">
        <v>0</v>
      </c>
      <c r="AU31" s="89">
        <v>1000</v>
      </c>
      <c r="AV31" s="89">
        <v>0</v>
      </c>
      <c r="AW31" s="89">
        <v>0</v>
      </c>
      <c r="AX31" s="89">
        <v>0</v>
      </c>
      <c r="AY31" s="89">
        <v>0</v>
      </c>
      <c r="AZ31" s="89">
        <v>0</v>
      </c>
      <c r="BA31" s="89">
        <v>0</v>
      </c>
      <c r="BB31" s="89">
        <v>0</v>
      </c>
      <c r="BC31" s="89">
        <v>0</v>
      </c>
      <c r="BD31" s="89">
        <v>0</v>
      </c>
      <c r="BE31" s="89">
        <v>0</v>
      </c>
      <c r="BF31" s="89">
        <v>0</v>
      </c>
      <c r="BG31" s="89">
        <v>0</v>
      </c>
      <c r="BH31" s="89">
        <v>0</v>
      </c>
      <c r="BI31" s="89">
        <v>0</v>
      </c>
      <c r="BJ31" s="76"/>
      <c r="BK31" s="102"/>
      <c r="BL31" s="4"/>
      <c r="BM31" s="4"/>
      <c r="BN31" s="4"/>
      <c r="BO31" s="4"/>
      <c r="BP31" s="4"/>
      <c r="BQ31" s="4"/>
      <c r="BR31" s="4"/>
      <c r="BS31" s="4"/>
      <c r="BT31" s="4"/>
      <c r="BU31" s="4"/>
    </row>
    <row r="32" spans="1:73" ht="22.5" customHeight="1" x14ac:dyDescent="0.2">
      <c r="A32" s="788">
        <v>6</v>
      </c>
      <c r="B32" s="87" t="s">
        <v>102</v>
      </c>
      <c r="C32" s="93" t="s">
        <v>103</v>
      </c>
      <c r="D32" s="93" t="s">
        <v>276</v>
      </c>
      <c r="E32" s="93" t="s">
        <v>243</v>
      </c>
      <c r="F32" s="90">
        <v>29433</v>
      </c>
      <c r="G32" s="90">
        <v>0</v>
      </c>
      <c r="H32" s="90">
        <v>29433</v>
      </c>
      <c r="I32" s="90">
        <v>0</v>
      </c>
      <c r="J32" s="93" t="s">
        <v>245</v>
      </c>
      <c r="K32" s="93" t="s">
        <v>101</v>
      </c>
      <c r="L32" s="95" t="s">
        <v>277</v>
      </c>
      <c r="M32" s="96" t="s">
        <v>168</v>
      </c>
      <c r="N32" s="90">
        <f>NPMU!M185</f>
        <v>0</v>
      </c>
      <c r="O32" s="90">
        <f>NPMU!G185</f>
        <v>24214</v>
      </c>
      <c r="P32" s="90">
        <f>NPMU!H185</f>
        <v>0</v>
      </c>
      <c r="Q32" s="90">
        <f>NPMU!O185</f>
        <v>0</v>
      </c>
      <c r="R32" s="90">
        <f t="shared" si="41"/>
        <v>0</v>
      </c>
      <c r="S32" s="90">
        <v>24214</v>
      </c>
      <c r="T32" s="84">
        <f t="shared" si="42"/>
        <v>0</v>
      </c>
      <c r="U32" s="90">
        <v>24214</v>
      </c>
      <c r="V32" s="84">
        <f t="shared" si="43"/>
        <v>0</v>
      </c>
      <c r="W32" s="90">
        <v>24214</v>
      </c>
      <c r="X32" s="84">
        <f t="shared" si="44"/>
        <v>0</v>
      </c>
      <c r="Y32" s="90">
        <v>24214</v>
      </c>
      <c r="Z32" s="103">
        <f t="shared" si="45"/>
        <v>0</v>
      </c>
      <c r="AA32" s="90">
        <v>24214</v>
      </c>
      <c r="AB32" s="90">
        <f t="shared" si="46"/>
        <v>0</v>
      </c>
      <c r="AC32" s="90">
        <v>24214</v>
      </c>
      <c r="AD32" s="90">
        <f t="shared" si="47"/>
        <v>1</v>
      </c>
      <c r="AE32" s="90">
        <v>24213</v>
      </c>
      <c r="AF32" s="90">
        <f t="shared" si="48"/>
        <v>0</v>
      </c>
      <c r="AG32" s="90">
        <v>24213</v>
      </c>
      <c r="AH32" s="90">
        <f t="shared" si="49"/>
        <v>0</v>
      </c>
      <c r="AI32" s="90">
        <v>24213</v>
      </c>
      <c r="AJ32" s="90">
        <f t="shared" si="50"/>
        <v>0</v>
      </c>
      <c r="AK32" s="90">
        <v>24213</v>
      </c>
      <c r="AL32" s="90">
        <f t="shared" si="51"/>
        <v>0</v>
      </c>
      <c r="AM32" s="90">
        <v>24213</v>
      </c>
      <c r="AN32" s="90">
        <f t="shared" si="52"/>
        <v>64</v>
      </c>
      <c r="AO32" s="90">
        <v>24149</v>
      </c>
      <c r="AP32" s="90">
        <f t="shared" si="53"/>
        <v>9</v>
      </c>
      <c r="AQ32" s="90">
        <v>24140</v>
      </c>
      <c r="AR32" s="90">
        <f>AQ32-AS32</f>
        <v>199</v>
      </c>
      <c r="AS32" s="90">
        <v>23941</v>
      </c>
      <c r="AT32" s="90">
        <f>AS32-AU32</f>
        <v>3169</v>
      </c>
      <c r="AU32" s="90">
        <v>20772</v>
      </c>
      <c r="AV32" s="90">
        <f>AU32-AW32</f>
        <v>1516</v>
      </c>
      <c r="AW32" s="90">
        <v>19256</v>
      </c>
      <c r="AX32" s="90">
        <f>AW32-AY32</f>
        <v>1276</v>
      </c>
      <c r="AY32" s="90">
        <v>17980</v>
      </c>
      <c r="AZ32" s="90">
        <f>AY32-BA32</f>
        <v>1049</v>
      </c>
      <c r="BA32" s="90">
        <v>16931</v>
      </c>
      <c r="BB32" s="90">
        <f>BA32-BC32</f>
        <v>2032</v>
      </c>
      <c r="BC32" s="90">
        <v>14899</v>
      </c>
      <c r="BD32" s="90">
        <f>BC32-BE32</f>
        <v>2308</v>
      </c>
      <c r="BE32" s="90">
        <v>12591</v>
      </c>
      <c r="BF32" s="90">
        <f>BE32-BG32</f>
        <v>1420</v>
      </c>
      <c r="BG32" s="90">
        <v>11171</v>
      </c>
      <c r="BH32" s="97">
        <f>BG32-BI32</f>
        <v>659</v>
      </c>
      <c r="BI32" s="97">
        <v>10512</v>
      </c>
      <c r="BJ32" s="91">
        <f>BI32-BK32</f>
        <v>1069</v>
      </c>
      <c r="BK32" s="102">
        <v>9443</v>
      </c>
      <c r="BL32" s="4"/>
      <c r="BM32" s="4"/>
      <c r="BN32" s="4"/>
      <c r="BO32" s="4"/>
      <c r="BP32" s="4"/>
      <c r="BQ32" s="4"/>
      <c r="BR32" s="4"/>
      <c r="BS32" s="4"/>
      <c r="BT32" s="4"/>
      <c r="BU32" s="4"/>
    </row>
    <row r="33" spans="1:73" ht="22.5" customHeight="1" x14ac:dyDescent="0.2">
      <c r="A33" s="773"/>
      <c r="B33" s="87" t="s">
        <v>59</v>
      </c>
      <c r="C33" s="87" t="str">
        <f>NPMU!C35</f>
        <v>CSPDCL</v>
      </c>
      <c r="D33" s="93" t="s">
        <v>149</v>
      </c>
      <c r="E33" s="93" t="str">
        <f>NPMU!F35</f>
        <v>Proposed</v>
      </c>
      <c r="F33" s="103">
        <f>NPMU!G35</f>
        <v>5962115</v>
      </c>
      <c r="G33" s="103">
        <f>NPMU!H35</f>
        <v>5962115</v>
      </c>
      <c r="H33" s="90"/>
      <c r="I33" s="90"/>
      <c r="J33" s="93" t="s">
        <v>270</v>
      </c>
      <c r="K33" s="93" t="s">
        <v>18</v>
      </c>
      <c r="L33" s="87" t="s">
        <v>149</v>
      </c>
      <c r="M33" s="96" t="s">
        <v>49</v>
      </c>
      <c r="N33" s="108">
        <v>0</v>
      </c>
      <c r="O33" s="108">
        <v>0</v>
      </c>
      <c r="P33" s="108">
        <v>0</v>
      </c>
      <c r="Q33" s="108">
        <v>0</v>
      </c>
      <c r="R33" s="108">
        <v>0</v>
      </c>
      <c r="S33" s="108">
        <v>0</v>
      </c>
      <c r="T33" s="108">
        <v>0</v>
      </c>
      <c r="U33" s="90"/>
      <c r="V33" s="84"/>
      <c r="W33" s="90"/>
      <c r="X33" s="84"/>
      <c r="Y33" s="90"/>
      <c r="Z33" s="103"/>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7"/>
      <c r="BI33" s="97"/>
      <c r="BJ33" s="76"/>
      <c r="BK33" s="102"/>
      <c r="BL33" s="4"/>
      <c r="BM33" s="4"/>
      <c r="BN33" s="4"/>
      <c r="BO33" s="4"/>
      <c r="BP33" s="4"/>
      <c r="BQ33" s="4"/>
      <c r="BR33" s="4"/>
      <c r="BS33" s="4"/>
      <c r="BT33" s="4"/>
      <c r="BU33" s="4"/>
    </row>
    <row r="34" spans="1:73" ht="22.5" customHeight="1" x14ac:dyDescent="0.2">
      <c r="A34" s="788">
        <v>7</v>
      </c>
      <c r="B34" s="87" t="s">
        <v>105</v>
      </c>
      <c r="C34" s="93" t="s">
        <v>106</v>
      </c>
      <c r="D34" s="93" t="s">
        <v>278</v>
      </c>
      <c r="E34" s="87" t="s">
        <v>243</v>
      </c>
      <c r="F34" s="90">
        <v>64713</v>
      </c>
      <c r="G34" s="90">
        <v>0</v>
      </c>
      <c r="H34" s="90">
        <v>64713</v>
      </c>
      <c r="I34" s="90">
        <v>0</v>
      </c>
      <c r="J34" s="93" t="s">
        <v>241</v>
      </c>
      <c r="K34" s="93" t="s">
        <v>97</v>
      </c>
      <c r="L34" s="95" t="s">
        <v>279</v>
      </c>
      <c r="M34" s="96" t="s">
        <v>104</v>
      </c>
      <c r="N34" s="90">
        <f>NPMU!M167</f>
        <v>355</v>
      </c>
      <c r="O34" s="90">
        <f>NPMU!G167</f>
        <v>65059</v>
      </c>
      <c r="P34" s="90">
        <f>NPMU!H167</f>
        <v>0</v>
      </c>
      <c r="Q34" s="90">
        <f>NPMU!O167</f>
        <v>0</v>
      </c>
      <c r="R34" s="90">
        <f t="shared" ref="R34:R35" si="64">O34-S34</f>
        <v>0</v>
      </c>
      <c r="S34" s="90">
        <v>65059</v>
      </c>
      <c r="T34" s="84">
        <f t="shared" ref="T34:T35" si="65">S34-U34</f>
        <v>0</v>
      </c>
      <c r="U34" s="90">
        <v>65059</v>
      </c>
      <c r="V34" s="84">
        <f t="shared" ref="V34:V35" si="66">U34-W34</f>
        <v>0</v>
      </c>
      <c r="W34" s="90">
        <v>65059</v>
      </c>
      <c r="X34" s="84">
        <f t="shared" ref="X34:X35" si="67">W34-Y34</f>
        <v>0</v>
      </c>
      <c r="Y34" s="90">
        <v>65059</v>
      </c>
      <c r="Z34" s="103">
        <f t="shared" ref="Z34:Z35" si="68">Y34-AA34</f>
        <v>131</v>
      </c>
      <c r="AA34" s="90">
        <v>64928</v>
      </c>
      <c r="AB34" s="90">
        <f t="shared" ref="AB34:AB35" si="69">AA34-AC34</f>
        <v>197</v>
      </c>
      <c r="AC34" s="90">
        <v>64731</v>
      </c>
      <c r="AD34" s="90">
        <f t="shared" ref="AD34:AD35" si="70">AC34-AE34</f>
        <v>236</v>
      </c>
      <c r="AE34" s="90">
        <v>64495</v>
      </c>
      <c r="AF34" s="90">
        <f t="shared" ref="AF34:AF35" si="71">AE34-AG34</f>
        <v>401</v>
      </c>
      <c r="AG34" s="90">
        <v>64094</v>
      </c>
      <c r="AH34" s="90">
        <f t="shared" ref="AH34:AH35" si="72">AG34-AI34</f>
        <v>103</v>
      </c>
      <c r="AI34" s="90">
        <v>63991</v>
      </c>
      <c r="AJ34" s="90">
        <f t="shared" ref="AJ34:AJ35" si="73">AI34-AK34</f>
        <v>105</v>
      </c>
      <c r="AK34" s="90">
        <v>63886</v>
      </c>
      <c r="AL34" s="90">
        <f t="shared" ref="AL34:AL35" si="74">AK34-AM34</f>
        <v>75</v>
      </c>
      <c r="AM34" s="90">
        <v>63811</v>
      </c>
      <c r="AN34" s="90">
        <f t="shared" ref="AN34:AN35" si="75">AM34-AO34</f>
        <v>119</v>
      </c>
      <c r="AO34" s="90">
        <v>63692</v>
      </c>
      <c r="AP34" s="90">
        <f t="shared" ref="AP34:AP35" si="76">AO34-AQ34</f>
        <v>70</v>
      </c>
      <c r="AQ34" s="90">
        <v>63622</v>
      </c>
      <c r="AR34" s="90">
        <f>AQ34-AS34</f>
        <v>84</v>
      </c>
      <c r="AS34" s="90">
        <v>63538</v>
      </c>
      <c r="AT34" s="90">
        <f>AS34-AU34</f>
        <v>154</v>
      </c>
      <c r="AU34" s="90">
        <v>63384</v>
      </c>
      <c r="AV34" s="90">
        <f>AU34-AW34</f>
        <v>95</v>
      </c>
      <c r="AW34" s="90">
        <v>63289</v>
      </c>
      <c r="AX34" s="90">
        <f>AW34-AY34</f>
        <v>1195</v>
      </c>
      <c r="AY34" s="90">
        <v>62094</v>
      </c>
      <c r="AZ34" s="90">
        <f>AY34-BA34</f>
        <v>645</v>
      </c>
      <c r="BA34" s="90">
        <v>61449</v>
      </c>
      <c r="BB34" s="90">
        <f>BA34-BC34</f>
        <v>168</v>
      </c>
      <c r="BC34" s="90">
        <v>61281</v>
      </c>
      <c r="BD34" s="90">
        <f>BC34-BE34</f>
        <v>179</v>
      </c>
      <c r="BE34" s="90">
        <v>61102</v>
      </c>
      <c r="BF34" s="90">
        <f>BE34-BG34</f>
        <v>267</v>
      </c>
      <c r="BG34" s="90">
        <v>60835</v>
      </c>
      <c r="BH34" s="97">
        <f>BG34-BI34</f>
        <v>244</v>
      </c>
      <c r="BI34" s="97">
        <v>60591</v>
      </c>
      <c r="BJ34" s="91">
        <f t="shared" ref="BJ34:BJ35" si="77">BI34-BK34</f>
        <v>178</v>
      </c>
      <c r="BK34" s="102">
        <v>60413</v>
      </c>
      <c r="BL34" s="4"/>
      <c r="BM34" s="4"/>
      <c r="BN34" s="4"/>
      <c r="BO34" s="4"/>
      <c r="BP34" s="4"/>
      <c r="BQ34" s="4"/>
      <c r="BR34" s="4"/>
      <c r="BS34" s="4"/>
      <c r="BT34" s="4"/>
      <c r="BU34" s="4"/>
    </row>
    <row r="35" spans="1:73" ht="22.5" customHeight="1" x14ac:dyDescent="0.2">
      <c r="A35" s="773"/>
      <c r="B35" s="87" t="s">
        <v>105</v>
      </c>
      <c r="C35" s="88" t="s">
        <v>107</v>
      </c>
      <c r="D35" s="88" t="s">
        <v>280</v>
      </c>
      <c r="E35" s="88" t="s">
        <v>240</v>
      </c>
      <c r="F35" s="92">
        <v>195000</v>
      </c>
      <c r="G35" s="92">
        <v>0</v>
      </c>
      <c r="H35" s="92">
        <v>195000</v>
      </c>
      <c r="I35" s="92">
        <v>0</v>
      </c>
      <c r="J35" s="88" t="s">
        <v>245</v>
      </c>
      <c r="K35" s="117" t="s">
        <v>97</v>
      </c>
      <c r="L35" s="117" t="s">
        <v>281</v>
      </c>
      <c r="M35" s="100" t="s">
        <v>96</v>
      </c>
      <c r="N35" s="92">
        <v>0</v>
      </c>
      <c r="O35" s="92">
        <v>195000</v>
      </c>
      <c r="P35" s="92">
        <v>0</v>
      </c>
      <c r="Q35" s="92">
        <v>0</v>
      </c>
      <c r="R35" s="89">
        <f t="shared" si="64"/>
        <v>0</v>
      </c>
      <c r="S35" s="92">
        <v>195000</v>
      </c>
      <c r="T35" s="84">
        <f t="shared" si="65"/>
        <v>0</v>
      </c>
      <c r="U35" s="92">
        <v>195000</v>
      </c>
      <c r="V35" s="84">
        <f t="shared" si="66"/>
        <v>0</v>
      </c>
      <c r="W35" s="92">
        <v>195000</v>
      </c>
      <c r="X35" s="84">
        <f t="shared" si="67"/>
        <v>0</v>
      </c>
      <c r="Y35" s="92">
        <v>195000</v>
      </c>
      <c r="Z35" s="89">
        <f t="shared" si="68"/>
        <v>0</v>
      </c>
      <c r="AA35" s="92">
        <v>195000</v>
      </c>
      <c r="AB35" s="90">
        <f t="shared" si="69"/>
        <v>0</v>
      </c>
      <c r="AC35" s="92">
        <v>195000</v>
      </c>
      <c r="AD35" s="90">
        <f t="shared" si="70"/>
        <v>0</v>
      </c>
      <c r="AE35" s="92">
        <v>195000</v>
      </c>
      <c r="AF35" s="90">
        <f t="shared" si="71"/>
        <v>0</v>
      </c>
      <c r="AG35" s="92">
        <v>195000</v>
      </c>
      <c r="AH35" s="92">
        <f t="shared" si="72"/>
        <v>0</v>
      </c>
      <c r="AI35" s="92">
        <v>195000</v>
      </c>
      <c r="AJ35" s="92">
        <f t="shared" si="73"/>
        <v>0</v>
      </c>
      <c r="AK35" s="92">
        <v>195000</v>
      </c>
      <c r="AL35" s="92">
        <f t="shared" si="74"/>
        <v>0</v>
      </c>
      <c r="AM35" s="92">
        <v>195000</v>
      </c>
      <c r="AN35" s="92">
        <f t="shared" si="75"/>
        <v>0</v>
      </c>
      <c r="AO35" s="92">
        <v>195000</v>
      </c>
      <c r="AP35" s="92">
        <f t="shared" si="76"/>
        <v>0</v>
      </c>
      <c r="AQ35" s="92">
        <v>195000</v>
      </c>
      <c r="AR35" s="92">
        <v>0</v>
      </c>
      <c r="AS35" s="92">
        <v>195000</v>
      </c>
      <c r="AT35" s="92" t="s">
        <v>149</v>
      </c>
      <c r="AU35" s="92">
        <v>195000</v>
      </c>
      <c r="AV35" s="92" t="s">
        <v>149</v>
      </c>
      <c r="AW35" s="92" t="s">
        <v>149</v>
      </c>
      <c r="AX35" s="92" t="s">
        <v>149</v>
      </c>
      <c r="AY35" s="92" t="s">
        <v>149</v>
      </c>
      <c r="AZ35" s="92" t="s">
        <v>149</v>
      </c>
      <c r="BA35" s="92" t="s">
        <v>149</v>
      </c>
      <c r="BB35" s="92" t="s">
        <v>149</v>
      </c>
      <c r="BC35" s="92" t="s">
        <v>149</v>
      </c>
      <c r="BD35" s="92" t="s">
        <v>149</v>
      </c>
      <c r="BE35" s="92" t="s">
        <v>149</v>
      </c>
      <c r="BF35" s="92" t="s">
        <v>149</v>
      </c>
      <c r="BG35" s="92" t="s">
        <v>149</v>
      </c>
      <c r="BH35" s="92" t="s">
        <v>149</v>
      </c>
      <c r="BI35" s="92" t="s">
        <v>149</v>
      </c>
      <c r="BJ35" s="91" t="e">
        <f t="shared" si="77"/>
        <v>#VALUE!</v>
      </c>
      <c r="BK35" s="105">
        <v>195000</v>
      </c>
      <c r="BL35" s="4"/>
      <c r="BM35" s="4"/>
      <c r="BN35" s="4"/>
      <c r="BO35" s="4"/>
      <c r="BP35" s="4"/>
      <c r="BQ35" s="4"/>
      <c r="BR35" s="4"/>
      <c r="BS35" s="4"/>
      <c r="BT35" s="4"/>
      <c r="BU35" s="4"/>
    </row>
    <row r="36" spans="1:73" ht="22.5" customHeight="1" x14ac:dyDescent="0.2">
      <c r="A36" s="118">
        <v>8</v>
      </c>
      <c r="B36" s="87" t="str">
        <f>NPMU!B38</f>
        <v>Goa</v>
      </c>
      <c r="C36" s="87" t="str">
        <f>NPMU!C38</f>
        <v>Goa PD</v>
      </c>
      <c r="D36" s="93" t="s">
        <v>149</v>
      </c>
      <c r="E36" s="93" t="str">
        <f>NPMU!F38</f>
        <v>Proposed</v>
      </c>
      <c r="F36" s="103">
        <f>NPMU!G38</f>
        <v>741160</v>
      </c>
      <c r="G36" s="103">
        <f>NPMU!H38</f>
        <v>741160</v>
      </c>
      <c r="H36" s="90"/>
      <c r="I36" s="90"/>
      <c r="J36" s="93" t="s">
        <v>270</v>
      </c>
      <c r="K36" s="93" t="s">
        <v>18</v>
      </c>
      <c r="L36" s="87" t="s">
        <v>149</v>
      </c>
      <c r="M36" s="96" t="s">
        <v>49</v>
      </c>
      <c r="N36" s="108">
        <v>0</v>
      </c>
      <c r="O36" s="108">
        <v>0</v>
      </c>
      <c r="P36" s="108">
        <v>0</v>
      </c>
      <c r="Q36" s="108">
        <v>0</v>
      </c>
      <c r="R36" s="108">
        <v>0</v>
      </c>
      <c r="S36" s="108">
        <v>0</v>
      </c>
      <c r="T36" s="108">
        <v>0</v>
      </c>
      <c r="U36" s="90"/>
      <c r="V36" s="84"/>
      <c r="W36" s="90"/>
      <c r="X36" s="84"/>
      <c r="Y36" s="90"/>
      <c r="Z36" s="103"/>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c r="BF36" s="90"/>
      <c r="BG36" s="90"/>
      <c r="BH36" s="97"/>
      <c r="BI36" s="97"/>
      <c r="BJ36" s="76"/>
      <c r="BK36" s="102"/>
      <c r="BL36" s="4"/>
      <c r="BM36" s="4"/>
      <c r="BN36" s="4"/>
      <c r="BO36" s="4"/>
      <c r="BP36" s="4"/>
      <c r="BQ36" s="4"/>
      <c r="BR36" s="4"/>
      <c r="BS36" s="4"/>
      <c r="BT36" s="4"/>
      <c r="BU36" s="4"/>
    </row>
    <row r="37" spans="1:73" ht="22.5" customHeight="1" x14ac:dyDescent="0.2">
      <c r="A37" s="788">
        <v>9</v>
      </c>
      <c r="B37" s="87" t="s">
        <v>23</v>
      </c>
      <c r="C37" s="88" t="s">
        <v>27</v>
      </c>
      <c r="D37" s="88" t="s">
        <v>282</v>
      </c>
      <c r="E37" s="88" t="s">
        <v>240</v>
      </c>
      <c r="F37" s="92">
        <v>23760</v>
      </c>
      <c r="G37" s="92">
        <v>0</v>
      </c>
      <c r="H37" s="92">
        <v>23760</v>
      </c>
      <c r="I37" s="92">
        <v>0</v>
      </c>
      <c r="J37" s="88" t="s">
        <v>245</v>
      </c>
      <c r="K37" s="88" t="s">
        <v>251</v>
      </c>
      <c r="L37" s="99" t="s">
        <v>173</v>
      </c>
      <c r="M37" s="100" t="s">
        <v>96</v>
      </c>
      <c r="N37" s="92">
        <v>0</v>
      </c>
      <c r="O37" s="92">
        <v>23760</v>
      </c>
      <c r="P37" s="92">
        <v>0</v>
      </c>
      <c r="Q37" s="92">
        <v>0</v>
      </c>
      <c r="R37" s="89">
        <f t="shared" ref="R37:R54" si="78">O37-S37</f>
        <v>0</v>
      </c>
      <c r="S37" s="92">
        <v>23760</v>
      </c>
      <c r="T37" s="84">
        <f t="shared" ref="T37:T54" si="79">S37-U37</f>
        <v>0</v>
      </c>
      <c r="U37" s="92">
        <v>23760</v>
      </c>
      <c r="V37" s="84">
        <f t="shared" ref="V37:V54" si="80">U37-W37</f>
        <v>0</v>
      </c>
      <c r="W37" s="92">
        <v>23760</v>
      </c>
      <c r="X37" s="84">
        <f t="shared" ref="X37:X54" si="81">W37-Y37</f>
        <v>0</v>
      </c>
      <c r="Y37" s="92">
        <v>23760</v>
      </c>
      <c r="Z37" s="89">
        <f>Y37-AA37</f>
        <v>0</v>
      </c>
      <c r="AA37" s="92">
        <v>23760</v>
      </c>
      <c r="AB37" s="90">
        <f>AA37-AC37</f>
        <v>0</v>
      </c>
      <c r="AC37" s="92">
        <v>23760</v>
      </c>
      <c r="AD37" s="90">
        <f>AC37-AE37</f>
        <v>0</v>
      </c>
      <c r="AE37" s="92">
        <v>23760</v>
      </c>
      <c r="AF37" s="90">
        <f>AE37-AG37</f>
        <v>0</v>
      </c>
      <c r="AG37" s="92">
        <v>23760</v>
      </c>
      <c r="AH37" s="92">
        <f>AG37-AI37</f>
        <v>0</v>
      </c>
      <c r="AI37" s="92">
        <v>23760</v>
      </c>
      <c r="AJ37" s="92">
        <f>AI37-AK37</f>
        <v>0</v>
      </c>
      <c r="AK37" s="92">
        <v>23760</v>
      </c>
      <c r="AL37" s="92">
        <f>AK37-AM37</f>
        <v>0</v>
      </c>
      <c r="AM37" s="92">
        <v>23760</v>
      </c>
      <c r="AN37" s="92">
        <f>AM37-AO37</f>
        <v>0</v>
      </c>
      <c r="AO37" s="92">
        <v>23760</v>
      </c>
      <c r="AP37" s="92">
        <f>AO37-AQ37</f>
        <v>0</v>
      </c>
      <c r="AQ37" s="92">
        <v>23760</v>
      </c>
      <c r="AR37" s="92">
        <v>0</v>
      </c>
      <c r="AS37" s="92">
        <v>23760</v>
      </c>
      <c r="AT37" s="92" t="s">
        <v>149</v>
      </c>
      <c r="AU37" s="92">
        <v>23760</v>
      </c>
      <c r="AV37" s="92" t="s">
        <v>149</v>
      </c>
      <c r="AW37" s="92" t="s">
        <v>149</v>
      </c>
      <c r="AX37" s="92" t="s">
        <v>149</v>
      </c>
      <c r="AY37" s="92" t="s">
        <v>149</v>
      </c>
      <c r="AZ37" s="92" t="s">
        <v>149</v>
      </c>
      <c r="BA37" s="92" t="s">
        <v>149</v>
      </c>
      <c r="BB37" s="92" t="s">
        <v>149</v>
      </c>
      <c r="BC37" s="92" t="s">
        <v>149</v>
      </c>
      <c r="BD37" s="92" t="s">
        <v>149</v>
      </c>
      <c r="BE37" s="92" t="s">
        <v>149</v>
      </c>
      <c r="BF37" s="92" t="s">
        <v>149</v>
      </c>
      <c r="BG37" s="92" t="s">
        <v>149</v>
      </c>
      <c r="BH37" s="92" t="s">
        <v>149</v>
      </c>
      <c r="BI37" s="92" t="s">
        <v>149</v>
      </c>
      <c r="BJ37" s="91" t="e">
        <f>BI37-BK37</f>
        <v>#VALUE!</v>
      </c>
      <c r="BK37" s="105">
        <v>23760</v>
      </c>
      <c r="BL37" s="4"/>
      <c r="BM37" s="4"/>
      <c r="BN37" s="4"/>
      <c r="BO37" s="4"/>
      <c r="BP37" s="4"/>
      <c r="BQ37" s="4"/>
      <c r="BR37" s="4"/>
      <c r="BS37" s="4"/>
      <c r="BT37" s="4"/>
      <c r="BU37" s="4"/>
    </row>
    <row r="38" spans="1:73" ht="22.5" customHeight="1" x14ac:dyDescent="0.2">
      <c r="A38" s="789"/>
      <c r="B38" s="119" t="s">
        <v>23</v>
      </c>
      <c r="C38" s="106" t="s">
        <v>24</v>
      </c>
      <c r="D38" s="112" t="s">
        <v>268</v>
      </c>
      <c r="E38" s="106" t="s">
        <v>269</v>
      </c>
      <c r="F38" s="108">
        <v>4078120</v>
      </c>
      <c r="G38" s="108">
        <v>4078120</v>
      </c>
      <c r="H38" s="90" t="e">
        <f>#REF!</f>
        <v>#REF!</v>
      </c>
      <c r="I38" s="90">
        <v>0</v>
      </c>
      <c r="J38" s="106" t="s">
        <v>270</v>
      </c>
      <c r="K38" s="106" t="s">
        <v>18</v>
      </c>
      <c r="L38" s="95" t="s">
        <v>149</v>
      </c>
      <c r="M38" s="95" t="s">
        <v>15</v>
      </c>
      <c r="N38" s="90">
        <v>0</v>
      </c>
      <c r="O38" s="90">
        <v>0</v>
      </c>
      <c r="P38" s="90">
        <v>0</v>
      </c>
      <c r="Q38" s="90">
        <v>0</v>
      </c>
      <c r="R38" s="90">
        <f t="shared" si="78"/>
        <v>0</v>
      </c>
      <c r="S38" s="90">
        <v>0</v>
      </c>
      <c r="T38" s="84">
        <f t="shared" si="79"/>
        <v>0</v>
      </c>
      <c r="U38" s="90">
        <v>0</v>
      </c>
      <c r="V38" s="84">
        <f t="shared" si="80"/>
        <v>0</v>
      </c>
      <c r="W38" s="90">
        <v>0</v>
      </c>
      <c r="X38" s="84">
        <f t="shared" si="81"/>
        <v>0</v>
      </c>
      <c r="Y38" s="90">
        <v>0</v>
      </c>
      <c r="Z38" s="90">
        <v>0</v>
      </c>
      <c r="AA38" s="90">
        <v>0</v>
      </c>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20"/>
      <c r="BK38" s="121"/>
      <c r="BL38" s="122"/>
      <c r="BM38" s="122"/>
      <c r="BN38" s="122"/>
      <c r="BO38" s="122"/>
      <c r="BP38" s="122"/>
      <c r="BQ38" s="122"/>
      <c r="BR38" s="122"/>
      <c r="BS38" s="122"/>
      <c r="BT38" s="122"/>
      <c r="BU38" s="122"/>
    </row>
    <row r="39" spans="1:73" ht="22.5" customHeight="1" x14ac:dyDescent="0.2">
      <c r="A39" s="789"/>
      <c r="B39" s="119" t="s">
        <v>23</v>
      </c>
      <c r="C39" s="106" t="s">
        <v>25</v>
      </c>
      <c r="D39" s="112" t="s">
        <v>268</v>
      </c>
      <c r="E39" s="106" t="s">
        <v>269</v>
      </c>
      <c r="F39" s="108">
        <v>3299991</v>
      </c>
      <c r="G39" s="108">
        <v>3299991</v>
      </c>
      <c r="H39" s="90" t="e">
        <f>#REF!</f>
        <v>#REF!</v>
      </c>
      <c r="I39" s="90">
        <v>0</v>
      </c>
      <c r="J39" s="106" t="s">
        <v>270</v>
      </c>
      <c r="K39" s="106" t="s">
        <v>18</v>
      </c>
      <c r="L39" s="95" t="s">
        <v>149</v>
      </c>
      <c r="M39" s="95" t="s">
        <v>15</v>
      </c>
      <c r="N39" s="90">
        <v>0</v>
      </c>
      <c r="O39" s="90">
        <v>0</v>
      </c>
      <c r="P39" s="90">
        <v>0</v>
      </c>
      <c r="Q39" s="90">
        <v>0</v>
      </c>
      <c r="R39" s="90">
        <f t="shared" si="78"/>
        <v>0</v>
      </c>
      <c r="S39" s="90">
        <v>0</v>
      </c>
      <c r="T39" s="84">
        <f t="shared" si="79"/>
        <v>0</v>
      </c>
      <c r="U39" s="90">
        <v>0</v>
      </c>
      <c r="V39" s="84">
        <f t="shared" si="80"/>
        <v>0</v>
      </c>
      <c r="W39" s="90">
        <v>0</v>
      </c>
      <c r="X39" s="84">
        <f t="shared" si="81"/>
        <v>0</v>
      </c>
      <c r="Y39" s="90">
        <v>0</v>
      </c>
      <c r="Z39" s="90">
        <v>0</v>
      </c>
      <c r="AA39" s="90">
        <v>0</v>
      </c>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20"/>
      <c r="BK39" s="121"/>
      <c r="BL39" s="122"/>
      <c r="BM39" s="122"/>
      <c r="BN39" s="122"/>
      <c r="BO39" s="122"/>
      <c r="BP39" s="122"/>
      <c r="BQ39" s="122"/>
      <c r="BR39" s="122"/>
      <c r="BS39" s="122"/>
      <c r="BT39" s="122"/>
      <c r="BU39" s="122"/>
    </row>
    <row r="40" spans="1:73" ht="22.5" customHeight="1" x14ac:dyDescent="0.2">
      <c r="A40" s="789"/>
      <c r="B40" s="119" t="s">
        <v>23</v>
      </c>
      <c r="C40" s="106" t="s">
        <v>26</v>
      </c>
      <c r="D40" s="112" t="s">
        <v>268</v>
      </c>
      <c r="E40" s="106" t="s">
        <v>269</v>
      </c>
      <c r="F40" s="108">
        <v>5583509</v>
      </c>
      <c r="G40" s="108">
        <v>5583509</v>
      </c>
      <c r="H40" s="90" t="e">
        <f>#REF!</f>
        <v>#REF!</v>
      </c>
      <c r="I40" s="90" t="e">
        <f>H40</f>
        <v>#REF!</v>
      </c>
      <c r="J40" s="106" t="s">
        <v>270</v>
      </c>
      <c r="K40" s="106" t="s">
        <v>18</v>
      </c>
      <c r="L40" s="95" t="s">
        <v>149</v>
      </c>
      <c r="M40" s="95" t="s">
        <v>15</v>
      </c>
      <c r="N40" s="90">
        <v>0</v>
      </c>
      <c r="O40" s="90">
        <v>0</v>
      </c>
      <c r="P40" s="90">
        <v>0</v>
      </c>
      <c r="Q40" s="90">
        <v>0</v>
      </c>
      <c r="R40" s="90">
        <f t="shared" si="78"/>
        <v>0</v>
      </c>
      <c r="S40" s="90">
        <v>0</v>
      </c>
      <c r="T40" s="84">
        <f t="shared" si="79"/>
        <v>0</v>
      </c>
      <c r="U40" s="90">
        <v>0</v>
      </c>
      <c r="V40" s="84">
        <f t="shared" si="80"/>
        <v>0</v>
      </c>
      <c r="W40" s="90">
        <v>0</v>
      </c>
      <c r="X40" s="84">
        <f t="shared" si="81"/>
        <v>0</v>
      </c>
      <c r="Y40" s="90">
        <v>0</v>
      </c>
      <c r="Z40" s="90">
        <v>0</v>
      </c>
      <c r="AA40" s="90">
        <v>0</v>
      </c>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20"/>
      <c r="BK40" s="121"/>
      <c r="BL40" s="122"/>
      <c r="BM40" s="122"/>
      <c r="BN40" s="122"/>
      <c r="BO40" s="122"/>
      <c r="BP40" s="122"/>
      <c r="BQ40" s="122"/>
      <c r="BR40" s="122"/>
      <c r="BS40" s="122"/>
      <c r="BT40" s="122"/>
      <c r="BU40" s="122"/>
    </row>
    <row r="41" spans="1:73" ht="22.5" customHeight="1" x14ac:dyDescent="0.2">
      <c r="A41" s="773"/>
      <c r="B41" s="119" t="s">
        <v>23</v>
      </c>
      <c r="C41" s="106" t="s">
        <v>27</v>
      </c>
      <c r="D41" s="112" t="s">
        <v>268</v>
      </c>
      <c r="E41" s="106" t="s">
        <v>269</v>
      </c>
      <c r="F41" s="108">
        <v>3520251</v>
      </c>
      <c r="G41" s="108">
        <v>3520251</v>
      </c>
      <c r="H41" s="90" t="e">
        <f>#REF!</f>
        <v>#REF!</v>
      </c>
      <c r="I41" s="90">
        <v>0</v>
      </c>
      <c r="J41" s="106" t="s">
        <v>270</v>
      </c>
      <c r="K41" s="106" t="s">
        <v>18</v>
      </c>
      <c r="L41" s="95" t="s">
        <v>149</v>
      </c>
      <c r="M41" s="95" t="s">
        <v>15</v>
      </c>
      <c r="N41" s="90">
        <v>0</v>
      </c>
      <c r="O41" s="90">
        <v>0</v>
      </c>
      <c r="P41" s="90">
        <v>0</v>
      </c>
      <c r="Q41" s="90">
        <v>0</v>
      </c>
      <c r="R41" s="90">
        <f t="shared" si="78"/>
        <v>0</v>
      </c>
      <c r="S41" s="90">
        <v>0</v>
      </c>
      <c r="T41" s="84">
        <f t="shared" si="79"/>
        <v>0</v>
      </c>
      <c r="U41" s="90">
        <v>0</v>
      </c>
      <c r="V41" s="84">
        <f t="shared" si="80"/>
        <v>0</v>
      </c>
      <c r="W41" s="90">
        <v>0</v>
      </c>
      <c r="X41" s="84">
        <f t="shared" si="81"/>
        <v>0</v>
      </c>
      <c r="Y41" s="90">
        <v>0</v>
      </c>
      <c r="Z41" s="90">
        <v>0</v>
      </c>
      <c r="AA41" s="90">
        <v>0</v>
      </c>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20"/>
      <c r="BK41" s="121"/>
      <c r="BL41" s="122"/>
      <c r="BM41" s="122"/>
      <c r="BN41" s="122"/>
      <c r="BO41" s="122"/>
      <c r="BP41" s="122"/>
      <c r="BQ41" s="122"/>
      <c r="BR41" s="122"/>
      <c r="BS41" s="122"/>
      <c r="BT41" s="122"/>
      <c r="BU41" s="122"/>
    </row>
    <row r="42" spans="1:73" ht="22.5" customHeight="1" x14ac:dyDescent="0.2">
      <c r="A42" s="788">
        <v>10</v>
      </c>
      <c r="B42" s="87" t="s">
        <v>28</v>
      </c>
      <c r="C42" s="88" t="s">
        <v>30</v>
      </c>
      <c r="D42" s="104" t="s">
        <v>283</v>
      </c>
      <c r="E42" s="88" t="s">
        <v>240</v>
      </c>
      <c r="F42" s="92">
        <v>10188</v>
      </c>
      <c r="G42" s="92">
        <v>0</v>
      </c>
      <c r="H42" s="92">
        <v>10188</v>
      </c>
      <c r="I42" s="92">
        <v>0</v>
      </c>
      <c r="J42" s="88" t="s">
        <v>245</v>
      </c>
      <c r="K42" s="88" t="s">
        <v>251</v>
      </c>
      <c r="L42" s="99" t="s">
        <v>284</v>
      </c>
      <c r="M42" s="100" t="s">
        <v>96</v>
      </c>
      <c r="N42" s="92">
        <v>0</v>
      </c>
      <c r="O42" s="92">
        <v>10188</v>
      </c>
      <c r="P42" s="92">
        <v>0</v>
      </c>
      <c r="Q42" s="92">
        <v>0</v>
      </c>
      <c r="R42" s="89">
        <f t="shared" si="78"/>
        <v>0</v>
      </c>
      <c r="S42" s="92">
        <v>10188</v>
      </c>
      <c r="T42" s="84">
        <f t="shared" si="79"/>
        <v>0</v>
      </c>
      <c r="U42" s="92">
        <v>10188</v>
      </c>
      <c r="V42" s="84">
        <f t="shared" si="80"/>
        <v>0</v>
      </c>
      <c r="W42" s="92">
        <v>10188</v>
      </c>
      <c r="X42" s="84">
        <f t="shared" si="81"/>
        <v>0</v>
      </c>
      <c r="Y42" s="92">
        <v>10188</v>
      </c>
      <c r="Z42" s="89">
        <f t="shared" ref="Z42:Z44" si="82">Y42-AA42</f>
        <v>0</v>
      </c>
      <c r="AA42" s="92">
        <v>10188</v>
      </c>
      <c r="AB42" s="90">
        <f t="shared" ref="AB42:AB44" si="83">AA42-AC42</f>
        <v>0</v>
      </c>
      <c r="AC42" s="92">
        <v>10188</v>
      </c>
      <c r="AD42" s="90">
        <f t="shared" ref="AD42:AD44" si="84">AC42-AE42</f>
        <v>0</v>
      </c>
      <c r="AE42" s="92">
        <v>10188</v>
      </c>
      <c r="AF42" s="90">
        <f t="shared" ref="AF42:AF44" si="85">AE42-AG42</f>
        <v>0</v>
      </c>
      <c r="AG42" s="92">
        <v>10188</v>
      </c>
      <c r="AH42" s="92">
        <f t="shared" ref="AH42:AH44" si="86">AG42-AI42</f>
        <v>0</v>
      </c>
      <c r="AI42" s="92">
        <v>10188</v>
      </c>
      <c r="AJ42" s="92">
        <f t="shared" ref="AJ42:AJ44" si="87">AI42-AK42</f>
        <v>0</v>
      </c>
      <c r="AK42" s="92">
        <v>10188</v>
      </c>
      <c r="AL42" s="92">
        <f t="shared" ref="AL42:AL44" si="88">AK42-AM42</f>
        <v>0</v>
      </c>
      <c r="AM42" s="92">
        <v>10188</v>
      </c>
      <c r="AN42" s="92">
        <f t="shared" ref="AN42:AN44" si="89">AM42-AO42</f>
        <v>0</v>
      </c>
      <c r="AO42" s="92">
        <v>10188</v>
      </c>
      <c r="AP42" s="92">
        <f t="shared" ref="AP42:AP44" si="90">AO42-AQ42</f>
        <v>0</v>
      </c>
      <c r="AQ42" s="92">
        <v>10188</v>
      </c>
      <c r="AR42" s="92">
        <v>0</v>
      </c>
      <c r="AS42" s="92">
        <v>10188</v>
      </c>
      <c r="AT42" s="92" t="s">
        <v>149</v>
      </c>
      <c r="AU42" s="92">
        <v>10188</v>
      </c>
      <c r="AV42" s="92" t="s">
        <v>149</v>
      </c>
      <c r="AW42" s="92" t="s">
        <v>149</v>
      </c>
      <c r="AX42" s="92" t="s">
        <v>149</v>
      </c>
      <c r="AY42" s="92" t="s">
        <v>149</v>
      </c>
      <c r="AZ42" s="92" t="s">
        <v>149</v>
      </c>
      <c r="BA42" s="92" t="s">
        <v>149</v>
      </c>
      <c r="BB42" s="92" t="s">
        <v>149</v>
      </c>
      <c r="BC42" s="92" t="s">
        <v>149</v>
      </c>
      <c r="BD42" s="92" t="s">
        <v>149</v>
      </c>
      <c r="BE42" s="92" t="s">
        <v>149</v>
      </c>
      <c r="BF42" s="92" t="s">
        <v>149</v>
      </c>
      <c r="BG42" s="92" t="s">
        <v>149</v>
      </c>
      <c r="BH42" s="92" t="s">
        <v>149</v>
      </c>
      <c r="BI42" s="92" t="s">
        <v>149</v>
      </c>
      <c r="BJ42" s="91" t="e">
        <f t="shared" ref="BJ42:BJ44" si="91">BI42-BK42</f>
        <v>#VALUE!</v>
      </c>
      <c r="BK42" s="105">
        <v>10188</v>
      </c>
      <c r="BL42" s="4"/>
      <c r="BM42" s="4"/>
      <c r="BN42" s="4"/>
      <c r="BO42" s="4"/>
      <c r="BP42" s="4"/>
      <c r="BQ42" s="4"/>
      <c r="BR42" s="4"/>
      <c r="BS42" s="4"/>
      <c r="BT42" s="4"/>
      <c r="BU42" s="4"/>
    </row>
    <row r="43" spans="1:73" ht="22.5" customHeight="1" x14ac:dyDescent="0.2">
      <c r="A43" s="789"/>
      <c r="B43" s="87" t="s">
        <v>28</v>
      </c>
      <c r="C43" s="93" t="s">
        <v>29</v>
      </c>
      <c r="D43" s="93" t="s">
        <v>285</v>
      </c>
      <c r="E43" s="119" t="s">
        <v>243</v>
      </c>
      <c r="F43" s="90">
        <v>500000</v>
      </c>
      <c r="G43" s="90">
        <v>0</v>
      </c>
      <c r="H43" s="90">
        <v>500000</v>
      </c>
      <c r="I43" s="90">
        <v>0</v>
      </c>
      <c r="J43" s="93" t="s">
        <v>241</v>
      </c>
      <c r="K43" s="87" t="s">
        <v>97</v>
      </c>
      <c r="L43" s="87" t="s">
        <v>279</v>
      </c>
      <c r="M43" s="96" t="s">
        <v>104</v>
      </c>
      <c r="N43" s="90">
        <f>NPMU!M165/2</f>
        <v>59776.5</v>
      </c>
      <c r="O43" s="90">
        <f>NPMU!G165</f>
        <v>242521</v>
      </c>
      <c r="P43" s="90">
        <f>NPMU!H165</f>
        <v>501</v>
      </c>
      <c r="Q43" s="90">
        <f>NPMU!O165/2</f>
        <v>15500</v>
      </c>
      <c r="R43" s="90">
        <f t="shared" si="78"/>
        <v>0</v>
      </c>
      <c r="S43" s="90">
        <v>242521</v>
      </c>
      <c r="T43" s="84">
        <f t="shared" si="79"/>
        <v>8095</v>
      </c>
      <c r="U43" s="90">
        <v>234426</v>
      </c>
      <c r="V43" s="84">
        <f t="shared" si="80"/>
        <v>0</v>
      </c>
      <c r="W43" s="90">
        <v>234426</v>
      </c>
      <c r="X43" s="84">
        <f t="shared" si="81"/>
        <v>0</v>
      </c>
      <c r="Y43" s="90">
        <v>234426</v>
      </c>
      <c r="Z43" s="103">
        <f t="shared" si="82"/>
        <v>4439</v>
      </c>
      <c r="AA43" s="90">
        <v>229987</v>
      </c>
      <c r="AB43" s="90">
        <f t="shared" si="83"/>
        <v>9651</v>
      </c>
      <c r="AC43" s="90">
        <v>220336</v>
      </c>
      <c r="AD43" s="90">
        <f t="shared" si="84"/>
        <v>8229</v>
      </c>
      <c r="AE43" s="90">
        <v>212107</v>
      </c>
      <c r="AF43" s="90">
        <f t="shared" si="85"/>
        <v>3431</v>
      </c>
      <c r="AG43" s="90">
        <v>208676</v>
      </c>
      <c r="AH43" s="90">
        <f t="shared" si="86"/>
        <v>4725</v>
      </c>
      <c r="AI43" s="90">
        <v>203951</v>
      </c>
      <c r="AJ43" s="90">
        <f t="shared" si="87"/>
        <v>9627</v>
      </c>
      <c r="AK43" s="90">
        <v>194324</v>
      </c>
      <c r="AL43" s="90">
        <f t="shared" si="88"/>
        <v>6274</v>
      </c>
      <c r="AM43" s="90">
        <v>188050</v>
      </c>
      <c r="AN43" s="90">
        <f t="shared" si="89"/>
        <v>6989</v>
      </c>
      <c r="AO43" s="90">
        <v>181061</v>
      </c>
      <c r="AP43" s="90">
        <f t="shared" si="90"/>
        <v>4366</v>
      </c>
      <c r="AQ43" s="123">
        <v>176695</v>
      </c>
      <c r="AR43" s="90">
        <f t="shared" ref="AR43:AR44" si="92">AQ43-AS43</f>
        <v>1651</v>
      </c>
      <c r="AS43" s="90">
        <v>175044</v>
      </c>
      <c r="AT43" s="90">
        <f t="shared" ref="AT43:AT44" si="93">AS43-AU43</f>
        <v>3097</v>
      </c>
      <c r="AU43" s="90">
        <v>171947</v>
      </c>
      <c r="AV43" s="90">
        <f t="shared" ref="AV43:AV44" si="94">AU43-AW43</f>
        <v>4767</v>
      </c>
      <c r="AW43" s="90">
        <v>167180</v>
      </c>
      <c r="AX43" s="90">
        <f t="shared" ref="AX43:AX44" si="95">AW43-AY43</f>
        <v>5046</v>
      </c>
      <c r="AY43" s="101">
        <v>162134</v>
      </c>
      <c r="AZ43" s="90">
        <f t="shared" ref="AZ43:AZ44" si="96">AY43-BA43</f>
        <v>4472</v>
      </c>
      <c r="BA43" s="101">
        <v>157662</v>
      </c>
      <c r="BB43" s="90">
        <f t="shared" ref="BB43:BB44" si="97">BA43-BC43</f>
        <v>4704</v>
      </c>
      <c r="BC43" s="101">
        <v>152958</v>
      </c>
      <c r="BD43" s="90">
        <f t="shared" ref="BD43:BD44" si="98">BC43-BE43</f>
        <v>9574</v>
      </c>
      <c r="BE43" s="101">
        <v>143384</v>
      </c>
      <c r="BF43" s="90">
        <f t="shared" ref="BF43:BF44" si="99">BE43-BG43</f>
        <v>12185</v>
      </c>
      <c r="BG43" s="101">
        <v>131199</v>
      </c>
      <c r="BH43" s="97">
        <f t="shared" ref="BH43:BH44" si="100">BG43-BI43</f>
        <v>2481</v>
      </c>
      <c r="BI43" s="97">
        <v>128718</v>
      </c>
      <c r="BJ43" s="91">
        <f t="shared" si="91"/>
        <v>3478</v>
      </c>
      <c r="BK43" s="102">
        <v>125240</v>
      </c>
      <c r="BL43" s="4"/>
      <c r="BM43" s="4"/>
      <c r="BN43" s="4"/>
      <c r="BO43" s="4"/>
      <c r="BP43" s="4"/>
      <c r="BQ43" s="4"/>
      <c r="BR43" s="4"/>
      <c r="BS43" s="4"/>
      <c r="BT43" s="4"/>
      <c r="BU43" s="4"/>
    </row>
    <row r="44" spans="1:73" ht="22.5" customHeight="1" x14ac:dyDescent="0.2">
      <c r="A44" s="789"/>
      <c r="B44" s="87" t="s">
        <v>28</v>
      </c>
      <c r="C44" s="93" t="s">
        <v>30</v>
      </c>
      <c r="D44" s="93" t="s">
        <v>285</v>
      </c>
      <c r="E44" s="119" t="s">
        <v>243</v>
      </c>
      <c r="F44" s="90">
        <v>500000</v>
      </c>
      <c r="G44" s="90">
        <v>0</v>
      </c>
      <c r="H44" s="90">
        <v>500000</v>
      </c>
      <c r="I44" s="90">
        <v>0</v>
      </c>
      <c r="J44" s="93" t="s">
        <v>241</v>
      </c>
      <c r="K44" s="87" t="s">
        <v>97</v>
      </c>
      <c r="L44" s="87" t="s">
        <v>279</v>
      </c>
      <c r="M44" s="96" t="s">
        <v>104</v>
      </c>
      <c r="N44" s="90">
        <f>N43</f>
        <v>59776.5</v>
      </c>
      <c r="O44" s="90">
        <f>NPMU!G166</f>
        <v>405171</v>
      </c>
      <c r="P44" s="90">
        <f>NPMU!H166</f>
        <v>958</v>
      </c>
      <c r="Q44" s="90">
        <f>Q43</f>
        <v>15500</v>
      </c>
      <c r="R44" s="90">
        <f t="shared" si="78"/>
        <v>0</v>
      </c>
      <c r="S44" s="90">
        <v>405171</v>
      </c>
      <c r="T44" s="84">
        <f t="shared" si="79"/>
        <v>13735</v>
      </c>
      <c r="U44" s="90">
        <v>391436</v>
      </c>
      <c r="V44" s="84">
        <f t="shared" si="80"/>
        <v>0</v>
      </c>
      <c r="W44" s="90">
        <v>391436</v>
      </c>
      <c r="X44" s="84">
        <f t="shared" si="81"/>
        <v>0</v>
      </c>
      <c r="Y44" s="90">
        <v>391436</v>
      </c>
      <c r="Z44" s="103">
        <f t="shared" si="82"/>
        <v>12550</v>
      </c>
      <c r="AA44" s="90">
        <v>378886</v>
      </c>
      <c r="AB44" s="90">
        <f t="shared" si="83"/>
        <v>22346</v>
      </c>
      <c r="AC44" s="90">
        <v>356540</v>
      </c>
      <c r="AD44" s="90">
        <f t="shared" si="84"/>
        <v>19034</v>
      </c>
      <c r="AE44" s="90">
        <v>337506</v>
      </c>
      <c r="AF44" s="90">
        <f t="shared" si="85"/>
        <v>18087</v>
      </c>
      <c r="AG44" s="90">
        <v>319419</v>
      </c>
      <c r="AH44" s="90">
        <f t="shared" si="86"/>
        <v>16626</v>
      </c>
      <c r="AI44" s="90">
        <v>302793</v>
      </c>
      <c r="AJ44" s="90">
        <f t="shared" si="87"/>
        <v>19608</v>
      </c>
      <c r="AK44" s="90">
        <v>283185</v>
      </c>
      <c r="AL44" s="90">
        <f t="shared" si="88"/>
        <v>15669</v>
      </c>
      <c r="AM44" s="90">
        <v>267516</v>
      </c>
      <c r="AN44" s="90">
        <f t="shared" si="89"/>
        <v>16272</v>
      </c>
      <c r="AO44" s="90">
        <v>251244</v>
      </c>
      <c r="AP44" s="90">
        <f t="shared" si="90"/>
        <v>13692</v>
      </c>
      <c r="AQ44" s="124">
        <v>237552</v>
      </c>
      <c r="AR44" s="90">
        <f t="shared" si="92"/>
        <v>2204</v>
      </c>
      <c r="AS44" s="90">
        <v>235348</v>
      </c>
      <c r="AT44" s="90">
        <f t="shared" si="93"/>
        <v>5792</v>
      </c>
      <c r="AU44" s="90">
        <v>229556</v>
      </c>
      <c r="AV44" s="90">
        <f t="shared" si="94"/>
        <v>7326</v>
      </c>
      <c r="AW44" s="90">
        <v>222230</v>
      </c>
      <c r="AX44" s="90">
        <f t="shared" si="95"/>
        <v>5260</v>
      </c>
      <c r="AY44" s="101">
        <v>216970</v>
      </c>
      <c r="AZ44" s="90">
        <f t="shared" si="96"/>
        <v>9793</v>
      </c>
      <c r="BA44" s="101">
        <v>207177</v>
      </c>
      <c r="BB44" s="90">
        <f t="shared" si="97"/>
        <v>7285</v>
      </c>
      <c r="BC44" s="101">
        <v>199892</v>
      </c>
      <c r="BD44" s="90">
        <f t="shared" si="98"/>
        <v>11635</v>
      </c>
      <c r="BE44" s="101">
        <v>188257</v>
      </c>
      <c r="BF44" s="90">
        <f t="shared" si="99"/>
        <v>15099</v>
      </c>
      <c r="BG44" s="101">
        <v>173158</v>
      </c>
      <c r="BH44" s="97">
        <f t="shared" si="100"/>
        <v>11538</v>
      </c>
      <c r="BI44" s="97">
        <v>161620</v>
      </c>
      <c r="BJ44" s="91">
        <f t="shared" si="91"/>
        <v>6912</v>
      </c>
      <c r="BK44" s="102">
        <v>154708</v>
      </c>
      <c r="BL44" s="4"/>
      <c r="BM44" s="4"/>
      <c r="BN44" s="4"/>
      <c r="BO44" s="4"/>
      <c r="BP44" s="4"/>
      <c r="BQ44" s="4"/>
      <c r="BR44" s="4"/>
      <c r="BS44" s="4"/>
      <c r="BT44" s="4"/>
      <c r="BU44" s="4"/>
    </row>
    <row r="45" spans="1:73" ht="22.5" customHeight="1" x14ac:dyDescent="0.2">
      <c r="A45" s="789"/>
      <c r="B45" s="87" t="s">
        <v>28</v>
      </c>
      <c r="C45" s="125" t="s">
        <v>29</v>
      </c>
      <c r="D45" s="109" t="s">
        <v>268</v>
      </c>
      <c r="E45" s="126" t="s">
        <v>286</v>
      </c>
      <c r="F45" s="90">
        <v>4165618</v>
      </c>
      <c r="G45" s="90">
        <v>4165618</v>
      </c>
      <c r="H45" s="90">
        <v>0</v>
      </c>
      <c r="I45" s="90">
        <v>0</v>
      </c>
      <c r="J45" s="93" t="s">
        <v>270</v>
      </c>
      <c r="K45" s="87" t="s">
        <v>18</v>
      </c>
      <c r="L45" s="95" t="s">
        <v>149</v>
      </c>
      <c r="M45" s="95" t="s">
        <v>15</v>
      </c>
      <c r="N45" s="90">
        <v>0</v>
      </c>
      <c r="O45" s="90">
        <v>0</v>
      </c>
      <c r="P45" s="90">
        <v>0</v>
      </c>
      <c r="Q45" s="90">
        <v>0</v>
      </c>
      <c r="R45" s="90">
        <f t="shared" si="78"/>
        <v>0</v>
      </c>
      <c r="S45" s="90">
        <v>0</v>
      </c>
      <c r="T45" s="84">
        <f t="shared" si="79"/>
        <v>0</v>
      </c>
      <c r="U45" s="90">
        <v>0</v>
      </c>
      <c r="V45" s="84">
        <f t="shared" si="80"/>
        <v>0</v>
      </c>
      <c r="W45" s="90">
        <v>0</v>
      </c>
      <c r="X45" s="84">
        <f t="shared" si="81"/>
        <v>0</v>
      </c>
      <c r="Y45" s="90">
        <v>0</v>
      </c>
      <c r="Z45" s="90">
        <v>0</v>
      </c>
      <c r="AA45" s="90">
        <v>0</v>
      </c>
      <c r="AB45" s="90">
        <v>0</v>
      </c>
      <c r="AC45" s="90"/>
      <c r="AD45" s="90"/>
      <c r="AE45" s="90"/>
      <c r="AF45" s="90"/>
      <c r="AG45" s="90"/>
      <c r="AH45" s="90"/>
      <c r="AI45" s="90"/>
      <c r="AJ45" s="90"/>
      <c r="AK45" s="90"/>
      <c r="AL45" s="90"/>
      <c r="AM45" s="90"/>
      <c r="AN45" s="90"/>
      <c r="AO45" s="90"/>
      <c r="AP45" s="90"/>
      <c r="AQ45" s="124"/>
      <c r="AR45" s="90"/>
      <c r="AS45" s="90"/>
      <c r="AT45" s="90"/>
      <c r="AU45" s="90"/>
      <c r="AV45" s="90"/>
      <c r="AW45" s="90"/>
      <c r="AX45" s="90"/>
      <c r="AY45" s="101"/>
      <c r="AZ45" s="90"/>
      <c r="BA45" s="101"/>
      <c r="BB45" s="90"/>
      <c r="BC45" s="101"/>
      <c r="BD45" s="90"/>
      <c r="BE45" s="101"/>
      <c r="BF45" s="90"/>
      <c r="BG45" s="101"/>
      <c r="BH45" s="97"/>
      <c r="BI45" s="97"/>
      <c r="BJ45" s="76"/>
      <c r="BK45" s="102"/>
      <c r="BL45" s="4"/>
      <c r="BM45" s="4"/>
      <c r="BN45" s="4"/>
      <c r="BO45" s="4"/>
      <c r="BP45" s="4"/>
      <c r="BQ45" s="4"/>
      <c r="BR45" s="4"/>
      <c r="BS45" s="4"/>
      <c r="BT45" s="4"/>
      <c r="BU45" s="4"/>
    </row>
    <row r="46" spans="1:73" ht="22.5" customHeight="1" x14ac:dyDescent="0.2">
      <c r="A46" s="789"/>
      <c r="B46" s="87" t="s">
        <v>28</v>
      </c>
      <c r="C46" s="125" t="s">
        <v>30</v>
      </c>
      <c r="D46" s="109" t="s">
        <v>268</v>
      </c>
      <c r="E46" s="126" t="s">
        <v>286</v>
      </c>
      <c r="F46" s="90">
        <v>3240000</v>
      </c>
      <c r="G46" s="90">
        <v>3240000</v>
      </c>
      <c r="H46" s="90">
        <v>0</v>
      </c>
      <c r="I46" s="90">
        <v>0</v>
      </c>
      <c r="J46" s="93" t="s">
        <v>270</v>
      </c>
      <c r="K46" s="87" t="s">
        <v>18</v>
      </c>
      <c r="L46" s="95" t="s">
        <v>149</v>
      </c>
      <c r="M46" s="95" t="s">
        <v>15</v>
      </c>
      <c r="N46" s="90">
        <v>0</v>
      </c>
      <c r="O46" s="90">
        <v>0</v>
      </c>
      <c r="P46" s="90">
        <v>0</v>
      </c>
      <c r="Q46" s="90">
        <v>0</v>
      </c>
      <c r="R46" s="90">
        <f t="shared" si="78"/>
        <v>0</v>
      </c>
      <c r="S46" s="90">
        <v>0</v>
      </c>
      <c r="T46" s="84">
        <f t="shared" si="79"/>
        <v>0</v>
      </c>
      <c r="U46" s="90">
        <v>0</v>
      </c>
      <c r="V46" s="84">
        <f t="shared" si="80"/>
        <v>0</v>
      </c>
      <c r="W46" s="90">
        <v>0</v>
      </c>
      <c r="X46" s="84">
        <f t="shared" si="81"/>
        <v>0</v>
      </c>
      <c r="Y46" s="90">
        <v>0</v>
      </c>
      <c r="Z46" s="90">
        <v>0</v>
      </c>
      <c r="AA46" s="90">
        <v>0</v>
      </c>
      <c r="AB46" s="90">
        <v>0</v>
      </c>
      <c r="AC46" s="90"/>
      <c r="AD46" s="90"/>
      <c r="AE46" s="90"/>
      <c r="AF46" s="90"/>
      <c r="AG46" s="90"/>
      <c r="AH46" s="90"/>
      <c r="AI46" s="90"/>
      <c r="AJ46" s="90"/>
      <c r="AK46" s="90"/>
      <c r="AL46" s="90"/>
      <c r="AM46" s="90"/>
      <c r="AN46" s="90"/>
      <c r="AO46" s="90"/>
      <c r="AP46" s="90"/>
      <c r="AQ46" s="124"/>
      <c r="AR46" s="90"/>
      <c r="AS46" s="90"/>
      <c r="AT46" s="90"/>
      <c r="AU46" s="90"/>
      <c r="AV46" s="90"/>
      <c r="AW46" s="90"/>
      <c r="AX46" s="90"/>
      <c r="AY46" s="101"/>
      <c r="AZ46" s="90"/>
      <c r="BA46" s="101"/>
      <c r="BB46" s="90"/>
      <c r="BC46" s="101"/>
      <c r="BD46" s="90"/>
      <c r="BE46" s="101"/>
      <c r="BF46" s="90"/>
      <c r="BG46" s="101"/>
      <c r="BH46" s="97"/>
      <c r="BI46" s="97"/>
      <c r="BJ46" s="76"/>
      <c r="BK46" s="102"/>
      <c r="BL46" s="4"/>
      <c r="BM46" s="4"/>
      <c r="BN46" s="4"/>
      <c r="BO46" s="4"/>
      <c r="BP46" s="4"/>
      <c r="BQ46" s="4"/>
      <c r="BR46" s="4"/>
      <c r="BS46" s="4"/>
      <c r="BT46" s="4"/>
      <c r="BU46" s="4"/>
    </row>
    <row r="47" spans="1:73" ht="22.5" customHeight="1" x14ac:dyDescent="0.2">
      <c r="A47" s="773"/>
      <c r="B47" s="87" t="s">
        <v>28</v>
      </c>
      <c r="C47" s="100" t="s">
        <v>287</v>
      </c>
      <c r="D47" s="100" t="s">
        <v>288</v>
      </c>
      <c r="E47" s="88" t="s">
        <v>240</v>
      </c>
      <c r="F47" s="92">
        <v>10</v>
      </c>
      <c r="G47" s="92">
        <v>0</v>
      </c>
      <c r="H47" s="92">
        <v>10</v>
      </c>
      <c r="I47" s="92">
        <v>0</v>
      </c>
      <c r="J47" s="100" t="s">
        <v>245</v>
      </c>
      <c r="K47" s="100" t="s">
        <v>251</v>
      </c>
      <c r="L47" s="100" t="s">
        <v>173</v>
      </c>
      <c r="M47" s="100" t="s">
        <v>96</v>
      </c>
      <c r="N47" s="92">
        <v>0</v>
      </c>
      <c r="O47" s="92">
        <v>10</v>
      </c>
      <c r="P47" s="92">
        <v>0</v>
      </c>
      <c r="Q47" s="92">
        <v>0</v>
      </c>
      <c r="R47" s="89">
        <f t="shared" si="78"/>
        <v>0</v>
      </c>
      <c r="S47" s="92">
        <v>10</v>
      </c>
      <c r="T47" s="84">
        <f t="shared" si="79"/>
        <v>0</v>
      </c>
      <c r="U47" s="92">
        <v>10</v>
      </c>
      <c r="V47" s="84">
        <f t="shared" si="80"/>
        <v>0</v>
      </c>
      <c r="W47" s="92">
        <v>10</v>
      </c>
      <c r="X47" s="84">
        <f t="shared" si="81"/>
        <v>0</v>
      </c>
      <c r="Y47" s="92">
        <v>10</v>
      </c>
      <c r="Z47" s="89">
        <f t="shared" ref="Z47:Z50" si="101">Y47-AA47</f>
        <v>0</v>
      </c>
      <c r="AA47" s="92">
        <v>10</v>
      </c>
      <c r="AB47" s="90">
        <f t="shared" ref="AB47:AB50" si="102">AA47-AC47</f>
        <v>0</v>
      </c>
      <c r="AC47" s="92">
        <v>10</v>
      </c>
      <c r="AD47" s="90">
        <f t="shared" ref="AD47:AD50" si="103">AC47-AE47</f>
        <v>0</v>
      </c>
      <c r="AE47" s="92">
        <v>10</v>
      </c>
      <c r="AF47" s="90">
        <f t="shared" ref="AF47:AF50" si="104">AE47-AG47</f>
        <v>0</v>
      </c>
      <c r="AG47" s="92">
        <v>10</v>
      </c>
      <c r="AH47" s="92">
        <f t="shared" ref="AH47:AH50" si="105">AG47-AI47</f>
        <v>0</v>
      </c>
      <c r="AI47" s="92">
        <v>10</v>
      </c>
      <c r="AJ47" s="92">
        <f t="shared" ref="AJ47:AJ50" si="106">AI47-AK47</f>
        <v>0</v>
      </c>
      <c r="AK47" s="92">
        <v>10</v>
      </c>
      <c r="AL47" s="92">
        <f t="shared" ref="AL47:AL50" si="107">AK47-AM47</f>
        <v>0</v>
      </c>
      <c r="AM47" s="92">
        <v>10</v>
      </c>
      <c r="AN47" s="92">
        <f t="shared" ref="AN47:AN50" si="108">AM47-AO47</f>
        <v>0</v>
      </c>
      <c r="AO47" s="92">
        <v>10</v>
      </c>
      <c r="AP47" s="92">
        <f t="shared" ref="AP47:AP50" si="109">AO47-AQ47</f>
        <v>0</v>
      </c>
      <c r="AQ47" s="92">
        <v>10</v>
      </c>
      <c r="AR47" s="92">
        <v>0</v>
      </c>
      <c r="AS47" s="92">
        <v>10</v>
      </c>
      <c r="AT47" s="92" t="s">
        <v>149</v>
      </c>
      <c r="AU47" s="92">
        <v>10</v>
      </c>
      <c r="AV47" s="92" t="s">
        <v>149</v>
      </c>
      <c r="AW47" s="92" t="s">
        <v>149</v>
      </c>
      <c r="AX47" s="92" t="s">
        <v>149</v>
      </c>
      <c r="AY47" s="92" t="s">
        <v>149</v>
      </c>
      <c r="AZ47" s="92" t="s">
        <v>149</v>
      </c>
      <c r="BA47" s="92" t="s">
        <v>149</v>
      </c>
      <c r="BB47" s="92" t="s">
        <v>149</v>
      </c>
      <c r="BC47" s="92" t="s">
        <v>149</v>
      </c>
      <c r="BD47" s="92" t="s">
        <v>149</v>
      </c>
      <c r="BE47" s="92" t="s">
        <v>149</v>
      </c>
      <c r="BF47" s="92" t="s">
        <v>149</v>
      </c>
      <c r="BG47" s="92" t="s">
        <v>149</v>
      </c>
      <c r="BH47" s="92" t="s">
        <v>149</v>
      </c>
      <c r="BI47" s="92" t="s">
        <v>149</v>
      </c>
      <c r="BJ47" s="91" t="e">
        <f t="shared" ref="BJ47:BJ48" si="110">BI47-BK47</f>
        <v>#VALUE!</v>
      </c>
      <c r="BK47" s="92">
        <v>10</v>
      </c>
      <c r="BL47" s="4"/>
      <c r="BM47" s="4"/>
      <c r="BN47" s="4"/>
      <c r="BO47" s="4"/>
      <c r="BP47" s="4"/>
      <c r="BQ47" s="4"/>
      <c r="BR47" s="4"/>
      <c r="BS47" s="4"/>
      <c r="BT47" s="4"/>
      <c r="BU47" s="4"/>
    </row>
    <row r="48" spans="1:73" ht="22.5" customHeight="1" x14ac:dyDescent="0.2">
      <c r="A48" s="788">
        <v>11</v>
      </c>
      <c r="B48" s="87" t="s">
        <v>31</v>
      </c>
      <c r="C48" s="88" t="s">
        <v>32</v>
      </c>
      <c r="D48" s="104" t="s">
        <v>289</v>
      </c>
      <c r="E48" s="88" t="s">
        <v>240</v>
      </c>
      <c r="F48" s="92">
        <v>1335</v>
      </c>
      <c r="G48" s="92">
        <v>0</v>
      </c>
      <c r="H48" s="92">
        <v>1335</v>
      </c>
      <c r="I48" s="92">
        <v>0</v>
      </c>
      <c r="J48" s="88" t="s">
        <v>245</v>
      </c>
      <c r="K48" s="88" t="s">
        <v>251</v>
      </c>
      <c r="L48" s="99" t="s">
        <v>290</v>
      </c>
      <c r="M48" s="100" t="s">
        <v>96</v>
      </c>
      <c r="N48" s="92">
        <v>0</v>
      </c>
      <c r="O48" s="92">
        <v>1335</v>
      </c>
      <c r="P48" s="92">
        <v>0</v>
      </c>
      <c r="Q48" s="92">
        <v>0</v>
      </c>
      <c r="R48" s="89">
        <f t="shared" si="78"/>
        <v>0</v>
      </c>
      <c r="S48" s="92">
        <v>1335</v>
      </c>
      <c r="T48" s="84">
        <f t="shared" si="79"/>
        <v>0</v>
      </c>
      <c r="U48" s="92">
        <v>1335</v>
      </c>
      <c r="V48" s="84">
        <f t="shared" si="80"/>
        <v>0</v>
      </c>
      <c r="W48" s="92">
        <v>1335</v>
      </c>
      <c r="X48" s="84">
        <f t="shared" si="81"/>
        <v>0</v>
      </c>
      <c r="Y48" s="92">
        <v>1335</v>
      </c>
      <c r="Z48" s="89">
        <f t="shared" si="101"/>
        <v>0</v>
      </c>
      <c r="AA48" s="92">
        <v>1335</v>
      </c>
      <c r="AB48" s="90">
        <f t="shared" si="102"/>
        <v>0</v>
      </c>
      <c r="AC48" s="92">
        <v>1335</v>
      </c>
      <c r="AD48" s="90">
        <f t="shared" si="103"/>
        <v>0</v>
      </c>
      <c r="AE48" s="92">
        <v>1335</v>
      </c>
      <c r="AF48" s="90">
        <f t="shared" si="104"/>
        <v>0</v>
      </c>
      <c r="AG48" s="92">
        <v>1335</v>
      </c>
      <c r="AH48" s="92">
        <f t="shared" si="105"/>
        <v>0</v>
      </c>
      <c r="AI48" s="92">
        <v>1335</v>
      </c>
      <c r="AJ48" s="92">
        <f t="shared" si="106"/>
        <v>0</v>
      </c>
      <c r="AK48" s="92">
        <v>1335</v>
      </c>
      <c r="AL48" s="92">
        <f t="shared" si="107"/>
        <v>0</v>
      </c>
      <c r="AM48" s="92">
        <v>1335</v>
      </c>
      <c r="AN48" s="92">
        <f t="shared" si="108"/>
        <v>0</v>
      </c>
      <c r="AO48" s="92">
        <v>1335</v>
      </c>
      <c r="AP48" s="92">
        <f t="shared" si="109"/>
        <v>0</v>
      </c>
      <c r="AQ48" s="92">
        <v>1335</v>
      </c>
      <c r="AR48" s="92">
        <v>0</v>
      </c>
      <c r="AS48" s="92">
        <v>1335</v>
      </c>
      <c r="AT48" s="92" t="s">
        <v>149</v>
      </c>
      <c r="AU48" s="92">
        <v>1335</v>
      </c>
      <c r="AV48" s="92" t="s">
        <v>149</v>
      </c>
      <c r="AW48" s="92" t="s">
        <v>149</v>
      </c>
      <c r="AX48" s="92" t="s">
        <v>149</v>
      </c>
      <c r="AY48" s="92" t="s">
        <v>149</v>
      </c>
      <c r="AZ48" s="92" t="s">
        <v>149</v>
      </c>
      <c r="BA48" s="92" t="s">
        <v>149</v>
      </c>
      <c r="BB48" s="92" t="s">
        <v>149</v>
      </c>
      <c r="BC48" s="92" t="s">
        <v>149</v>
      </c>
      <c r="BD48" s="92" t="s">
        <v>149</v>
      </c>
      <c r="BE48" s="92" t="s">
        <v>149</v>
      </c>
      <c r="BF48" s="92" t="s">
        <v>149</v>
      </c>
      <c r="BG48" s="92" t="s">
        <v>149</v>
      </c>
      <c r="BH48" s="92" t="s">
        <v>149</v>
      </c>
      <c r="BI48" s="92" t="s">
        <v>149</v>
      </c>
      <c r="BJ48" s="91" t="e">
        <f t="shared" si="110"/>
        <v>#VALUE!</v>
      </c>
      <c r="BK48" s="105">
        <v>1335</v>
      </c>
      <c r="BL48" s="4"/>
      <c r="BM48" s="4"/>
      <c r="BN48" s="4"/>
      <c r="BO48" s="4"/>
      <c r="BP48" s="4"/>
      <c r="BQ48" s="4"/>
      <c r="BR48" s="4"/>
      <c r="BS48" s="4"/>
      <c r="BT48" s="4"/>
      <c r="BU48" s="4"/>
    </row>
    <row r="49" spans="1:73" ht="22.5" customHeight="1" x14ac:dyDescent="0.2">
      <c r="A49" s="789"/>
      <c r="B49" s="87" t="s">
        <v>31</v>
      </c>
      <c r="C49" s="88" t="s">
        <v>32</v>
      </c>
      <c r="D49" s="88" t="s">
        <v>291</v>
      </c>
      <c r="E49" s="88" t="s">
        <v>240</v>
      </c>
      <c r="F49" s="92">
        <v>75712</v>
      </c>
      <c r="G49" s="89">
        <v>0</v>
      </c>
      <c r="H49" s="92">
        <v>75712</v>
      </c>
      <c r="I49" s="89">
        <v>0</v>
      </c>
      <c r="J49" s="88" t="s">
        <v>245</v>
      </c>
      <c r="K49" s="88" t="s">
        <v>94</v>
      </c>
      <c r="L49" s="88" t="s">
        <v>292</v>
      </c>
      <c r="M49" s="88" t="s">
        <v>150</v>
      </c>
      <c r="N49" s="89">
        <v>0</v>
      </c>
      <c r="O49" s="89">
        <v>75712</v>
      </c>
      <c r="P49" s="89">
        <v>0</v>
      </c>
      <c r="Q49" s="89">
        <v>0</v>
      </c>
      <c r="R49" s="89">
        <f t="shared" si="78"/>
        <v>0</v>
      </c>
      <c r="S49" s="89">
        <v>75712</v>
      </c>
      <c r="T49" s="84">
        <f t="shared" si="79"/>
        <v>0</v>
      </c>
      <c r="U49" s="89">
        <v>75712</v>
      </c>
      <c r="V49" s="84">
        <f t="shared" si="80"/>
        <v>0</v>
      </c>
      <c r="W49" s="89">
        <v>75712</v>
      </c>
      <c r="X49" s="84">
        <f t="shared" si="81"/>
        <v>0</v>
      </c>
      <c r="Y49" s="89">
        <v>75712</v>
      </c>
      <c r="Z49" s="89">
        <f t="shared" si="101"/>
        <v>0</v>
      </c>
      <c r="AA49" s="89">
        <v>75712</v>
      </c>
      <c r="AB49" s="90">
        <f t="shared" si="102"/>
        <v>0</v>
      </c>
      <c r="AC49" s="89">
        <v>75712</v>
      </c>
      <c r="AD49" s="90">
        <f t="shared" si="103"/>
        <v>0</v>
      </c>
      <c r="AE49" s="89">
        <v>75712</v>
      </c>
      <c r="AF49" s="90">
        <f t="shared" si="104"/>
        <v>0</v>
      </c>
      <c r="AG49" s="89">
        <v>75712</v>
      </c>
      <c r="AH49" s="89">
        <f t="shared" si="105"/>
        <v>0</v>
      </c>
      <c r="AI49" s="89">
        <v>75712</v>
      </c>
      <c r="AJ49" s="92">
        <f t="shared" si="106"/>
        <v>0</v>
      </c>
      <c r="AK49" s="89">
        <v>75712</v>
      </c>
      <c r="AL49" s="92">
        <f t="shared" si="107"/>
        <v>0</v>
      </c>
      <c r="AM49" s="89">
        <v>75712</v>
      </c>
      <c r="AN49" s="92">
        <f t="shared" si="108"/>
        <v>0</v>
      </c>
      <c r="AO49" s="88">
        <v>75712</v>
      </c>
      <c r="AP49" s="92">
        <f t="shared" si="109"/>
        <v>0</v>
      </c>
      <c r="AQ49" s="88">
        <v>75712</v>
      </c>
      <c r="AR49" s="90">
        <f t="shared" ref="AR49:AR50" si="111">AQ49-AS49</f>
        <v>0</v>
      </c>
      <c r="AS49" s="108">
        <v>75712</v>
      </c>
      <c r="AT49" s="90">
        <f t="shared" ref="AT49:AT50" si="112">AS49-AU49</f>
        <v>5354</v>
      </c>
      <c r="AU49" s="108">
        <v>70358</v>
      </c>
      <c r="AV49" s="90">
        <f t="shared" ref="AV49:AV50" si="113">AU49-AW49</f>
        <v>22381</v>
      </c>
      <c r="AW49" s="90">
        <v>47977</v>
      </c>
      <c r="AX49" s="90">
        <f t="shared" ref="AX49:AX50" si="114">AW49-AY49</f>
        <v>16154</v>
      </c>
      <c r="AY49" s="108">
        <v>31823</v>
      </c>
      <c r="AZ49" s="90">
        <f>AY49-BA49</f>
        <v>8689</v>
      </c>
      <c r="BA49" s="108">
        <v>23134</v>
      </c>
      <c r="BB49" s="90">
        <f>BA49-BC49</f>
        <v>15200</v>
      </c>
      <c r="BC49" s="108">
        <v>7934</v>
      </c>
      <c r="BD49" s="90">
        <f>BC49-BE50</f>
        <v>7934</v>
      </c>
      <c r="BE49" s="78">
        <v>0</v>
      </c>
      <c r="BF49" s="78">
        <v>0</v>
      </c>
      <c r="BG49" s="4">
        <v>0</v>
      </c>
      <c r="BH49" s="97">
        <v>0</v>
      </c>
      <c r="BI49" s="97">
        <v>0</v>
      </c>
      <c r="BJ49" s="76"/>
      <c r="BK49" s="102"/>
      <c r="BL49" s="4"/>
      <c r="BM49" s="4"/>
      <c r="BN49" s="4"/>
      <c r="BO49" s="4"/>
      <c r="BP49" s="4"/>
      <c r="BQ49" s="4"/>
      <c r="BR49" s="4"/>
      <c r="BS49" s="4"/>
      <c r="BT49" s="4"/>
      <c r="BU49" s="4"/>
    </row>
    <row r="50" spans="1:73" ht="22.5" customHeight="1" x14ac:dyDescent="0.2">
      <c r="A50" s="789"/>
      <c r="B50" s="87" t="s">
        <v>31</v>
      </c>
      <c r="C50" s="106" t="s">
        <v>32</v>
      </c>
      <c r="D50" s="127" t="s">
        <v>291</v>
      </c>
      <c r="E50" s="128" t="s">
        <v>243</v>
      </c>
      <c r="F50" s="108">
        <v>76028</v>
      </c>
      <c r="G50" s="108">
        <v>0</v>
      </c>
      <c r="H50" s="108">
        <f>151740-H49</f>
        <v>76028</v>
      </c>
      <c r="I50" s="108">
        <v>0</v>
      </c>
      <c r="J50" s="106" t="s">
        <v>245</v>
      </c>
      <c r="K50" s="78" t="s">
        <v>97</v>
      </c>
      <c r="L50" s="129" t="s">
        <v>292</v>
      </c>
      <c r="M50" s="130" t="s">
        <v>150</v>
      </c>
      <c r="N50" s="108">
        <f>NPMU!M182</f>
        <v>1994</v>
      </c>
      <c r="O50" s="108">
        <f>NPMU!G182-O49</f>
        <v>75303</v>
      </c>
      <c r="P50" s="108">
        <f>NPMU!H182</f>
        <v>0</v>
      </c>
      <c r="Q50" s="83">
        <f>NPMU!O182</f>
        <v>0</v>
      </c>
      <c r="R50" s="90">
        <f t="shared" si="78"/>
        <v>0</v>
      </c>
      <c r="S50" s="108">
        <v>75303</v>
      </c>
      <c r="T50" s="84">
        <f t="shared" si="79"/>
        <v>0</v>
      </c>
      <c r="U50" s="108">
        <v>75303</v>
      </c>
      <c r="V50" s="84">
        <f t="shared" si="80"/>
        <v>0</v>
      </c>
      <c r="W50" s="108">
        <v>75303</v>
      </c>
      <c r="X50" s="84">
        <f t="shared" si="81"/>
        <v>0</v>
      </c>
      <c r="Y50" s="108">
        <v>75303</v>
      </c>
      <c r="Z50" s="103">
        <f t="shared" si="101"/>
        <v>2420</v>
      </c>
      <c r="AA50" s="108">
        <v>72883</v>
      </c>
      <c r="AB50" s="90">
        <f t="shared" si="102"/>
        <v>0</v>
      </c>
      <c r="AC50" s="108">
        <v>72883</v>
      </c>
      <c r="AD50" s="90">
        <f t="shared" si="103"/>
        <v>0</v>
      </c>
      <c r="AE50" s="108">
        <v>72883</v>
      </c>
      <c r="AF50" s="90">
        <f t="shared" si="104"/>
        <v>2826</v>
      </c>
      <c r="AG50" s="108">
        <v>70057</v>
      </c>
      <c r="AH50" s="108">
        <f t="shared" si="105"/>
        <v>0</v>
      </c>
      <c r="AI50" s="108">
        <f>145769-AI49</f>
        <v>70057</v>
      </c>
      <c r="AJ50" s="90">
        <f t="shared" si="106"/>
        <v>615</v>
      </c>
      <c r="AK50" s="108">
        <f>145154-AK49</f>
        <v>69442</v>
      </c>
      <c r="AL50" s="90">
        <f t="shared" si="107"/>
        <v>1572</v>
      </c>
      <c r="AM50" s="108">
        <f>143582-AM49</f>
        <v>67870</v>
      </c>
      <c r="AN50" s="90">
        <f t="shared" si="108"/>
        <v>7702</v>
      </c>
      <c r="AO50" s="108">
        <f>135880-AO49</f>
        <v>60168</v>
      </c>
      <c r="AP50" s="90">
        <f t="shared" si="109"/>
        <v>60168</v>
      </c>
      <c r="AQ50" s="83">
        <v>0</v>
      </c>
      <c r="AR50" s="90">
        <f t="shared" si="111"/>
        <v>0</v>
      </c>
      <c r="AS50" s="83">
        <v>0</v>
      </c>
      <c r="AT50" s="90">
        <f t="shared" si="112"/>
        <v>0</v>
      </c>
      <c r="AU50" s="83">
        <v>0</v>
      </c>
      <c r="AV50" s="90">
        <f t="shared" si="113"/>
        <v>0</v>
      </c>
      <c r="AW50" s="83">
        <v>0</v>
      </c>
      <c r="AX50" s="90">
        <f t="shared" si="114"/>
        <v>0</v>
      </c>
      <c r="AY50" s="78">
        <v>0</v>
      </c>
      <c r="AZ50" s="78">
        <v>0</v>
      </c>
      <c r="BA50" s="78">
        <v>0</v>
      </c>
      <c r="BB50" s="78">
        <v>0</v>
      </c>
      <c r="BC50" s="78">
        <v>0</v>
      </c>
      <c r="BD50" s="78">
        <v>0</v>
      </c>
      <c r="BE50" s="78">
        <v>0</v>
      </c>
      <c r="BF50" s="90">
        <f>BE50-BG50</f>
        <v>0</v>
      </c>
      <c r="BG50" s="108">
        <v>0</v>
      </c>
      <c r="BH50" s="97">
        <f>BG50-BI50</f>
        <v>0</v>
      </c>
      <c r="BI50" s="97">
        <v>0</v>
      </c>
      <c r="BJ50" s="76">
        <v>0</v>
      </c>
      <c r="BK50" s="102" t="s">
        <v>149</v>
      </c>
      <c r="BL50" s="4"/>
      <c r="BM50" s="4"/>
      <c r="BN50" s="4"/>
      <c r="BO50" s="4"/>
      <c r="BP50" s="4"/>
      <c r="BQ50" s="4"/>
      <c r="BR50" s="4"/>
      <c r="BS50" s="4"/>
      <c r="BT50" s="4"/>
      <c r="BU50" s="4"/>
    </row>
    <row r="51" spans="1:73" ht="22.5" customHeight="1" x14ac:dyDescent="0.2">
      <c r="A51" s="773"/>
      <c r="B51" s="87" t="s">
        <v>31</v>
      </c>
      <c r="C51" s="106" t="s">
        <v>32</v>
      </c>
      <c r="D51" s="112" t="s">
        <v>268</v>
      </c>
      <c r="E51" s="106" t="s">
        <v>269</v>
      </c>
      <c r="F51" s="108">
        <v>2800945</v>
      </c>
      <c r="G51" s="108">
        <v>2800945</v>
      </c>
      <c r="H51" s="90">
        <v>0</v>
      </c>
      <c r="I51" s="90">
        <v>0</v>
      </c>
      <c r="J51" s="106" t="s">
        <v>270</v>
      </c>
      <c r="K51" s="78" t="s">
        <v>18</v>
      </c>
      <c r="L51" s="95" t="s">
        <v>149</v>
      </c>
      <c r="M51" s="95" t="s">
        <v>15</v>
      </c>
      <c r="N51" s="90">
        <v>0</v>
      </c>
      <c r="O51" s="90">
        <v>0</v>
      </c>
      <c r="P51" s="90">
        <v>0</v>
      </c>
      <c r="Q51" s="90">
        <v>0</v>
      </c>
      <c r="R51" s="90">
        <f t="shared" si="78"/>
        <v>0</v>
      </c>
      <c r="S51" s="90">
        <v>0</v>
      </c>
      <c r="T51" s="84">
        <f t="shared" si="79"/>
        <v>0</v>
      </c>
      <c r="U51" s="90">
        <v>0</v>
      </c>
      <c r="V51" s="84">
        <f t="shared" si="80"/>
        <v>0</v>
      </c>
      <c r="W51" s="90">
        <v>0</v>
      </c>
      <c r="X51" s="84">
        <f t="shared" si="81"/>
        <v>0</v>
      </c>
      <c r="Y51" s="90">
        <v>0</v>
      </c>
      <c r="Z51" s="90">
        <v>0</v>
      </c>
      <c r="AA51" s="90">
        <v>0</v>
      </c>
      <c r="AB51" s="90">
        <v>0</v>
      </c>
      <c r="AC51" s="108"/>
      <c r="AD51" s="90"/>
      <c r="AE51" s="108"/>
      <c r="AF51" s="90"/>
      <c r="AG51" s="108"/>
      <c r="AH51" s="108"/>
      <c r="AI51" s="108"/>
      <c r="AJ51" s="90"/>
      <c r="AK51" s="108"/>
      <c r="AL51" s="90"/>
      <c r="AM51" s="108"/>
      <c r="AN51" s="90"/>
      <c r="AO51" s="108"/>
      <c r="AP51" s="90"/>
      <c r="AQ51" s="83"/>
      <c r="AR51" s="90"/>
      <c r="AS51" s="83"/>
      <c r="AT51" s="90"/>
      <c r="AU51" s="83"/>
      <c r="AV51" s="90"/>
      <c r="AW51" s="83"/>
      <c r="AX51" s="90"/>
      <c r="AY51" s="78"/>
      <c r="AZ51" s="78"/>
      <c r="BA51" s="78"/>
      <c r="BB51" s="78"/>
      <c r="BC51" s="78"/>
      <c r="BD51" s="78"/>
      <c r="BE51" s="78"/>
      <c r="BF51" s="90"/>
      <c r="BG51" s="108"/>
      <c r="BH51" s="97"/>
      <c r="BI51" s="97"/>
      <c r="BJ51" s="76"/>
      <c r="BK51" s="102"/>
      <c r="BL51" s="4"/>
      <c r="BM51" s="4"/>
      <c r="BN51" s="4"/>
      <c r="BO51" s="4"/>
      <c r="BP51" s="4"/>
      <c r="BQ51" s="4"/>
      <c r="BR51" s="4"/>
      <c r="BS51" s="4"/>
      <c r="BT51" s="4"/>
      <c r="BU51" s="4"/>
    </row>
    <row r="52" spans="1:73" ht="22.5" customHeight="1" x14ac:dyDescent="0.2">
      <c r="A52" s="788">
        <v>12</v>
      </c>
      <c r="B52" s="87" t="s">
        <v>63</v>
      </c>
      <c r="C52" s="106" t="s">
        <v>293</v>
      </c>
      <c r="D52" s="127" t="s">
        <v>294</v>
      </c>
      <c r="E52" s="119" t="s">
        <v>243</v>
      </c>
      <c r="F52" s="108">
        <v>127050</v>
      </c>
      <c r="G52" s="108">
        <v>0</v>
      </c>
      <c r="H52" s="108">
        <v>127050</v>
      </c>
      <c r="I52" s="108">
        <v>0</v>
      </c>
      <c r="J52" s="93" t="s">
        <v>245</v>
      </c>
      <c r="K52" s="106" t="s">
        <v>141</v>
      </c>
      <c r="L52" s="131" t="s">
        <v>295</v>
      </c>
      <c r="M52" s="130" t="s">
        <v>168</v>
      </c>
      <c r="N52" s="108">
        <f>NPMU!M186</f>
        <v>2384</v>
      </c>
      <c r="O52" s="108">
        <f>NPMU!G186</f>
        <v>124666</v>
      </c>
      <c r="P52" s="108">
        <f>NPMU!H186</f>
        <v>0</v>
      </c>
      <c r="Q52" s="90">
        <f>NPMU!O186</f>
        <v>0</v>
      </c>
      <c r="R52" s="90">
        <f t="shared" si="78"/>
        <v>0</v>
      </c>
      <c r="S52" s="108">
        <v>124666</v>
      </c>
      <c r="T52" s="84">
        <f t="shared" si="79"/>
        <v>0</v>
      </c>
      <c r="U52" s="108">
        <v>124666</v>
      </c>
      <c r="V52" s="84">
        <f t="shared" si="80"/>
        <v>277</v>
      </c>
      <c r="W52" s="108">
        <v>124389</v>
      </c>
      <c r="X52" s="84">
        <f t="shared" si="81"/>
        <v>-407</v>
      </c>
      <c r="Y52" s="108">
        <v>124796</v>
      </c>
      <c r="Z52" s="103">
        <f t="shared" ref="Z52:Z54" si="115">Y52-AA52</f>
        <v>1433</v>
      </c>
      <c r="AA52" s="108">
        <v>123363</v>
      </c>
      <c r="AB52" s="90">
        <f t="shared" ref="AB52:AB54" si="116">AA52-AC52</f>
        <v>765</v>
      </c>
      <c r="AC52" s="108">
        <v>122598</v>
      </c>
      <c r="AD52" s="90">
        <f t="shared" ref="AD52:AD54" si="117">AC52-AE52</f>
        <v>3544</v>
      </c>
      <c r="AE52" s="108">
        <v>119054</v>
      </c>
      <c r="AF52" s="90">
        <f t="shared" ref="AF52:AF54" si="118">AE52-AG52</f>
        <v>5197</v>
      </c>
      <c r="AG52" s="108">
        <v>113857</v>
      </c>
      <c r="AH52" s="108">
        <f>AG52-AI52</f>
        <v>7876</v>
      </c>
      <c r="AI52" s="108">
        <v>105981</v>
      </c>
      <c r="AJ52" s="90">
        <f>AI52-AK52</f>
        <v>9364</v>
      </c>
      <c r="AK52" s="108">
        <v>96617</v>
      </c>
      <c r="AL52" s="90">
        <f>AK52-AM52</f>
        <v>6804</v>
      </c>
      <c r="AM52" s="108">
        <v>89813</v>
      </c>
      <c r="AN52" s="90">
        <f>AM52-AO52</f>
        <v>13763</v>
      </c>
      <c r="AO52" s="108">
        <v>76050</v>
      </c>
      <c r="AP52" s="90">
        <f>AO52-AQ52</f>
        <v>15941</v>
      </c>
      <c r="AQ52" s="108">
        <v>60109</v>
      </c>
      <c r="AR52" s="90">
        <f>AQ52-AS52</f>
        <v>10321</v>
      </c>
      <c r="AS52" s="108">
        <v>49788</v>
      </c>
      <c r="AT52" s="90">
        <f>AS52-AU52</f>
        <v>19416</v>
      </c>
      <c r="AU52" s="108">
        <v>30372</v>
      </c>
      <c r="AV52" s="90">
        <f>AU52-AW52</f>
        <v>9234</v>
      </c>
      <c r="AW52" s="90">
        <v>21138</v>
      </c>
      <c r="AX52" s="90">
        <f>AW52-AY52</f>
        <v>6890</v>
      </c>
      <c r="AY52" s="108">
        <v>14248</v>
      </c>
      <c r="AZ52" s="90">
        <f>AY52-BA52</f>
        <v>417</v>
      </c>
      <c r="BA52" s="108">
        <v>13831</v>
      </c>
      <c r="BB52" s="90">
        <f>BA52-BC52</f>
        <v>4931</v>
      </c>
      <c r="BC52" s="108">
        <v>8900</v>
      </c>
      <c r="BD52" s="90">
        <f>BC52-BE52</f>
        <v>4447</v>
      </c>
      <c r="BE52" s="108">
        <v>4453</v>
      </c>
      <c r="BF52" s="90">
        <f>BE52-BG52</f>
        <v>2202</v>
      </c>
      <c r="BG52" s="108">
        <v>2251</v>
      </c>
      <c r="BH52" s="97">
        <f>BG52-BI52</f>
        <v>2251</v>
      </c>
      <c r="BI52" s="97">
        <v>0</v>
      </c>
      <c r="BJ52" s="76">
        <v>0</v>
      </c>
      <c r="BK52" s="102" t="s">
        <v>149</v>
      </c>
      <c r="BL52" s="4"/>
      <c r="BM52" s="4"/>
      <c r="BN52" s="4"/>
      <c r="BO52" s="4"/>
      <c r="BP52" s="4"/>
      <c r="BQ52" s="4"/>
      <c r="BR52" s="4"/>
      <c r="BS52" s="4"/>
      <c r="BT52" s="4"/>
      <c r="BU52" s="4"/>
    </row>
    <row r="53" spans="1:73" ht="22.5" customHeight="1" x14ac:dyDescent="0.2">
      <c r="A53" s="789"/>
      <c r="B53" s="87" t="s">
        <v>63</v>
      </c>
      <c r="C53" s="106" t="s">
        <v>293</v>
      </c>
      <c r="D53" s="74" t="s">
        <v>296</v>
      </c>
      <c r="E53" s="93" t="s">
        <v>243</v>
      </c>
      <c r="F53" s="90">
        <v>307766</v>
      </c>
      <c r="G53" s="90">
        <v>0</v>
      </c>
      <c r="H53" s="90">
        <v>307766</v>
      </c>
      <c r="I53" s="90">
        <v>0</v>
      </c>
      <c r="J53" s="93" t="s">
        <v>254</v>
      </c>
      <c r="K53" s="93" t="s">
        <v>141</v>
      </c>
      <c r="L53" s="95" t="s">
        <v>297</v>
      </c>
      <c r="M53" s="130" t="s">
        <v>168</v>
      </c>
      <c r="N53" s="90">
        <f>NPMU!M187</f>
        <v>14372</v>
      </c>
      <c r="O53" s="90">
        <f>NPMU!G187</f>
        <v>84954</v>
      </c>
      <c r="P53" s="90">
        <v>0</v>
      </c>
      <c r="Q53" s="90">
        <f>NPMU!O187</f>
        <v>30000</v>
      </c>
      <c r="R53" s="90">
        <f t="shared" si="78"/>
        <v>6170</v>
      </c>
      <c r="S53" s="90">
        <v>78784</v>
      </c>
      <c r="T53" s="84">
        <f t="shared" si="79"/>
        <v>11164</v>
      </c>
      <c r="U53" s="90">
        <v>67620</v>
      </c>
      <c r="V53" s="84">
        <f t="shared" si="80"/>
        <v>16784</v>
      </c>
      <c r="W53" s="90">
        <v>50836</v>
      </c>
      <c r="X53" s="84">
        <f t="shared" si="81"/>
        <v>18069</v>
      </c>
      <c r="Y53" s="90">
        <v>32767</v>
      </c>
      <c r="Z53" s="103">
        <f t="shared" si="115"/>
        <v>10497</v>
      </c>
      <c r="AA53" s="90">
        <v>22270</v>
      </c>
      <c r="AB53" s="90">
        <f t="shared" si="116"/>
        <v>7076</v>
      </c>
      <c r="AC53" s="90">
        <v>15194</v>
      </c>
      <c r="AD53" s="90">
        <f t="shared" si="117"/>
        <v>9020</v>
      </c>
      <c r="AE53" s="90">
        <v>6174</v>
      </c>
      <c r="AF53" s="90">
        <f t="shared" si="118"/>
        <v>6174</v>
      </c>
      <c r="AG53" s="90">
        <v>0</v>
      </c>
      <c r="AH53" s="90" t="s">
        <v>149</v>
      </c>
      <c r="AI53" s="90" t="s">
        <v>149</v>
      </c>
      <c r="AJ53" s="90" t="s">
        <v>149</v>
      </c>
      <c r="AK53" s="90" t="s">
        <v>149</v>
      </c>
      <c r="AL53" s="90" t="s">
        <v>149</v>
      </c>
      <c r="AM53" s="90" t="s">
        <v>149</v>
      </c>
      <c r="AN53" s="90" t="s">
        <v>149</v>
      </c>
      <c r="AO53" s="90" t="s">
        <v>149</v>
      </c>
      <c r="AP53" s="90" t="s">
        <v>149</v>
      </c>
      <c r="AQ53" s="90" t="s">
        <v>149</v>
      </c>
      <c r="AR53" s="90" t="s">
        <v>149</v>
      </c>
      <c r="AS53" s="90" t="s">
        <v>149</v>
      </c>
      <c r="AT53" s="90" t="s">
        <v>149</v>
      </c>
      <c r="AU53" s="90" t="s">
        <v>149</v>
      </c>
      <c r="AV53" s="90" t="s">
        <v>149</v>
      </c>
      <c r="AW53" s="90" t="s">
        <v>149</v>
      </c>
      <c r="AX53" s="90" t="s">
        <v>149</v>
      </c>
      <c r="AY53" s="90" t="s">
        <v>149</v>
      </c>
      <c r="AZ53" s="90" t="s">
        <v>149</v>
      </c>
      <c r="BA53" s="90" t="s">
        <v>149</v>
      </c>
      <c r="BB53" s="90" t="s">
        <v>149</v>
      </c>
      <c r="BC53" s="90" t="s">
        <v>149</v>
      </c>
      <c r="BD53" s="90" t="s">
        <v>149</v>
      </c>
      <c r="BE53" s="90" t="s">
        <v>149</v>
      </c>
      <c r="BF53" s="90" t="s">
        <v>149</v>
      </c>
      <c r="BG53" s="90" t="s">
        <v>149</v>
      </c>
      <c r="BH53" s="90" t="s">
        <v>149</v>
      </c>
      <c r="BI53" s="90" t="s">
        <v>149</v>
      </c>
      <c r="BJ53" s="132"/>
      <c r="BK53" s="83"/>
      <c r="BL53" s="4"/>
      <c r="BM53" s="4"/>
      <c r="BN53" s="4"/>
      <c r="BO53" s="4"/>
      <c r="BP53" s="4"/>
      <c r="BQ53" s="4"/>
      <c r="BR53" s="4"/>
      <c r="BS53" s="4"/>
      <c r="BT53" s="4"/>
      <c r="BU53" s="4"/>
    </row>
    <row r="54" spans="1:73" ht="22.5" customHeight="1" x14ac:dyDescent="0.2">
      <c r="A54" s="789"/>
      <c r="B54" s="87" t="s">
        <v>63</v>
      </c>
      <c r="C54" s="106" t="s">
        <v>293</v>
      </c>
      <c r="D54" s="74" t="s">
        <v>298</v>
      </c>
      <c r="E54" s="93" t="s">
        <v>243</v>
      </c>
      <c r="F54" s="90">
        <v>250672</v>
      </c>
      <c r="G54" s="90">
        <v>0</v>
      </c>
      <c r="H54" s="90">
        <v>250672</v>
      </c>
      <c r="I54" s="90">
        <v>0</v>
      </c>
      <c r="J54" s="93" t="s">
        <v>254</v>
      </c>
      <c r="K54" s="93" t="s">
        <v>141</v>
      </c>
      <c r="L54" s="131" t="s">
        <v>295</v>
      </c>
      <c r="M54" s="130" t="s">
        <v>168</v>
      </c>
      <c r="N54" s="90">
        <f>NPMU!M188</f>
        <v>41420</v>
      </c>
      <c r="O54" s="90">
        <f>NPMU!G188</f>
        <v>17364</v>
      </c>
      <c r="P54" s="90">
        <v>0</v>
      </c>
      <c r="Q54" s="90">
        <f>NPMU!O188</f>
        <v>20000</v>
      </c>
      <c r="R54" s="90">
        <f t="shared" si="78"/>
        <v>11844</v>
      </c>
      <c r="S54" s="90">
        <v>5520</v>
      </c>
      <c r="T54" s="84">
        <f t="shared" si="79"/>
        <v>5520</v>
      </c>
      <c r="U54" s="90">
        <v>0</v>
      </c>
      <c r="V54" s="84">
        <f t="shared" si="80"/>
        <v>0</v>
      </c>
      <c r="W54" s="90">
        <v>0</v>
      </c>
      <c r="X54" s="84">
        <f t="shared" si="81"/>
        <v>0</v>
      </c>
      <c r="Y54" s="90">
        <v>0</v>
      </c>
      <c r="Z54" s="103">
        <f t="shared" si="115"/>
        <v>0</v>
      </c>
      <c r="AA54" s="90">
        <v>0</v>
      </c>
      <c r="AB54" s="90">
        <f t="shared" si="116"/>
        <v>0</v>
      </c>
      <c r="AC54" s="90">
        <v>0</v>
      </c>
      <c r="AD54" s="90">
        <f t="shared" si="117"/>
        <v>0</v>
      </c>
      <c r="AE54" s="90">
        <v>0</v>
      </c>
      <c r="AF54" s="90">
        <f t="shared" si="118"/>
        <v>0</v>
      </c>
      <c r="AG54" s="90">
        <v>0</v>
      </c>
      <c r="AH54" s="90" t="s">
        <v>149</v>
      </c>
      <c r="AI54" s="90" t="s">
        <v>149</v>
      </c>
      <c r="AJ54" s="90" t="s">
        <v>149</v>
      </c>
      <c r="AK54" s="90" t="s">
        <v>149</v>
      </c>
      <c r="AL54" s="90" t="s">
        <v>149</v>
      </c>
      <c r="AM54" s="90" t="s">
        <v>149</v>
      </c>
      <c r="AN54" s="90" t="s">
        <v>149</v>
      </c>
      <c r="AO54" s="90" t="s">
        <v>149</v>
      </c>
      <c r="AP54" s="90" t="s">
        <v>149</v>
      </c>
      <c r="AQ54" s="90" t="s">
        <v>149</v>
      </c>
      <c r="AR54" s="90" t="s">
        <v>149</v>
      </c>
      <c r="AS54" s="90" t="s">
        <v>149</v>
      </c>
      <c r="AT54" s="90" t="s">
        <v>149</v>
      </c>
      <c r="AU54" s="90" t="s">
        <v>149</v>
      </c>
      <c r="AV54" s="90" t="s">
        <v>149</v>
      </c>
      <c r="AW54" s="90" t="s">
        <v>149</v>
      </c>
      <c r="AX54" s="90" t="s">
        <v>149</v>
      </c>
      <c r="AY54" s="90" t="s">
        <v>149</v>
      </c>
      <c r="AZ54" s="90" t="s">
        <v>149</v>
      </c>
      <c r="BA54" s="90" t="s">
        <v>149</v>
      </c>
      <c r="BB54" s="90" t="s">
        <v>149</v>
      </c>
      <c r="BC54" s="90" t="s">
        <v>149</v>
      </c>
      <c r="BD54" s="90" t="s">
        <v>149</v>
      </c>
      <c r="BE54" s="90" t="s">
        <v>149</v>
      </c>
      <c r="BF54" s="90" t="s">
        <v>149</v>
      </c>
      <c r="BG54" s="90" t="s">
        <v>149</v>
      </c>
      <c r="BH54" s="90" t="s">
        <v>149</v>
      </c>
      <c r="BI54" s="90" t="s">
        <v>149</v>
      </c>
      <c r="BJ54" s="132"/>
      <c r="BK54" s="83"/>
      <c r="BL54" s="4"/>
      <c r="BM54" s="4"/>
      <c r="BN54" s="4"/>
      <c r="BO54" s="4"/>
      <c r="BP54" s="4"/>
      <c r="BQ54" s="4"/>
      <c r="BR54" s="4"/>
      <c r="BS54" s="4"/>
      <c r="BT54" s="4"/>
      <c r="BU54" s="4"/>
    </row>
    <row r="55" spans="1:73" ht="22.5" customHeight="1" x14ac:dyDescent="0.2">
      <c r="A55" s="789"/>
      <c r="B55" s="87" t="s">
        <v>63</v>
      </c>
      <c r="C55" s="87" t="str">
        <f>NPMU!C57</f>
        <v>JPDCL</v>
      </c>
      <c r="D55" s="74" t="s">
        <v>149</v>
      </c>
      <c r="E55" s="93" t="str">
        <f>NPMU!F57</f>
        <v>Proposed</v>
      </c>
      <c r="F55" s="103">
        <f>NPMU!G57</f>
        <v>721346</v>
      </c>
      <c r="G55" s="103">
        <f>NPMU!H57</f>
        <v>721346</v>
      </c>
      <c r="H55" s="90"/>
      <c r="I55" s="90"/>
      <c r="J55" s="93" t="s">
        <v>270</v>
      </c>
      <c r="K55" s="93" t="s">
        <v>18</v>
      </c>
      <c r="L55" s="87" t="s">
        <v>149</v>
      </c>
      <c r="M55" s="130" t="s">
        <v>49</v>
      </c>
      <c r="N55" s="108">
        <v>0</v>
      </c>
      <c r="O55" s="108">
        <v>0</v>
      </c>
      <c r="P55" s="108">
        <v>0</v>
      </c>
      <c r="Q55" s="108">
        <v>0</v>
      </c>
      <c r="R55" s="108">
        <v>0</v>
      </c>
      <c r="S55" s="108">
        <v>0</v>
      </c>
      <c r="T55" s="108">
        <v>0</v>
      </c>
      <c r="U55" s="90"/>
      <c r="V55" s="84"/>
      <c r="W55" s="90"/>
      <c r="X55" s="84"/>
      <c r="Y55" s="90"/>
      <c r="Z55" s="103"/>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c r="BH55" s="90"/>
      <c r="BI55" s="90"/>
      <c r="BJ55" s="132"/>
      <c r="BK55" s="83"/>
      <c r="BL55" s="4"/>
      <c r="BM55" s="4"/>
      <c r="BN55" s="4"/>
      <c r="BO55" s="4"/>
      <c r="BP55" s="4"/>
      <c r="BQ55" s="4"/>
      <c r="BR55" s="4"/>
      <c r="BS55" s="4"/>
      <c r="BT55" s="4"/>
      <c r="BU55" s="4"/>
    </row>
    <row r="56" spans="1:73" ht="22.5" customHeight="1" x14ac:dyDescent="0.2">
      <c r="A56" s="773"/>
      <c r="B56" s="87" t="s">
        <v>63</v>
      </c>
      <c r="C56" s="87" t="str">
        <f>NPMU!C58</f>
        <v>KPDCL</v>
      </c>
      <c r="D56" s="74" t="s">
        <v>149</v>
      </c>
      <c r="E56" s="93" t="str">
        <f>NPMU!F58</f>
        <v>Proposed</v>
      </c>
      <c r="F56" s="103">
        <f>NPMU!G58</f>
        <v>685699</v>
      </c>
      <c r="G56" s="103">
        <f>NPMU!H58</f>
        <v>685699</v>
      </c>
      <c r="H56" s="90"/>
      <c r="I56" s="90"/>
      <c r="J56" s="93" t="s">
        <v>270</v>
      </c>
      <c r="K56" s="93" t="s">
        <v>18</v>
      </c>
      <c r="L56" s="87" t="s">
        <v>149</v>
      </c>
      <c r="M56" s="130" t="s">
        <v>49</v>
      </c>
      <c r="N56" s="108">
        <v>0</v>
      </c>
      <c r="O56" s="108">
        <v>0</v>
      </c>
      <c r="P56" s="108">
        <v>0</v>
      </c>
      <c r="Q56" s="108">
        <v>0</v>
      </c>
      <c r="R56" s="108">
        <v>0</v>
      </c>
      <c r="S56" s="108">
        <v>0</v>
      </c>
      <c r="T56" s="108">
        <v>0</v>
      </c>
      <c r="U56" s="90"/>
      <c r="V56" s="84"/>
      <c r="W56" s="90"/>
      <c r="X56" s="84"/>
      <c r="Y56" s="90"/>
      <c r="Z56" s="103"/>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132"/>
      <c r="BK56" s="83"/>
      <c r="BL56" s="4"/>
      <c r="BM56" s="4"/>
      <c r="BN56" s="4"/>
      <c r="BO56" s="4"/>
      <c r="BP56" s="4"/>
      <c r="BQ56" s="4"/>
      <c r="BR56" s="4"/>
      <c r="BS56" s="4"/>
      <c r="BT56" s="4"/>
      <c r="BU56" s="4"/>
    </row>
    <row r="57" spans="1:73" ht="22.5" customHeight="1" x14ac:dyDescent="0.2">
      <c r="A57" s="118">
        <v>13</v>
      </c>
      <c r="B57" s="87" t="s">
        <v>33</v>
      </c>
      <c r="C57" s="106" t="s">
        <v>34</v>
      </c>
      <c r="D57" s="74" t="s">
        <v>268</v>
      </c>
      <c r="E57" s="93" t="s">
        <v>286</v>
      </c>
      <c r="F57" s="90">
        <v>1341306</v>
      </c>
      <c r="G57" s="90">
        <v>1341306</v>
      </c>
      <c r="H57" s="90">
        <v>0</v>
      </c>
      <c r="I57" s="90">
        <v>0</v>
      </c>
      <c r="J57" s="93" t="s">
        <v>270</v>
      </c>
      <c r="K57" s="93" t="s">
        <v>18</v>
      </c>
      <c r="L57" s="95" t="s">
        <v>149</v>
      </c>
      <c r="M57" s="95" t="s">
        <v>15</v>
      </c>
      <c r="N57" s="90">
        <v>0</v>
      </c>
      <c r="O57" s="90">
        <v>0</v>
      </c>
      <c r="P57" s="90">
        <v>0</v>
      </c>
      <c r="Q57" s="90">
        <v>0</v>
      </c>
      <c r="R57" s="90">
        <f t="shared" ref="R57:R69" si="119">O57-S57</f>
        <v>0</v>
      </c>
      <c r="S57" s="90">
        <v>0</v>
      </c>
      <c r="T57" s="84">
        <f t="shared" ref="T57:T69" si="120">S57-U57</f>
        <v>0</v>
      </c>
      <c r="U57" s="90">
        <v>0</v>
      </c>
      <c r="V57" s="84">
        <f t="shared" ref="V57:V69" si="121">U57-W57</f>
        <v>0</v>
      </c>
      <c r="W57" s="90">
        <v>0</v>
      </c>
      <c r="X57" s="84">
        <f t="shared" ref="X57:X69" si="122">W57-Y57</f>
        <v>0</v>
      </c>
      <c r="Y57" s="90">
        <v>0</v>
      </c>
      <c r="Z57" s="90">
        <v>0</v>
      </c>
      <c r="AA57" s="90">
        <v>0</v>
      </c>
      <c r="AB57" s="90">
        <v>0</v>
      </c>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132"/>
      <c r="BK57" s="83"/>
      <c r="BL57" s="4"/>
      <c r="BM57" s="4"/>
      <c r="BN57" s="4"/>
      <c r="BO57" s="4"/>
      <c r="BP57" s="4"/>
      <c r="BQ57" s="4"/>
      <c r="BR57" s="4"/>
      <c r="BS57" s="4"/>
      <c r="BT57" s="4"/>
      <c r="BU57" s="4"/>
    </row>
    <row r="58" spans="1:73" ht="22.5" customHeight="1" x14ac:dyDescent="0.2">
      <c r="A58" s="118">
        <v>14</v>
      </c>
      <c r="B58" s="87" t="s">
        <v>130</v>
      </c>
      <c r="C58" s="88" t="s">
        <v>299</v>
      </c>
      <c r="D58" s="104" t="s">
        <v>300</v>
      </c>
      <c r="E58" s="88" t="s">
        <v>240</v>
      </c>
      <c r="F58" s="92">
        <v>20916</v>
      </c>
      <c r="G58" s="92">
        <v>0</v>
      </c>
      <c r="H58" s="92">
        <v>20916</v>
      </c>
      <c r="I58" s="92">
        <v>0</v>
      </c>
      <c r="J58" s="88" t="s">
        <v>245</v>
      </c>
      <c r="K58" s="88" t="s">
        <v>251</v>
      </c>
      <c r="L58" s="99" t="s">
        <v>301</v>
      </c>
      <c r="M58" s="100" t="s">
        <v>96</v>
      </c>
      <c r="N58" s="92">
        <v>0</v>
      </c>
      <c r="O58" s="92">
        <v>20916</v>
      </c>
      <c r="P58" s="92">
        <v>0</v>
      </c>
      <c r="Q58" s="92">
        <v>0</v>
      </c>
      <c r="R58" s="89">
        <f t="shared" si="119"/>
        <v>0</v>
      </c>
      <c r="S58" s="92">
        <v>20916</v>
      </c>
      <c r="T58" s="84">
        <f t="shared" si="120"/>
        <v>0</v>
      </c>
      <c r="U58" s="92">
        <v>20916</v>
      </c>
      <c r="V58" s="84">
        <f t="shared" si="121"/>
        <v>0</v>
      </c>
      <c r="W58" s="92">
        <v>20916</v>
      </c>
      <c r="X58" s="84">
        <f t="shared" si="122"/>
        <v>0</v>
      </c>
      <c r="Y58" s="92">
        <v>20916</v>
      </c>
      <c r="Z58" s="89">
        <f t="shared" ref="Z58:Z59" si="123">Y58-AA58</f>
        <v>0</v>
      </c>
      <c r="AA58" s="92">
        <v>20916</v>
      </c>
      <c r="AB58" s="90">
        <f t="shared" ref="AB58:AB59" si="124">AA58-AC58</f>
        <v>0</v>
      </c>
      <c r="AC58" s="92">
        <v>20916</v>
      </c>
      <c r="AD58" s="90">
        <f t="shared" ref="AD58:AD59" si="125">AC58-AE58</f>
        <v>0</v>
      </c>
      <c r="AE58" s="92">
        <v>20916</v>
      </c>
      <c r="AF58" s="90">
        <f t="shared" ref="AF58:AF59" si="126">AE58-AG58</f>
        <v>0</v>
      </c>
      <c r="AG58" s="92">
        <v>20916</v>
      </c>
      <c r="AH58" s="92">
        <f t="shared" ref="AH58:AH59" si="127">AG58-AI58</f>
        <v>0</v>
      </c>
      <c r="AI58" s="92">
        <v>20916</v>
      </c>
      <c r="AJ58" s="92">
        <f t="shared" ref="AJ58:AJ59" si="128">AI58-AK58</f>
        <v>0</v>
      </c>
      <c r="AK58" s="92">
        <v>20916</v>
      </c>
      <c r="AL58" s="92">
        <f t="shared" ref="AL58:AL59" si="129">AK58-AM58</f>
        <v>0</v>
      </c>
      <c r="AM58" s="92">
        <v>20916</v>
      </c>
      <c r="AN58" s="92">
        <f t="shared" ref="AN58:AN59" si="130">AM58-AO58</f>
        <v>0</v>
      </c>
      <c r="AO58" s="92">
        <v>20916</v>
      </c>
      <c r="AP58" s="92">
        <f t="shared" ref="AP58:AP59" si="131">AO58-AQ58</f>
        <v>0</v>
      </c>
      <c r="AQ58" s="92">
        <v>20916</v>
      </c>
      <c r="AR58" s="92">
        <v>0</v>
      </c>
      <c r="AS58" s="92">
        <v>20916</v>
      </c>
      <c r="AT58" s="92" t="s">
        <v>149</v>
      </c>
      <c r="AU58" s="92">
        <v>20916</v>
      </c>
      <c r="AV58" s="92" t="s">
        <v>149</v>
      </c>
      <c r="AW58" s="92" t="s">
        <v>149</v>
      </c>
      <c r="AX58" s="92" t="s">
        <v>149</v>
      </c>
      <c r="AY58" s="92" t="s">
        <v>149</v>
      </c>
      <c r="AZ58" s="92" t="s">
        <v>149</v>
      </c>
      <c r="BA58" s="92" t="s">
        <v>149</v>
      </c>
      <c r="BB58" s="92" t="s">
        <v>149</v>
      </c>
      <c r="BC58" s="92" t="s">
        <v>149</v>
      </c>
      <c r="BD58" s="92" t="s">
        <v>149</v>
      </c>
      <c r="BE58" s="92" t="s">
        <v>149</v>
      </c>
      <c r="BF58" s="92" t="s">
        <v>149</v>
      </c>
      <c r="BG58" s="92" t="s">
        <v>149</v>
      </c>
      <c r="BH58" s="92" t="s">
        <v>149</v>
      </c>
      <c r="BI58" s="92" t="s">
        <v>149</v>
      </c>
      <c r="BJ58" s="91" t="e">
        <f t="shared" ref="BJ58:BJ59" si="132">BI58-BK58</f>
        <v>#VALUE!</v>
      </c>
      <c r="BK58" s="105">
        <v>20916</v>
      </c>
      <c r="BL58" s="4"/>
      <c r="BM58" s="4"/>
      <c r="BN58" s="4"/>
      <c r="BO58" s="4"/>
      <c r="BP58" s="4"/>
      <c r="BQ58" s="4"/>
      <c r="BR58" s="4"/>
      <c r="BS58" s="4"/>
      <c r="BT58" s="4"/>
      <c r="BU58" s="4"/>
    </row>
    <row r="59" spans="1:73" ht="22.5" customHeight="1" x14ac:dyDescent="0.2">
      <c r="A59" s="788">
        <v>15</v>
      </c>
      <c r="B59" s="87" t="s">
        <v>35</v>
      </c>
      <c r="C59" s="88" t="s">
        <v>302</v>
      </c>
      <c r="D59" s="88" t="s">
        <v>302</v>
      </c>
      <c r="E59" s="88" t="s">
        <v>240</v>
      </c>
      <c r="F59" s="92">
        <v>805</v>
      </c>
      <c r="G59" s="92">
        <v>0</v>
      </c>
      <c r="H59" s="92">
        <v>805</v>
      </c>
      <c r="I59" s="92">
        <v>0</v>
      </c>
      <c r="J59" s="88" t="s">
        <v>245</v>
      </c>
      <c r="K59" s="88" t="s">
        <v>94</v>
      </c>
      <c r="L59" s="117" t="s">
        <v>303</v>
      </c>
      <c r="M59" s="100" t="s">
        <v>96</v>
      </c>
      <c r="N59" s="92">
        <v>0</v>
      </c>
      <c r="O59" s="92">
        <v>805</v>
      </c>
      <c r="P59" s="92">
        <v>0</v>
      </c>
      <c r="Q59" s="92">
        <v>0</v>
      </c>
      <c r="R59" s="89">
        <f t="shared" si="119"/>
        <v>0</v>
      </c>
      <c r="S59" s="92">
        <v>805</v>
      </c>
      <c r="T59" s="84">
        <f t="shared" si="120"/>
        <v>0</v>
      </c>
      <c r="U59" s="92">
        <v>805</v>
      </c>
      <c r="V59" s="84">
        <f t="shared" si="121"/>
        <v>0</v>
      </c>
      <c r="W59" s="92">
        <v>805</v>
      </c>
      <c r="X59" s="84">
        <f t="shared" si="122"/>
        <v>0</v>
      </c>
      <c r="Y59" s="92">
        <v>805</v>
      </c>
      <c r="Z59" s="89">
        <f t="shared" si="123"/>
        <v>0</v>
      </c>
      <c r="AA59" s="92">
        <v>805</v>
      </c>
      <c r="AB59" s="90">
        <f t="shared" si="124"/>
        <v>0</v>
      </c>
      <c r="AC59" s="92">
        <v>805</v>
      </c>
      <c r="AD59" s="90">
        <f t="shared" si="125"/>
        <v>0</v>
      </c>
      <c r="AE59" s="92">
        <v>805</v>
      </c>
      <c r="AF59" s="90">
        <f t="shared" si="126"/>
        <v>0</v>
      </c>
      <c r="AG59" s="92">
        <v>805</v>
      </c>
      <c r="AH59" s="92">
        <f t="shared" si="127"/>
        <v>0</v>
      </c>
      <c r="AI59" s="92">
        <v>805</v>
      </c>
      <c r="AJ59" s="92">
        <f t="shared" si="128"/>
        <v>0</v>
      </c>
      <c r="AK59" s="92">
        <v>805</v>
      </c>
      <c r="AL59" s="92">
        <f t="shared" si="129"/>
        <v>0</v>
      </c>
      <c r="AM59" s="92">
        <v>805</v>
      </c>
      <c r="AN59" s="92">
        <f t="shared" si="130"/>
        <v>0</v>
      </c>
      <c r="AO59" s="92">
        <v>805</v>
      </c>
      <c r="AP59" s="92">
        <f t="shared" si="131"/>
        <v>0</v>
      </c>
      <c r="AQ59" s="92">
        <v>805</v>
      </c>
      <c r="AR59" s="92">
        <v>0</v>
      </c>
      <c r="AS59" s="92">
        <v>805</v>
      </c>
      <c r="AT59" s="92" t="s">
        <v>149</v>
      </c>
      <c r="AU59" s="92">
        <v>805</v>
      </c>
      <c r="AV59" s="92" t="s">
        <v>149</v>
      </c>
      <c r="AW59" s="92" t="s">
        <v>149</v>
      </c>
      <c r="AX59" s="92" t="s">
        <v>149</v>
      </c>
      <c r="AY59" s="92" t="s">
        <v>149</v>
      </c>
      <c r="AZ59" s="92" t="s">
        <v>149</v>
      </c>
      <c r="BA59" s="92" t="s">
        <v>149</v>
      </c>
      <c r="BB59" s="92" t="s">
        <v>149</v>
      </c>
      <c r="BC59" s="92" t="s">
        <v>149</v>
      </c>
      <c r="BD59" s="92" t="s">
        <v>149</v>
      </c>
      <c r="BE59" s="92" t="s">
        <v>149</v>
      </c>
      <c r="BF59" s="92" t="s">
        <v>149</v>
      </c>
      <c r="BG59" s="92" t="s">
        <v>149</v>
      </c>
      <c r="BH59" s="92" t="s">
        <v>149</v>
      </c>
      <c r="BI59" s="92" t="s">
        <v>149</v>
      </c>
      <c r="BJ59" s="91" t="e">
        <f t="shared" si="132"/>
        <v>#VALUE!</v>
      </c>
      <c r="BK59" s="105">
        <v>780</v>
      </c>
      <c r="BL59" s="4"/>
      <c r="BM59" s="4"/>
      <c r="BN59" s="4"/>
      <c r="BO59" s="4"/>
      <c r="BP59" s="4"/>
      <c r="BQ59" s="4"/>
      <c r="BR59" s="4"/>
      <c r="BS59" s="4"/>
      <c r="BT59" s="4"/>
      <c r="BU59" s="4"/>
    </row>
    <row r="60" spans="1:73" ht="22.5" customHeight="1" x14ac:dyDescent="0.2">
      <c r="A60" s="789"/>
      <c r="B60" s="119" t="s">
        <v>35</v>
      </c>
      <c r="C60" s="106" t="s">
        <v>36</v>
      </c>
      <c r="D60" s="106" t="s">
        <v>268</v>
      </c>
      <c r="E60" s="106" t="s">
        <v>286</v>
      </c>
      <c r="F60" s="108">
        <v>13248923</v>
      </c>
      <c r="G60" s="108">
        <v>13248923</v>
      </c>
      <c r="H60" s="90">
        <v>0</v>
      </c>
      <c r="I60" s="90">
        <v>0</v>
      </c>
      <c r="J60" s="106" t="s">
        <v>270</v>
      </c>
      <c r="K60" s="106" t="s">
        <v>18</v>
      </c>
      <c r="L60" s="95" t="s">
        <v>149</v>
      </c>
      <c r="M60" s="95" t="s">
        <v>15</v>
      </c>
      <c r="N60" s="90">
        <v>0</v>
      </c>
      <c r="O60" s="90">
        <v>0</v>
      </c>
      <c r="P60" s="90">
        <v>0</v>
      </c>
      <c r="Q60" s="90">
        <v>0</v>
      </c>
      <c r="R60" s="90">
        <f t="shared" si="119"/>
        <v>0</v>
      </c>
      <c r="S60" s="90">
        <v>0</v>
      </c>
      <c r="T60" s="84">
        <f t="shared" si="120"/>
        <v>0</v>
      </c>
      <c r="U60" s="90">
        <v>0</v>
      </c>
      <c r="V60" s="84">
        <f t="shared" si="121"/>
        <v>0</v>
      </c>
      <c r="W60" s="90">
        <v>0</v>
      </c>
      <c r="X60" s="84">
        <f t="shared" si="122"/>
        <v>0</v>
      </c>
      <c r="Y60" s="90">
        <v>0</v>
      </c>
      <c r="Z60" s="90">
        <v>0</v>
      </c>
      <c r="AA60" s="90">
        <v>0</v>
      </c>
      <c r="AB60" s="90">
        <v>0</v>
      </c>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20"/>
      <c r="BK60" s="121"/>
      <c r="BL60" s="122"/>
      <c r="BM60" s="122"/>
      <c r="BN60" s="122"/>
      <c r="BO60" s="122"/>
      <c r="BP60" s="122"/>
      <c r="BQ60" s="122"/>
      <c r="BR60" s="122"/>
      <c r="BS60" s="122"/>
      <c r="BT60" s="122"/>
      <c r="BU60" s="122"/>
    </row>
    <row r="61" spans="1:73" ht="22.5" customHeight="1" x14ac:dyDescent="0.2">
      <c r="A61" s="773"/>
      <c r="B61" s="119" t="s">
        <v>35</v>
      </c>
      <c r="C61" s="106" t="s">
        <v>37</v>
      </c>
      <c r="D61" s="106" t="s">
        <v>304</v>
      </c>
      <c r="E61" s="106" t="s">
        <v>286</v>
      </c>
      <c r="F61" s="108">
        <v>40438</v>
      </c>
      <c r="G61" s="108">
        <v>40438</v>
      </c>
      <c r="H61" s="90">
        <v>0</v>
      </c>
      <c r="I61" s="90">
        <v>0</v>
      </c>
      <c r="J61" s="106" t="s">
        <v>270</v>
      </c>
      <c r="K61" s="106" t="s">
        <v>18</v>
      </c>
      <c r="L61" s="95" t="s">
        <v>149</v>
      </c>
      <c r="M61" s="95" t="s">
        <v>15</v>
      </c>
      <c r="N61" s="90">
        <v>0</v>
      </c>
      <c r="O61" s="90">
        <v>0</v>
      </c>
      <c r="P61" s="90">
        <v>0</v>
      </c>
      <c r="Q61" s="90">
        <v>0</v>
      </c>
      <c r="R61" s="90">
        <f t="shared" si="119"/>
        <v>0</v>
      </c>
      <c r="S61" s="90">
        <v>0</v>
      </c>
      <c r="T61" s="84">
        <f t="shared" si="120"/>
        <v>0</v>
      </c>
      <c r="U61" s="90">
        <v>0</v>
      </c>
      <c r="V61" s="84">
        <f t="shared" si="121"/>
        <v>0</v>
      </c>
      <c r="W61" s="90">
        <v>0</v>
      </c>
      <c r="X61" s="84">
        <f t="shared" si="122"/>
        <v>0</v>
      </c>
      <c r="Y61" s="90">
        <v>0</v>
      </c>
      <c r="Z61" s="90">
        <v>0</v>
      </c>
      <c r="AA61" s="90">
        <v>0</v>
      </c>
      <c r="AB61" s="90">
        <v>0</v>
      </c>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20"/>
      <c r="BK61" s="121"/>
      <c r="BL61" s="122"/>
      <c r="BM61" s="122"/>
      <c r="BN61" s="122"/>
      <c r="BO61" s="122"/>
      <c r="BP61" s="122"/>
      <c r="BQ61" s="122"/>
      <c r="BR61" s="122"/>
      <c r="BS61" s="122"/>
      <c r="BT61" s="122"/>
      <c r="BU61" s="122"/>
    </row>
    <row r="62" spans="1:73" ht="22.5" customHeight="1" x14ac:dyDescent="0.2">
      <c r="A62" s="788">
        <v>16</v>
      </c>
      <c r="B62" s="87" t="s">
        <v>38</v>
      </c>
      <c r="C62" s="88" t="s">
        <v>117</v>
      </c>
      <c r="D62" s="88" t="s">
        <v>305</v>
      </c>
      <c r="E62" s="88" t="s">
        <v>240</v>
      </c>
      <c r="F62" s="89">
        <v>124477</v>
      </c>
      <c r="G62" s="89">
        <v>0</v>
      </c>
      <c r="H62" s="89">
        <v>124477</v>
      </c>
      <c r="I62" s="89">
        <v>0</v>
      </c>
      <c r="J62" s="88" t="s">
        <v>306</v>
      </c>
      <c r="K62" s="88" t="s">
        <v>94</v>
      </c>
      <c r="L62" s="88" t="s">
        <v>171</v>
      </c>
      <c r="M62" s="88" t="s">
        <v>96</v>
      </c>
      <c r="N62" s="89">
        <f>NPMU!M180</f>
        <v>0</v>
      </c>
      <c r="O62" s="89">
        <f>NPMU!G180</f>
        <v>124477</v>
      </c>
      <c r="P62" s="89">
        <f>NPMU!H180</f>
        <v>0</v>
      </c>
      <c r="Q62" s="89">
        <f>NPMU!O180</f>
        <v>0</v>
      </c>
      <c r="R62" s="89">
        <f t="shared" si="119"/>
        <v>0</v>
      </c>
      <c r="S62" s="89">
        <v>124477</v>
      </c>
      <c r="T62" s="84">
        <f t="shared" si="120"/>
        <v>0</v>
      </c>
      <c r="U62" s="89">
        <v>124477</v>
      </c>
      <c r="V62" s="84">
        <f t="shared" si="121"/>
        <v>0</v>
      </c>
      <c r="W62" s="89">
        <v>124477</v>
      </c>
      <c r="X62" s="84">
        <f t="shared" si="122"/>
        <v>0</v>
      </c>
      <c r="Y62" s="89">
        <v>124477</v>
      </c>
      <c r="Z62" s="89">
        <f t="shared" ref="Z62:Z63" si="133">Y62-AA62</f>
        <v>0</v>
      </c>
      <c r="AA62" s="89">
        <v>124477</v>
      </c>
      <c r="AB62" s="89">
        <f t="shared" ref="AB62:AB63" si="134">AA62-AC62</f>
        <v>0</v>
      </c>
      <c r="AC62" s="89">
        <v>124477</v>
      </c>
      <c r="AD62" s="90">
        <f t="shared" ref="AD62:AD63" si="135">AC62-AE62</f>
        <v>0</v>
      </c>
      <c r="AE62" s="90">
        <v>124477</v>
      </c>
      <c r="AF62" s="90">
        <f t="shared" ref="AF62:AF63" si="136">AE62-AG62</f>
        <v>0</v>
      </c>
      <c r="AG62" s="90">
        <v>124477</v>
      </c>
      <c r="AH62" s="90">
        <f t="shared" ref="AH62:AH63" si="137">AG62-AI62</f>
        <v>0</v>
      </c>
      <c r="AI62" s="90">
        <v>124477</v>
      </c>
      <c r="AJ62" s="90">
        <f t="shared" ref="AJ62:AJ63" si="138">AI62-AK62</f>
        <v>0</v>
      </c>
      <c r="AK62" s="90">
        <v>124477</v>
      </c>
      <c r="AL62" s="90">
        <f t="shared" ref="AL62:AL63" si="139">AK62-AM62</f>
        <v>0</v>
      </c>
      <c r="AM62" s="90">
        <v>124477</v>
      </c>
      <c r="AN62" s="90">
        <f t="shared" ref="AN62:AN63" si="140">AM62-AO62</f>
        <v>0</v>
      </c>
      <c r="AO62" s="90">
        <v>124477</v>
      </c>
      <c r="AP62" s="90">
        <f t="shared" ref="AP62:AP63" si="141">AO62-AQ62</f>
        <v>0</v>
      </c>
      <c r="AQ62" s="90">
        <v>124477</v>
      </c>
      <c r="AR62" s="90">
        <f t="shared" ref="AR62:AR63" si="142">AQ62-AS62</f>
        <v>0</v>
      </c>
      <c r="AS62" s="90">
        <v>124477</v>
      </c>
      <c r="AT62" s="90">
        <f t="shared" ref="AT62:AT63" si="143">AS62-AU62</f>
        <v>-4523</v>
      </c>
      <c r="AU62" s="90">
        <v>129000</v>
      </c>
      <c r="AV62" s="90">
        <f t="shared" ref="AV62:AV63" si="144">AU62-AW62</f>
        <v>6700</v>
      </c>
      <c r="AW62" s="90">
        <v>122300</v>
      </c>
      <c r="AX62" s="90">
        <f t="shared" ref="AX62:AX63" si="145">AW62-AY62</f>
        <v>12286</v>
      </c>
      <c r="AY62" s="90">
        <v>110014</v>
      </c>
      <c r="AZ62" s="90">
        <f>AY62-BA62</f>
        <v>13740</v>
      </c>
      <c r="BA62" s="90">
        <v>96274</v>
      </c>
      <c r="BB62" s="90">
        <f>BA62-BC62</f>
        <v>11274</v>
      </c>
      <c r="BC62" s="90">
        <v>85000</v>
      </c>
      <c r="BD62" s="90">
        <f>BC62-BE62</f>
        <v>12709</v>
      </c>
      <c r="BE62" s="90">
        <v>72291</v>
      </c>
      <c r="BF62" s="90">
        <f>BE62-BG62</f>
        <v>6396</v>
      </c>
      <c r="BG62" s="90">
        <v>65895</v>
      </c>
      <c r="BH62" s="97">
        <f>BG62-BI62</f>
        <v>14491</v>
      </c>
      <c r="BI62" s="97">
        <v>51404</v>
      </c>
      <c r="BJ62" s="91">
        <f>BI62-BK62</f>
        <v>5691</v>
      </c>
      <c r="BK62" s="102">
        <v>45713</v>
      </c>
      <c r="BL62" s="4"/>
      <c r="BM62" s="4"/>
      <c r="BN62" s="4"/>
      <c r="BO62" s="4"/>
      <c r="BP62" s="4"/>
      <c r="BQ62" s="4"/>
      <c r="BR62" s="4"/>
      <c r="BS62" s="4"/>
      <c r="BT62" s="4"/>
      <c r="BU62" s="4"/>
    </row>
    <row r="63" spans="1:73" ht="22.5" customHeight="1" x14ac:dyDescent="0.2">
      <c r="A63" s="789"/>
      <c r="B63" s="87" t="s">
        <v>38</v>
      </c>
      <c r="C63" s="93" t="s">
        <v>117</v>
      </c>
      <c r="D63" s="126" t="s">
        <v>307</v>
      </c>
      <c r="E63" s="93" t="s">
        <v>243</v>
      </c>
      <c r="F63" s="90">
        <f>350000-F62</f>
        <v>225523</v>
      </c>
      <c r="G63" s="90">
        <v>0</v>
      </c>
      <c r="H63" s="90">
        <f>350000-H62</f>
        <v>225523</v>
      </c>
      <c r="I63" s="90">
        <v>0</v>
      </c>
      <c r="J63" s="87" t="s">
        <v>306</v>
      </c>
      <c r="K63" s="87" t="s">
        <v>97</v>
      </c>
      <c r="L63" s="95" t="s">
        <v>171</v>
      </c>
      <c r="M63" s="96" t="s">
        <v>96</v>
      </c>
      <c r="N63" s="90">
        <v>0</v>
      </c>
      <c r="O63" s="90">
        <v>0</v>
      </c>
      <c r="P63" s="90">
        <v>0</v>
      </c>
      <c r="Q63" s="90">
        <v>0</v>
      </c>
      <c r="R63" s="90">
        <f t="shared" si="119"/>
        <v>0</v>
      </c>
      <c r="S63" s="90">
        <v>0</v>
      </c>
      <c r="T63" s="84">
        <f t="shared" si="120"/>
        <v>0</v>
      </c>
      <c r="U63" s="90">
        <v>0</v>
      </c>
      <c r="V63" s="84">
        <f t="shared" si="121"/>
        <v>0</v>
      </c>
      <c r="W63" s="90">
        <v>0</v>
      </c>
      <c r="X63" s="84">
        <f t="shared" si="122"/>
        <v>0</v>
      </c>
      <c r="Y63" s="90">
        <v>0</v>
      </c>
      <c r="Z63" s="103">
        <f t="shared" si="133"/>
        <v>0</v>
      </c>
      <c r="AA63" s="90">
        <v>0</v>
      </c>
      <c r="AB63" s="90">
        <f t="shared" si="134"/>
        <v>0</v>
      </c>
      <c r="AC63" s="90">
        <v>0</v>
      </c>
      <c r="AD63" s="90">
        <f t="shared" si="135"/>
        <v>0</v>
      </c>
      <c r="AE63" s="90">
        <v>0</v>
      </c>
      <c r="AF63" s="90">
        <f t="shared" si="136"/>
        <v>0</v>
      </c>
      <c r="AG63" s="90">
        <v>0</v>
      </c>
      <c r="AH63" s="90">
        <f t="shared" si="137"/>
        <v>0</v>
      </c>
      <c r="AI63" s="90">
        <v>0</v>
      </c>
      <c r="AJ63" s="90">
        <f t="shared" si="138"/>
        <v>0</v>
      </c>
      <c r="AK63" s="90">
        <v>0</v>
      </c>
      <c r="AL63" s="90">
        <f t="shared" si="139"/>
        <v>0</v>
      </c>
      <c r="AM63" s="90">
        <v>0</v>
      </c>
      <c r="AN63" s="90">
        <f t="shared" si="140"/>
        <v>0</v>
      </c>
      <c r="AO63" s="90">
        <v>0</v>
      </c>
      <c r="AP63" s="90">
        <f t="shared" si="141"/>
        <v>0</v>
      </c>
      <c r="AQ63" s="90">
        <v>0</v>
      </c>
      <c r="AR63" s="90">
        <f t="shared" si="142"/>
        <v>0</v>
      </c>
      <c r="AS63" s="90">
        <v>0</v>
      </c>
      <c r="AT63" s="90">
        <f t="shared" si="143"/>
        <v>0</v>
      </c>
      <c r="AU63" s="90">
        <v>0</v>
      </c>
      <c r="AV63" s="90">
        <f t="shared" si="144"/>
        <v>0</v>
      </c>
      <c r="AW63" s="90">
        <v>0</v>
      </c>
      <c r="AX63" s="90">
        <f t="shared" si="145"/>
        <v>0</v>
      </c>
      <c r="AY63" s="90">
        <v>0</v>
      </c>
      <c r="AZ63" s="90">
        <v>0</v>
      </c>
      <c r="BA63" s="90">
        <v>0</v>
      </c>
      <c r="BB63" s="90">
        <v>0</v>
      </c>
      <c r="BC63" s="90">
        <v>0</v>
      </c>
      <c r="BD63" s="90">
        <v>0</v>
      </c>
      <c r="BE63" s="90">
        <v>0</v>
      </c>
      <c r="BF63" s="90">
        <v>0</v>
      </c>
      <c r="BG63" s="90">
        <v>0</v>
      </c>
      <c r="BH63" s="97">
        <v>0</v>
      </c>
      <c r="BI63" s="97">
        <v>0</v>
      </c>
      <c r="BJ63" s="76"/>
      <c r="BK63" s="102"/>
      <c r="BL63" s="4"/>
      <c r="BM63" s="4"/>
      <c r="BN63" s="4"/>
      <c r="BO63" s="4"/>
      <c r="BP63" s="4"/>
      <c r="BQ63" s="4"/>
      <c r="BR63" s="4"/>
      <c r="BS63" s="4"/>
      <c r="BT63" s="4"/>
      <c r="BU63" s="4"/>
    </row>
    <row r="64" spans="1:73" ht="22.5" customHeight="1" x14ac:dyDescent="0.2">
      <c r="A64" s="789"/>
      <c r="B64" s="87" t="s">
        <v>38</v>
      </c>
      <c r="C64" s="93" t="s">
        <v>39</v>
      </c>
      <c r="D64" s="126" t="s">
        <v>268</v>
      </c>
      <c r="E64" s="93" t="s">
        <v>308</v>
      </c>
      <c r="F64" s="90">
        <v>5144451</v>
      </c>
      <c r="G64" s="90">
        <v>5144451</v>
      </c>
      <c r="H64" s="90" t="e">
        <f>#REF!</f>
        <v>#REF!</v>
      </c>
      <c r="I64" s="90" t="e">
        <f t="shared" ref="I64:I66" si="146">H64</f>
        <v>#REF!</v>
      </c>
      <c r="J64" s="87" t="s">
        <v>270</v>
      </c>
      <c r="K64" s="87" t="s">
        <v>18</v>
      </c>
      <c r="L64" s="95" t="s">
        <v>149</v>
      </c>
      <c r="M64" s="95" t="s">
        <v>15</v>
      </c>
      <c r="N64" s="90">
        <v>0</v>
      </c>
      <c r="O64" s="90">
        <v>0</v>
      </c>
      <c r="P64" s="90">
        <v>0</v>
      </c>
      <c r="Q64" s="90">
        <v>0</v>
      </c>
      <c r="R64" s="90">
        <f t="shared" si="119"/>
        <v>0</v>
      </c>
      <c r="S64" s="90">
        <v>0</v>
      </c>
      <c r="T64" s="84">
        <f t="shared" si="120"/>
        <v>0</v>
      </c>
      <c r="U64" s="90">
        <v>0</v>
      </c>
      <c r="V64" s="84">
        <f t="shared" si="121"/>
        <v>0</v>
      </c>
      <c r="W64" s="90">
        <v>0</v>
      </c>
      <c r="X64" s="84">
        <f t="shared" si="122"/>
        <v>0</v>
      </c>
      <c r="Y64" s="90">
        <v>0</v>
      </c>
      <c r="Z64" s="90">
        <v>0</v>
      </c>
      <c r="AA64" s="90">
        <v>0</v>
      </c>
      <c r="AB64" s="90">
        <v>0</v>
      </c>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7"/>
      <c r="BI64" s="97"/>
      <c r="BJ64" s="76"/>
      <c r="BK64" s="102"/>
      <c r="BL64" s="4"/>
      <c r="BM64" s="4"/>
      <c r="BN64" s="4"/>
      <c r="BO64" s="4"/>
      <c r="BP64" s="4"/>
      <c r="BQ64" s="4"/>
      <c r="BR64" s="4"/>
      <c r="BS64" s="4"/>
      <c r="BT64" s="4"/>
      <c r="BU64" s="4"/>
    </row>
    <row r="65" spans="1:73" ht="22.5" customHeight="1" x14ac:dyDescent="0.2">
      <c r="A65" s="789"/>
      <c r="B65" s="87" t="s">
        <v>38</v>
      </c>
      <c r="C65" s="93" t="s">
        <v>40</v>
      </c>
      <c r="D65" s="126" t="s">
        <v>268</v>
      </c>
      <c r="E65" s="93" t="s">
        <v>269</v>
      </c>
      <c r="F65" s="90">
        <v>3955918</v>
      </c>
      <c r="G65" s="90">
        <v>3955918</v>
      </c>
      <c r="H65" s="90" t="e">
        <f>#REF!</f>
        <v>#REF!</v>
      </c>
      <c r="I65" s="90" t="e">
        <f t="shared" si="146"/>
        <v>#REF!</v>
      </c>
      <c r="J65" s="87" t="s">
        <v>270</v>
      </c>
      <c r="K65" s="87" t="s">
        <v>18</v>
      </c>
      <c r="L65" s="95" t="s">
        <v>149</v>
      </c>
      <c r="M65" s="95" t="s">
        <v>15</v>
      </c>
      <c r="N65" s="90">
        <v>0</v>
      </c>
      <c r="O65" s="90">
        <v>0</v>
      </c>
      <c r="P65" s="90">
        <v>0</v>
      </c>
      <c r="Q65" s="90">
        <v>0</v>
      </c>
      <c r="R65" s="90">
        <f t="shared" si="119"/>
        <v>0</v>
      </c>
      <c r="S65" s="90">
        <v>0</v>
      </c>
      <c r="T65" s="84">
        <f t="shared" si="120"/>
        <v>0</v>
      </c>
      <c r="U65" s="90">
        <v>0</v>
      </c>
      <c r="V65" s="84">
        <f t="shared" si="121"/>
        <v>0</v>
      </c>
      <c r="W65" s="90">
        <v>0</v>
      </c>
      <c r="X65" s="84">
        <f t="shared" si="122"/>
        <v>0</v>
      </c>
      <c r="Y65" s="90">
        <v>0</v>
      </c>
      <c r="Z65" s="90">
        <v>0</v>
      </c>
      <c r="AA65" s="90">
        <v>0</v>
      </c>
      <c r="AB65" s="90">
        <v>0</v>
      </c>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c r="BH65" s="97"/>
      <c r="BI65" s="97"/>
      <c r="BJ65" s="76"/>
      <c r="BK65" s="102"/>
      <c r="BL65" s="4"/>
      <c r="BM65" s="4"/>
      <c r="BN65" s="4"/>
      <c r="BO65" s="4"/>
      <c r="BP65" s="4"/>
      <c r="BQ65" s="4"/>
      <c r="BR65" s="4"/>
      <c r="BS65" s="4"/>
      <c r="BT65" s="4"/>
      <c r="BU65" s="4"/>
    </row>
    <row r="66" spans="1:73" ht="22.5" customHeight="1" x14ac:dyDescent="0.2">
      <c r="A66" s="789"/>
      <c r="B66" s="87" t="s">
        <v>38</v>
      </c>
      <c r="C66" s="93" t="s">
        <v>41</v>
      </c>
      <c r="D66" s="126" t="s">
        <v>268</v>
      </c>
      <c r="E66" s="93" t="s">
        <v>308</v>
      </c>
      <c r="F66" s="90">
        <v>3879733</v>
      </c>
      <c r="G66" s="90">
        <v>3879733</v>
      </c>
      <c r="H66" s="90" t="e">
        <f>#REF!</f>
        <v>#REF!</v>
      </c>
      <c r="I66" s="90" t="e">
        <f t="shared" si="146"/>
        <v>#REF!</v>
      </c>
      <c r="J66" s="87" t="s">
        <v>270</v>
      </c>
      <c r="K66" s="87" t="s">
        <v>18</v>
      </c>
      <c r="L66" s="95" t="s">
        <v>149</v>
      </c>
      <c r="M66" s="95" t="s">
        <v>15</v>
      </c>
      <c r="N66" s="90">
        <f>NPMU!M183</f>
        <v>1945</v>
      </c>
      <c r="O66" s="90">
        <f>NPMU!G183</f>
        <v>26800</v>
      </c>
      <c r="P66" s="90">
        <f>NPMU!H183</f>
        <v>0</v>
      </c>
      <c r="Q66" s="90">
        <f>NPMU!O183</f>
        <v>12000</v>
      </c>
      <c r="R66" s="90">
        <f t="shared" si="119"/>
        <v>1358</v>
      </c>
      <c r="S66" s="90">
        <v>25442</v>
      </c>
      <c r="T66" s="84">
        <f t="shared" si="120"/>
        <v>10471</v>
      </c>
      <c r="U66" s="90">
        <v>14971</v>
      </c>
      <c r="V66" s="84">
        <f t="shared" si="121"/>
        <v>5494</v>
      </c>
      <c r="W66" s="90">
        <v>9477</v>
      </c>
      <c r="X66" s="84">
        <f t="shared" si="122"/>
        <v>9477</v>
      </c>
      <c r="Y66" s="90">
        <v>0</v>
      </c>
      <c r="Z66" s="90">
        <v>0</v>
      </c>
      <c r="AA66" s="90">
        <v>0</v>
      </c>
      <c r="AB66" s="90">
        <v>0</v>
      </c>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c r="BH66" s="97"/>
      <c r="BI66" s="97"/>
      <c r="BJ66" s="76"/>
      <c r="BK66" s="102"/>
      <c r="BL66" s="4"/>
      <c r="BM66" s="4"/>
      <c r="BN66" s="4"/>
      <c r="BO66" s="4"/>
      <c r="BP66" s="4"/>
      <c r="BQ66" s="4"/>
      <c r="BR66" s="4"/>
      <c r="BS66" s="4"/>
      <c r="BT66" s="4"/>
      <c r="BU66" s="4"/>
    </row>
    <row r="67" spans="1:73" ht="22.5" customHeight="1" x14ac:dyDescent="0.2">
      <c r="A67" s="773"/>
      <c r="B67" s="87" t="s">
        <v>38</v>
      </c>
      <c r="C67" s="88" t="s">
        <v>117</v>
      </c>
      <c r="D67" s="88" t="s">
        <v>309</v>
      </c>
      <c r="E67" s="88" t="s">
        <v>240</v>
      </c>
      <c r="F67" s="92">
        <v>118836</v>
      </c>
      <c r="G67" s="92">
        <v>0</v>
      </c>
      <c r="H67" s="92">
        <v>118836</v>
      </c>
      <c r="I67" s="92">
        <v>0</v>
      </c>
      <c r="J67" s="117" t="s">
        <v>245</v>
      </c>
      <c r="K67" s="117" t="s">
        <v>94</v>
      </c>
      <c r="L67" s="117" t="s">
        <v>279</v>
      </c>
      <c r="M67" s="100" t="s">
        <v>96</v>
      </c>
      <c r="N67" s="92">
        <v>0</v>
      </c>
      <c r="O67" s="92">
        <v>118836</v>
      </c>
      <c r="P67" s="92">
        <v>0</v>
      </c>
      <c r="Q67" s="92">
        <v>0</v>
      </c>
      <c r="R67" s="89">
        <f t="shared" si="119"/>
        <v>0</v>
      </c>
      <c r="S67" s="92">
        <v>118836</v>
      </c>
      <c r="T67" s="84">
        <f t="shared" si="120"/>
        <v>0</v>
      </c>
      <c r="U67" s="92">
        <v>118836</v>
      </c>
      <c r="V67" s="84">
        <f t="shared" si="121"/>
        <v>0</v>
      </c>
      <c r="W67" s="92">
        <v>118836</v>
      </c>
      <c r="X67" s="84">
        <f t="shared" si="122"/>
        <v>0</v>
      </c>
      <c r="Y67" s="92">
        <v>118836</v>
      </c>
      <c r="Z67" s="89">
        <f>Y67-AA67</f>
        <v>0</v>
      </c>
      <c r="AA67" s="92">
        <v>118836</v>
      </c>
      <c r="AB67" s="90">
        <f>AA67-AC67</f>
        <v>0</v>
      </c>
      <c r="AC67" s="92">
        <v>118836</v>
      </c>
      <c r="AD67" s="90">
        <f>AC67-AE67</f>
        <v>0</v>
      </c>
      <c r="AE67" s="92">
        <v>118836</v>
      </c>
      <c r="AF67" s="90">
        <f>AE67-AG67</f>
        <v>0</v>
      </c>
      <c r="AG67" s="92">
        <v>118836</v>
      </c>
      <c r="AH67" s="92">
        <f>AG67-AI67</f>
        <v>0</v>
      </c>
      <c r="AI67" s="92">
        <v>118836</v>
      </c>
      <c r="AJ67" s="92">
        <f>AI67-AK67</f>
        <v>0</v>
      </c>
      <c r="AK67" s="92">
        <v>118836</v>
      </c>
      <c r="AL67" s="92">
        <f>AK67-AM67</f>
        <v>0</v>
      </c>
      <c r="AM67" s="92">
        <v>118836</v>
      </c>
      <c r="AN67" s="92">
        <f>AM67-AO67</f>
        <v>0</v>
      </c>
      <c r="AO67" s="92">
        <v>118836</v>
      </c>
      <c r="AP67" s="92">
        <f>AO67-AQ67</f>
        <v>0</v>
      </c>
      <c r="AQ67" s="92">
        <v>118836</v>
      </c>
      <c r="AR67" s="92">
        <v>0</v>
      </c>
      <c r="AS67" s="92">
        <v>118836</v>
      </c>
      <c r="AT67" s="92" t="s">
        <v>149</v>
      </c>
      <c r="AU67" s="92">
        <v>118836</v>
      </c>
      <c r="AV67" s="92" t="s">
        <v>149</v>
      </c>
      <c r="AW67" s="92" t="s">
        <v>149</v>
      </c>
      <c r="AX67" s="92" t="s">
        <v>149</v>
      </c>
      <c r="AY67" s="133" t="s">
        <v>149</v>
      </c>
      <c r="AZ67" s="133" t="s">
        <v>149</v>
      </c>
      <c r="BA67" s="133" t="s">
        <v>149</v>
      </c>
      <c r="BB67" s="133" t="s">
        <v>149</v>
      </c>
      <c r="BC67" s="133" t="s">
        <v>149</v>
      </c>
      <c r="BD67" s="133" t="s">
        <v>149</v>
      </c>
      <c r="BE67" s="133" t="s">
        <v>149</v>
      </c>
      <c r="BF67" s="133" t="s">
        <v>149</v>
      </c>
      <c r="BG67" s="133" t="s">
        <v>149</v>
      </c>
      <c r="BH67" s="133" t="s">
        <v>149</v>
      </c>
      <c r="BI67" s="133" t="s">
        <v>149</v>
      </c>
      <c r="BJ67" s="76"/>
      <c r="BK67" s="105"/>
      <c r="BL67" s="4"/>
      <c r="BM67" s="4"/>
      <c r="BN67" s="4"/>
      <c r="BO67" s="4"/>
      <c r="BP67" s="4"/>
      <c r="BQ67" s="4"/>
      <c r="BR67" s="4"/>
      <c r="BS67" s="4"/>
      <c r="BT67" s="4"/>
      <c r="BU67" s="4"/>
    </row>
    <row r="68" spans="1:73" ht="22.5" customHeight="1" x14ac:dyDescent="0.2">
      <c r="A68" s="790">
        <v>17</v>
      </c>
      <c r="B68" s="119" t="s">
        <v>42</v>
      </c>
      <c r="C68" s="93" t="s">
        <v>43</v>
      </c>
      <c r="D68" s="93" t="s">
        <v>268</v>
      </c>
      <c r="E68" s="106" t="s">
        <v>269</v>
      </c>
      <c r="F68" s="108">
        <v>22488866</v>
      </c>
      <c r="G68" s="108">
        <v>22488866</v>
      </c>
      <c r="H68" s="134">
        <v>0</v>
      </c>
      <c r="I68" s="108">
        <v>0</v>
      </c>
      <c r="J68" s="119" t="s">
        <v>270</v>
      </c>
      <c r="K68" s="119" t="s">
        <v>18</v>
      </c>
      <c r="L68" s="95" t="s">
        <v>149</v>
      </c>
      <c r="M68" s="95" t="s">
        <v>15</v>
      </c>
      <c r="N68" s="90">
        <v>0</v>
      </c>
      <c r="O68" s="90">
        <v>0</v>
      </c>
      <c r="P68" s="90">
        <v>0</v>
      </c>
      <c r="Q68" s="90">
        <v>0</v>
      </c>
      <c r="R68" s="90">
        <f t="shared" si="119"/>
        <v>0</v>
      </c>
      <c r="S68" s="90">
        <v>0</v>
      </c>
      <c r="T68" s="84">
        <f t="shared" si="120"/>
        <v>0</v>
      </c>
      <c r="U68" s="90">
        <v>0</v>
      </c>
      <c r="V68" s="84">
        <f t="shared" si="121"/>
        <v>0</v>
      </c>
      <c r="W68" s="90">
        <v>0</v>
      </c>
      <c r="X68" s="84">
        <f t="shared" si="122"/>
        <v>0</v>
      </c>
      <c r="Y68" s="90">
        <v>0</v>
      </c>
      <c r="Z68" s="90">
        <v>0</v>
      </c>
      <c r="AA68" s="90">
        <v>0</v>
      </c>
      <c r="AB68" s="90">
        <v>0</v>
      </c>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35"/>
      <c r="AZ68" s="135"/>
      <c r="BA68" s="135"/>
      <c r="BB68" s="135"/>
      <c r="BC68" s="135"/>
      <c r="BD68" s="135"/>
      <c r="BE68" s="135"/>
      <c r="BF68" s="135"/>
      <c r="BG68" s="135"/>
      <c r="BH68" s="135"/>
      <c r="BI68" s="135"/>
      <c r="BJ68" s="120"/>
      <c r="BK68" s="121"/>
      <c r="BL68" s="122"/>
      <c r="BM68" s="122"/>
      <c r="BN68" s="122"/>
      <c r="BO68" s="122"/>
      <c r="BP68" s="122"/>
      <c r="BQ68" s="122"/>
      <c r="BR68" s="122"/>
      <c r="BS68" s="122"/>
      <c r="BT68" s="122"/>
      <c r="BU68" s="122"/>
    </row>
    <row r="69" spans="1:73" ht="22.5" customHeight="1" x14ac:dyDescent="0.2">
      <c r="A69" s="773"/>
      <c r="B69" s="119" t="s">
        <v>42</v>
      </c>
      <c r="C69" s="93" t="s">
        <v>44</v>
      </c>
      <c r="D69" s="93" t="s">
        <v>310</v>
      </c>
      <c r="E69" s="106" t="s">
        <v>311</v>
      </c>
      <c r="F69" s="108">
        <v>1075881</v>
      </c>
      <c r="G69" s="108">
        <v>1075881</v>
      </c>
      <c r="H69" s="108">
        <v>1075881</v>
      </c>
      <c r="I69" s="108">
        <v>1075881</v>
      </c>
      <c r="J69" s="119" t="s">
        <v>270</v>
      </c>
      <c r="K69" s="119" t="s">
        <v>18</v>
      </c>
      <c r="L69" s="95" t="s">
        <v>149</v>
      </c>
      <c r="M69" s="95" t="s">
        <v>15</v>
      </c>
      <c r="N69" s="90">
        <v>0</v>
      </c>
      <c r="O69" s="90">
        <v>0</v>
      </c>
      <c r="P69" s="90">
        <v>0</v>
      </c>
      <c r="Q69" s="90">
        <v>0</v>
      </c>
      <c r="R69" s="90">
        <f t="shared" si="119"/>
        <v>0</v>
      </c>
      <c r="S69" s="90">
        <v>0</v>
      </c>
      <c r="T69" s="84">
        <f t="shared" si="120"/>
        <v>0</v>
      </c>
      <c r="U69" s="90">
        <v>0</v>
      </c>
      <c r="V69" s="84">
        <f t="shared" si="121"/>
        <v>0</v>
      </c>
      <c r="W69" s="90">
        <v>0</v>
      </c>
      <c r="X69" s="84">
        <f t="shared" si="122"/>
        <v>0</v>
      </c>
      <c r="Y69" s="90">
        <v>0</v>
      </c>
      <c r="Z69" s="90">
        <v>0</v>
      </c>
      <c r="AA69" s="90">
        <v>0</v>
      </c>
      <c r="AB69" s="90">
        <v>0</v>
      </c>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35"/>
      <c r="AZ69" s="135"/>
      <c r="BA69" s="135"/>
      <c r="BB69" s="135"/>
      <c r="BC69" s="135"/>
      <c r="BD69" s="135"/>
      <c r="BE69" s="135"/>
      <c r="BF69" s="135"/>
      <c r="BG69" s="135"/>
      <c r="BH69" s="135"/>
      <c r="BI69" s="135"/>
      <c r="BJ69" s="120"/>
      <c r="BK69" s="121"/>
      <c r="BL69" s="122"/>
      <c r="BM69" s="122"/>
      <c r="BN69" s="122"/>
      <c r="BO69" s="122"/>
      <c r="BP69" s="122"/>
      <c r="BQ69" s="122"/>
      <c r="BR69" s="122"/>
      <c r="BS69" s="122"/>
      <c r="BT69" s="122"/>
      <c r="BU69" s="122"/>
    </row>
    <row r="70" spans="1:73" ht="22.5" customHeight="1" x14ac:dyDescent="0.2">
      <c r="A70" s="136">
        <v>18</v>
      </c>
      <c r="B70" s="119" t="str">
        <f>NPMU!B72</f>
        <v>Manipur</v>
      </c>
      <c r="C70" s="119" t="str">
        <f>NPMU!C72</f>
        <v>MSPDCL</v>
      </c>
      <c r="D70" s="93" t="s">
        <v>149</v>
      </c>
      <c r="E70" s="106" t="str">
        <f>NPMU!F72</f>
        <v>Proposed</v>
      </c>
      <c r="F70" s="110">
        <f>NPMU!G72</f>
        <v>154400</v>
      </c>
      <c r="G70" s="110">
        <f>NPMU!H72</f>
        <v>154400</v>
      </c>
      <c r="H70" s="108"/>
      <c r="I70" s="108"/>
      <c r="J70" s="119" t="s">
        <v>270</v>
      </c>
      <c r="K70" s="119" t="s">
        <v>18</v>
      </c>
      <c r="L70" s="87" t="s">
        <v>149</v>
      </c>
      <c r="M70" s="95" t="s">
        <v>15</v>
      </c>
      <c r="N70" s="108">
        <v>0</v>
      </c>
      <c r="O70" s="108">
        <v>0</v>
      </c>
      <c r="P70" s="108">
        <v>0</v>
      </c>
      <c r="Q70" s="108">
        <v>0</v>
      </c>
      <c r="R70" s="108">
        <v>0</v>
      </c>
      <c r="S70" s="108">
        <v>0</v>
      </c>
      <c r="T70" s="108">
        <v>0</v>
      </c>
      <c r="U70" s="90"/>
      <c r="V70" s="84"/>
      <c r="W70" s="90"/>
      <c r="X70" s="84"/>
      <c r="Y70" s="90"/>
      <c r="Z70" s="90"/>
      <c r="AA70" s="90"/>
      <c r="AB70" s="90"/>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35"/>
      <c r="AZ70" s="135"/>
      <c r="BA70" s="135"/>
      <c r="BB70" s="135"/>
      <c r="BC70" s="135"/>
      <c r="BD70" s="135"/>
      <c r="BE70" s="135"/>
      <c r="BF70" s="135"/>
      <c r="BG70" s="135"/>
      <c r="BH70" s="135"/>
      <c r="BI70" s="135"/>
      <c r="BJ70" s="120"/>
      <c r="BK70" s="121"/>
      <c r="BL70" s="122"/>
      <c r="BM70" s="122"/>
      <c r="BN70" s="122"/>
      <c r="BO70" s="122"/>
      <c r="BP70" s="122"/>
      <c r="BQ70" s="122"/>
      <c r="BR70" s="122"/>
      <c r="BS70" s="122"/>
      <c r="BT70" s="122"/>
      <c r="BU70" s="122"/>
    </row>
    <row r="71" spans="1:73" ht="22.5" customHeight="1" x14ac:dyDescent="0.2">
      <c r="A71" s="136">
        <v>19</v>
      </c>
      <c r="B71" s="119" t="str">
        <f>NPMU!B73</f>
        <v>Meghalaya</v>
      </c>
      <c r="C71" s="119" t="str">
        <f>NPMU!C73</f>
        <v>MePDCL</v>
      </c>
      <c r="D71" s="93" t="s">
        <v>149</v>
      </c>
      <c r="E71" s="106" t="str">
        <f>NPMU!F73</f>
        <v>Proposed</v>
      </c>
      <c r="F71" s="110">
        <f>NPMU!G73</f>
        <v>460000</v>
      </c>
      <c r="G71" s="110">
        <f>NPMU!H73</f>
        <v>460000</v>
      </c>
      <c r="H71" s="108"/>
      <c r="I71" s="108"/>
      <c r="J71" s="119" t="s">
        <v>270</v>
      </c>
      <c r="K71" s="119" t="s">
        <v>18</v>
      </c>
      <c r="L71" s="87" t="s">
        <v>149</v>
      </c>
      <c r="M71" s="95" t="s">
        <v>15</v>
      </c>
      <c r="N71" s="108">
        <v>0</v>
      </c>
      <c r="O71" s="108">
        <v>0</v>
      </c>
      <c r="P71" s="108">
        <v>0</v>
      </c>
      <c r="Q71" s="108">
        <v>0</v>
      </c>
      <c r="R71" s="108">
        <v>0</v>
      </c>
      <c r="S71" s="108">
        <v>0</v>
      </c>
      <c r="T71" s="108">
        <v>0</v>
      </c>
      <c r="U71" s="90"/>
      <c r="V71" s="84"/>
      <c r="W71" s="90"/>
      <c r="X71" s="84"/>
      <c r="Y71" s="90"/>
      <c r="Z71" s="90"/>
      <c r="AA71" s="90"/>
      <c r="AB71" s="90"/>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35"/>
      <c r="AZ71" s="135"/>
      <c r="BA71" s="135"/>
      <c r="BB71" s="135"/>
      <c r="BC71" s="135"/>
      <c r="BD71" s="135"/>
      <c r="BE71" s="135"/>
      <c r="BF71" s="135"/>
      <c r="BG71" s="135"/>
      <c r="BH71" s="135"/>
      <c r="BI71" s="135"/>
      <c r="BJ71" s="120"/>
      <c r="BK71" s="121"/>
      <c r="BL71" s="122"/>
      <c r="BM71" s="122"/>
      <c r="BN71" s="122"/>
      <c r="BO71" s="122"/>
      <c r="BP71" s="122"/>
      <c r="BQ71" s="122"/>
      <c r="BR71" s="122"/>
      <c r="BS71" s="122"/>
      <c r="BT71" s="122"/>
      <c r="BU71" s="122"/>
    </row>
    <row r="72" spans="1:73" ht="22.5" customHeight="1" x14ac:dyDescent="0.2">
      <c r="A72" s="136">
        <v>20</v>
      </c>
      <c r="B72" s="119" t="str">
        <f>NPMU!B74</f>
        <v>Mizoram</v>
      </c>
      <c r="C72" s="119" t="str">
        <f>NPMU!C74</f>
        <v>Mizoram PD</v>
      </c>
      <c r="D72" s="93" t="s">
        <v>149</v>
      </c>
      <c r="E72" s="106" t="str">
        <f>NPMU!F74</f>
        <v>Proposed</v>
      </c>
      <c r="F72" s="110">
        <f>NPMU!G74</f>
        <v>289383</v>
      </c>
      <c r="G72" s="110">
        <f>NPMU!H74</f>
        <v>289383</v>
      </c>
      <c r="H72" s="108"/>
      <c r="I72" s="108"/>
      <c r="J72" s="119" t="s">
        <v>270</v>
      </c>
      <c r="K72" s="119" t="s">
        <v>18</v>
      </c>
      <c r="L72" s="87" t="s">
        <v>149</v>
      </c>
      <c r="M72" s="95" t="s">
        <v>15</v>
      </c>
      <c r="N72" s="108">
        <v>0</v>
      </c>
      <c r="O72" s="108">
        <v>0</v>
      </c>
      <c r="P72" s="108">
        <v>0</v>
      </c>
      <c r="Q72" s="108">
        <v>0</v>
      </c>
      <c r="R72" s="108">
        <v>0</v>
      </c>
      <c r="S72" s="108">
        <v>0</v>
      </c>
      <c r="T72" s="108">
        <v>0</v>
      </c>
      <c r="U72" s="90"/>
      <c r="V72" s="84"/>
      <c r="W72" s="90"/>
      <c r="X72" s="84"/>
      <c r="Y72" s="90"/>
      <c r="Z72" s="90"/>
      <c r="AA72" s="90"/>
      <c r="AB72" s="90"/>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35"/>
      <c r="AZ72" s="135"/>
      <c r="BA72" s="135"/>
      <c r="BB72" s="135"/>
      <c r="BC72" s="135"/>
      <c r="BD72" s="135"/>
      <c r="BE72" s="135"/>
      <c r="BF72" s="135"/>
      <c r="BG72" s="135"/>
      <c r="BH72" s="135"/>
      <c r="BI72" s="135"/>
      <c r="BJ72" s="120"/>
      <c r="BK72" s="121"/>
      <c r="BL72" s="122"/>
      <c r="BM72" s="122"/>
      <c r="BN72" s="122"/>
      <c r="BO72" s="122"/>
      <c r="BP72" s="122"/>
      <c r="BQ72" s="122"/>
      <c r="BR72" s="122"/>
      <c r="BS72" s="122"/>
      <c r="BT72" s="122"/>
      <c r="BU72" s="122"/>
    </row>
    <row r="73" spans="1:73" ht="22.5" customHeight="1" x14ac:dyDescent="0.2">
      <c r="A73" s="136">
        <v>21</v>
      </c>
      <c r="B73" s="119" t="str">
        <f>NPMU!B75</f>
        <v>Nagaland</v>
      </c>
      <c r="C73" s="137" t="str">
        <f>NPMU!C75</f>
        <v>Nagaland PD</v>
      </c>
      <c r="D73" s="93" t="s">
        <v>149</v>
      </c>
      <c r="E73" s="106" t="str">
        <f>NPMU!F75</f>
        <v>Proposed</v>
      </c>
      <c r="F73" s="110">
        <f>NPMU!G75</f>
        <v>317210</v>
      </c>
      <c r="G73" s="110">
        <f>NPMU!H75</f>
        <v>317210</v>
      </c>
      <c r="H73" s="108"/>
      <c r="I73" s="108"/>
      <c r="J73" s="119" t="s">
        <v>270</v>
      </c>
      <c r="K73" s="119" t="s">
        <v>18</v>
      </c>
      <c r="L73" s="87" t="s">
        <v>149</v>
      </c>
      <c r="M73" s="95" t="s">
        <v>15</v>
      </c>
      <c r="N73" s="108">
        <v>0</v>
      </c>
      <c r="O73" s="108">
        <v>0</v>
      </c>
      <c r="P73" s="108">
        <v>0</v>
      </c>
      <c r="Q73" s="108">
        <v>0</v>
      </c>
      <c r="R73" s="108">
        <v>0</v>
      </c>
      <c r="S73" s="108">
        <v>0</v>
      </c>
      <c r="T73" s="108">
        <v>0</v>
      </c>
      <c r="U73" s="90"/>
      <c r="V73" s="84"/>
      <c r="W73" s="90"/>
      <c r="X73" s="84"/>
      <c r="Y73" s="90"/>
      <c r="Z73" s="90"/>
      <c r="AA73" s="90"/>
      <c r="AB73" s="90"/>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35"/>
      <c r="AZ73" s="135"/>
      <c r="BA73" s="135"/>
      <c r="BB73" s="135"/>
      <c r="BC73" s="135"/>
      <c r="BD73" s="135"/>
      <c r="BE73" s="135"/>
      <c r="BF73" s="135"/>
      <c r="BG73" s="135"/>
      <c r="BH73" s="135"/>
      <c r="BI73" s="135"/>
      <c r="BJ73" s="120"/>
      <c r="BK73" s="121"/>
      <c r="BL73" s="122"/>
      <c r="BM73" s="122"/>
      <c r="BN73" s="122"/>
      <c r="BO73" s="122"/>
      <c r="BP73" s="122"/>
      <c r="BQ73" s="122"/>
      <c r="BR73" s="122"/>
      <c r="BS73" s="122"/>
      <c r="BT73" s="122"/>
      <c r="BU73" s="122"/>
    </row>
    <row r="74" spans="1:73" ht="22.5" customHeight="1" x14ac:dyDescent="0.2">
      <c r="A74" s="788">
        <v>22</v>
      </c>
      <c r="B74" s="87" t="s">
        <v>118</v>
      </c>
      <c r="C74" s="88" t="s">
        <v>119</v>
      </c>
      <c r="D74" s="88" t="s">
        <v>312</v>
      </c>
      <c r="E74" s="88" t="s">
        <v>240</v>
      </c>
      <c r="F74" s="92">
        <v>4000</v>
      </c>
      <c r="G74" s="92">
        <v>0</v>
      </c>
      <c r="H74" s="92">
        <v>4000</v>
      </c>
      <c r="I74" s="92">
        <v>0</v>
      </c>
      <c r="J74" s="117" t="s">
        <v>313</v>
      </c>
      <c r="K74" s="117" t="s">
        <v>97</v>
      </c>
      <c r="L74" s="99" t="s">
        <v>314</v>
      </c>
      <c r="M74" s="100" t="s">
        <v>96</v>
      </c>
      <c r="N74" s="92">
        <v>0</v>
      </c>
      <c r="O74" s="92">
        <v>4000</v>
      </c>
      <c r="P74" s="92">
        <v>0</v>
      </c>
      <c r="Q74" s="92">
        <v>0</v>
      </c>
      <c r="R74" s="89">
        <f t="shared" ref="R74:R90" si="147">O74-S74</f>
        <v>0</v>
      </c>
      <c r="S74" s="92">
        <v>4000</v>
      </c>
      <c r="T74" s="84">
        <f t="shared" ref="T74:T90" si="148">S74-U74</f>
        <v>0</v>
      </c>
      <c r="U74" s="92">
        <v>4000</v>
      </c>
      <c r="V74" s="84">
        <f t="shared" ref="V74:V90" si="149">U74-W74</f>
        <v>0</v>
      </c>
      <c r="W74" s="92">
        <v>4000</v>
      </c>
      <c r="X74" s="84">
        <f t="shared" ref="X74:X90" si="150">W74-Y74</f>
        <v>0</v>
      </c>
      <c r="Y74" s="92">
        <v>4000</v>
      </c>
      <c r="Z74" s="89">
        <f t="shared" ref="Z74:Z77" si="151">Y74-AA74</f>
        <v>0</v>
      </c>
      <c r="AA74" s="92">
        <v>4000</v>
      </c>
      <c r="AB74" s="90">
        <f t="shared" ref="AB74:AB77" si="152">AA74-AC74</f>
        <v>0</v>
      </c>
      <c r="AC74" s="92">
        <v>4000</v>
      </c>
      <c r="AD74" s="90">
        <f t="shared" ref="AD74:AD77" si="153">AC74-AE74</f>
        <v>0</v>
      </c>
      <c r="AE74" s="92">
        <v>4000</v>
      </c>
      <c r="AF74" s="90">
        <f t="shared" ref="AF74:AF77" si="154">AE74-AG74</f>
        <v>0</v>
      </c>
      <c r="AG74" s="92">
        <v>4000</v>
      </c>
      <c r="AH74" s="92">
        <f t="shared" ref="AH74:AH77" si="155">AG74-AI74</f>
        <v>0</v>
      </c>
      <c r="AI74" s="92">
        <v>4000</v>
      </c>
      <c r="AJ74" s="92">
        <f t="shared" ref="AJ74:AJ77" si="156">AI74-AK74</f>
        <v>0</v>
      </c>
      <c r="AK74" s="92">
        <v>4000</v>
      </c>
      <c r="AL74" s="92">
        <f t="shared" ref="AL74:AL77" si="157">AK74-AM74</f>
        <v>0</v>
      </c>
      <c r="AM74" s="92">
        <v>4000</v>
      </c>
      <c r="AN74" s="92">
        <f t="shared" ref="AN74:AN77" si="158">AM74-AO74</f>
        <v>0</v>
      </c>
      <c r="AO74" s="92">
        <v>4000</v>
      </c>
      <c r="AP74" s="92">
        <f t="shared" ref="AP74:AP77" si="159">AO74-AQ74</f>
        <v>0</v>
      </c>
      <c r="AQ74" s="92">
        <v>4000</v>
      </c>
      <c r="AR74" s="92">
        <v>0</v>
      </c>
      <c r="AS74" s="92">
        <v>4000</v>
      </c>
      <c r="AT74" s="92" t="s">
        <v>149</v>
      </c>
      <c r="AU74" s="92">
        <v>4000</v>
      </c>
      <c r="AV74" s="92" t="s">
        <v>149</v>
      </c>
      <c r="AW74" s="92" t="s">
        <v>149</v>
      </c>
      <c r="AX74" s="92" t="s">
        <v>149</v>
      </c>
      <c r="AY74" s="133" t="s">
        <v>149</v>
      </c>
      <c r="AZ74" s="133" t="s">
        <v>149</v>
      </c>
      <c r="BA74" s="133" t="s">
        <v>149</v>
      </c>
      <c r="BB74" s="133" t="s">
        <v>149</v>
      </c>
      <c r="BC74" s="133" t="s">
        <v>149</v>
      </c>
      <c r="BD74" s="133" t="s">
        <v>149</v>
      </c>
      <c r="BE74" s="133" t="s">
        <v>149</v>
      </c>
      <c r="BF74" s="133" t="s">
        <v>149</v>
      </c>
      <c r="BG74" s="133" t="s">
        <v>149</v>
      </c>
      <c r="BH74" s="133" t="s">
        <v>149</v>
      </c>
      <c r="BI74" s="133" t="s">
        <v>149</v>
      </c>
      <c r="BJ74" s="91" t="e">
        <f>BI74-BK74</f>
        <v>#VALUE!</v>
      </c>
      <c r="BK74" s="105">
        <v>4000</v>
      </c>
      <c r="BL74" s="4"/>
      <c r="BM74" s="4"/>
      <c r="BN74" s="4"/>
      <c r="BO74" s="4"/>
      <c r="BP74" s="4"/>
      <c r="BQ74" s="4"/>
      <c r="BR74" s="4"/>
      <c r="BS74" s="4"/>
      <c r="BT74" s="4"/>
      <c r="BU74" s="4"/>
    </row>
    <row r="75" spans="1:73" ht="22.5" customHeight="1" x14ac:dyDescent="0.2">
      <c r="A75" s="773"/>
      <c r="B75" s="87" t="s">
        <v>118</v>
      </c>
      <c r="C75" s="88" t="s">
        <v>315</v>
      </c>
      <c r="D75" s="88" t="s">
        <v>316</v>
      </c>
      <c r="E75" s="88" t="s">
        <v>240</v>
      </c>
      <c r="F75" s="92">
        <v>500</v>
      </c>
      <c r="G75" s="92">
        <v>0</v>
      </c>
      <c r="H75" s="92">
        <v>500</v>
      </c>
      <c r="I75" s="92">
        <v>0</v>
      </c>
      <c r="J75" s="117" t="s">
        <v>245</v>
      </c>
      <c r="K75" s="117" t="s">
        <v>97</v>
      </c>
      <c r="L75" s="99" t="s">
        <v>166</v>
      </c>
      <c r="M75" s="100" t="s">
        <v>96</v>
      </c>
      <c r="N75" s="92">
        <v>0</v>
      </c>
      <c r="O75" s="92">
        <v>500</v>
      </c>
      <c r="P75" s="92">
        <v>0</v>
      </c>
      <c r="Q75" s="92">
        <v>0</v>
      </c>
      <c r="R75" s="89">
        <f t="shared" si="147"/>
        <v>0</v>
      </c>
      <c r="S75" s="92">
        <v>500</v>
      </c>
      <c r="T75" s="84">
        <f t="shared" si="148"/>
        <v>0</v>
      </c>
      <c r="U75" s="92">
        <v>500</v>
      </c>
      <c r="V75" s="84">
        <f t="shared" si="149"/>
        <v>0</v>
      </c>
      <c r="W75" s="92">
        <v>500</v>
      </c>
      <c r="X75" s="84">
        <f t="shared" si="150"/>
        <v>0</v>
      </c>
      <c r="Y75" s="92">
        <v>500</v>
      </c>
      <c r="Z75" s="89">
        <f t="shared" si="151"/>
        <v>0</v>
      </c>
      <c r="AA75" s="92">
        <v>500</v>
      </c>
      <c r="AB75" s="90">
        <f t="shared" si="152"/>
        <v>0</v>
      </c>
      <c r="AC75" s="92">
        <v>500</v>
      </c>
      <c r="AD75" s="90">
        <f t="shared" si="153"/>
        <v>0</v>
      </c>
      <c r="AE75" s="92">
        <v>500</v>
      </c>
      <c r="AF75" s="90">
        <f t="shared" si="154"/>
        <v>0</v>
      </c>
      <c r="AG75" s="92">
        <v>500</v>
      </c>
      <c r="AH75" s="92">
        <f t="shared" si="155"/>
        <v>0</v>
      </c>
      <c r="AI75" s="92">
        <v>500</v>
      </c>
      <c r="AJ75" s="92">
        <f t="shared" si="156"/>
        <v>0</v>
      </c>
      <c r="AK75" s="92">
        <v>500</v>
      </c>
      <c r="AL75" s="92">
        <f t="shared" si="157"/>
        <v>0</v>
      </c>
      <c r="AM75" s="92">
        <v>500</v>
      </c>
      <c r="AN75" s="92">
        <f t="shared" si="158"/>
        <v>0</v>
      </c>
      <c r="AO75" s="92">
        <v>500</v>
      </c>
      <c r="AP75" s="92">
        <f t="shared" si="159"/>
        <v>0</v>
      </c>
      <c r="AQ75" s="92">
        <v>500</v>
      </c>
      <c r="AR75" s="92">
        <v>0</v>
      </c>
      <c r="AS75" s="92">
        <v>500</v>
      </c>
      <c r="AT75" s="92" t="s">
        <v>149</v>
      </c>
      <c r="AU75" s="92">
        <v>500</v>
      </c>
      <c r="AV75" s="92" t="s">
        <v>149</v>
      </c>
      <c r="AW75" s="92" t="s">
        <v>149</v>
      </c>
      <c r="AX75" s="92"/>
      <c r="AY75" s="133"/>
      <c r="AZ75" s="133"/>
      <c r="BA75" s="133"/>
      <c r="BB75" s="133"/>
      <c r="BC75" s="133"/>
      <c r="BD75" s="133"/>
      <c r="BE75" s="133"/>
      <c r="BF75" s="133"/>
      <c r="BG75" s="133"/>
      <c r="BH75" s="133"/>
      <c r="BI75" s="133"/>
      <c r="BJ75" s="76"/>
      <c r="BK75" s="105"/>
      <c r="BL75" s="4"/>
      <c r="BM75" s="4"/>
      <c r="BN75" s="4"/>
      <c r="BO75" s="4"/>
      <c r="BP75" s="4"/>
      <c r="BQ75" s="4"/>
      <c r="BR75" s="4"/>
      <c r="BS75" s="4"/>
      <c r="BT75" s="4"/>
      <c r="BU75" s="4"/>
    </row>
    <row r="76" spans="1:73" ht="22.5" customHeight="1" x14ac:dyDescent="0.2">
      <c r="A76" s="788">
        <v>23</v>
      </c>
      <c r="B76" s="87" t="s">
        <v>45</v>
      </c>
      <c r="C76" s="88" t="s">
        <v>46</v>
      </c>
      <c r="D76" s="88" t="s">
        <v>45</v>
      </c>
      <c r="E76" s="88" t="s">
        <v>240</v>
      </c>
      <c r="F76" s="92">
        <v>28910</v>
      </c>
      <c r="G76" s="92">
        <v>0</v>
      </c>
      <c r="H76" s="92">
        <v>28910</v>
      </c>
      <c r="I76" s="92">
        <v>0</v>
      </c>
      <c r="J76" s="117" t="s">
        <v>245</v>
      </c>
      <c r="K76" s="88" t="s">
        <v>251</v>
      </c>
      <c r="L76" s="99" t="s">
        <v>317</v>
      </c>
      <c r="M76" s="100" t="s">
        <v>96</v>
      </c>
      <c r="N76" s="92">
        <v>0</v>
      </c>
      <c r="O76" s="92">
        <v>28910</v>
      </c>
      <c r="P76" s="92">
        <v>0</v>
      </c>
      <c r="Q76" s="92">
        <v>0</v>
      </c>
      <c r="R76" s="89">
        <f t="shared" si="147"/>
        <v>0</v>
      </c>
      <c r="S76" s="92">
        <v>28910</v>
      </c>
      <c r="T76" s="84">
        <f t="shared" si="148"/>
        <v>0</v>
      </c>
      <c r="U76" s="92">
        <v>28910</v>
      </c>
      <c r="V76" s="84">
        <f t="shared" si="149"/>
        <v>0</v>
      </c>
      <c r="W76" s="92">
        <v>28910</v>
      </c>
      <c r="X76" s="84">
        <f t="shared" si="150"/>
        <v>0</v>
      </c>
      <c r="Y76" s="92">
        <v>28910</v>
      </c>
      <c r="Z76" s="89">
        <f t="shared" si="151"/>
        <v>0</v>
      </c>
      <c r="AA76" s="92">
        <v>28910</v>
      </c>
      <c r="AB76" s="90">
        <f t="shared" si="152"/>
        <v>0</v>
      </c>
      <c r="AC76" s="92">
        <v>28910</v>
      </c>
      <c r="AD76" s="90">
        <f t="shared" si="153"/>
        <v>0</v>
      </c>
      <c r="AE76" s="92">
        <v>28910</v>
      </c>
      <c r="AF76" s="90">
        <f t="shared" si="154"/>
        <v>0</v>
      </c>
      <c r="AG76" s="92">
        <v>28910</v>
      </c>
      <c r="AH76" s="92">
        <f t="shared" si="155"/>
        <v>0</v>
      </c>
      <c r="AI76" s="92">
        <v>28910</v>
      </c>
      <c r="AJ76" s="92">
        <f t="shared" si="156"/>
        <v>0</v>
      </c>
      <c r="AK76" s="92">
        <v>28910</v>
      </c>
      <c r="AL76" s="92">
        <f t="shared" si="157"/>
        <v>0</v>
      </c>
      <c r="AM76" s="92">
        <v>28910</v>
      </c>
      <c r="AN76" s="92">
        <f t="shared" si="158"/>
        <v>0</v>
      </c>
      <c r="AO76" s="92">
        <v>28910</v>
      </c>
      <c r="AP76" s="92">
        <f t="shared" si="159"/>
        <v>0</v>
      </c>
      <c r="AQ76" s="92">
        <v>28910</v>
      </c>
      <c r="AR76" s="92">
        <v>0</v>
      </c>
      <c r="AS76" s="92">
        <v>28910</v>
      </c>
      <c r="AT76" s="92" t="s">
        <v>149</v>
      </c>
      <c r="AU76" s="92">
        <v>28910</v>
      </c>
      <c r="AV76" s="92" t="s">
        <v>149</v>
      </c>
      <c r="AW76" s="92" t="s">
        <v>149</v>
      </c>
      <c r="AX76" s="92" t="s">
        <v>149</v>
      </c>
      <c r="AY76" s="92" t="s">
        <v>149</v>
      </c>
      <c r="AZ76" s="92" t="s">
        <v>149</v>
      </c>
      <c r="BA76" s="92" t="s">
        <v>149</v>
      </c>
      <c r="BB76" s="92" t="s">
        <v>149</v>
      </c>
      <c r="BC76" s="92" t="s">
        <v>149</v>
      </c>
      <c r="BD76" s="92" t="s">
        <v>149</v>
      </c>
      <c r="BE76" s="92" t="s">
        <v>149</v>
      </c>
      <c r="BF76" s="92" t="s">
        <v>149</v>
      </c>
      <c r="BG76" s="92" t="s">
        <v>149</v>
      </c>
      <c r="BH76" s="92" t="s">
        <v>149</v>
      </c>
      <c r="BI76" s="92" t="s">
        <v>149</v>
      </c>
      <c r="BJ76" s="91" t="e">
        <f t="shared" ref="BJ76:BJ77" si="160">BI76-BK76</f>
        <v>#VALUE!</v>
      </c>
      <c r="BK76" s="105">
        <v>28910</v>
      </c>
      <c r="BL76" s="4"/>
      <c r="BM76" s="4"/>
      <c r="BN76" s="4"/>
      <c r="BO76" s="4"/>
      <c r="BP76" s="4"/>
      <c r="BQ76" s="4"/>
      <c r="BR76" s="4"/>
      <c r="BS76" s="4"/>
      <c r="BT76" s="4"/>
      <c r="BU76" s="4"/>
    </row>
    <row r="77" spans="1:73" ht="22.5" customHeight="1" x14ac:dyDescent="0.2">
      <c r="A77" s="789"/>
      <c r="B77" s="87" t="s">
        <v>45</v>
      </c>
      <c r="C77" s="88" t="s">
        <v>46</v>
      </c>
      <c r="D77" s="88" t="s">
        <v>45</v>
      </c>
      <c r="E77" s="88" t="s">
        <v>240</v>
      </c>
      <c r="F77" s="92">
        <v>1658</v>
      </c>
      <c r="G77" s="92">
        <v>0</v>
      </c>
      <c r="H77" s="92">
        <v>1658</v>
      </c>
      <c r="I77" s="92">
        <v>0</v>
      </c>
      <c r="J77" s="117" t="s">
        <v>245</v>
      </c>
      <c r="K77" s="117" t="s">
        <v>97</v>
      </c>
      <c r="L77" s="99" t="s">
        <v>318</v>
      </c>
      <c r="M77" s="100" t="s">
        <v>96</v>
      </c>
      <c r="N77" s="92">
        <v>0</v>
      </c>
      <c r="O77" s="92">
        <v>1658</v>
      </c>
      <c r="P77" s="92">
        <v>0</v>
      </c>
      <c r="Q77" s="92">
        <v>0</v>
      </c>
      <c r="R77" s="89">
        <f t="shared" si="147"/>
        <v>0</v>
      </c>
      <c r="S77" s="92">
        <v>1658</v>
      </c>
      <c r="T77" s="84">
        <f t="shared" si="148"/>
        <v>0</v>
      </c>
      <c r="U77" s="92">
        <v>1658</v>
      </c>
      <c r="V77" s="84">
        <f t="shared" si="149"/>
        <v>0</v>
      </c>
      <c r="W77" s="92">
        <v>1658</v>
      </c>
      <c r="X77" s="84">
        <f t="shared" si="150"/>
        <v>0</v>
      </c>
      <c r="Y77" s="92">
        <v>1658</v>
      </c>
      <c r="Z77" s="89">
        <f t="shared" si="151"/>
        <v>0</v>
      </c>
      <c r="AA77" s="92">
        <v>1658</v>
      </c>
      <c r="AB77" s="90">
        <f t="shared" si="152"/>
        <v>0</v>
      </c>
      <c r="AC77" s="92">
        <v>1658</v>
      </c>
      <c r="AD77" s="90">
        <f t="shared" si="153"/>
        <v>0</v>
      </c>
      <c r="AE77" s="92">
        <v>1658</v>
      </c>
      <c r="AF77" s="90">
        <f t="shared" si="154"/>
        <v>0</v>
      </c>
      <c r="AG77" s="92">
        <v>1658</v>
      </c>
      <c r="AH77" s="92">
        <f t="shared" si="155"/>
        <v>0</v>
      </c>
      <c r="AI77" s="92">
        <v>1658</v>
      </c>
      <c r="AJ77" s="92">
        <f t="shared" si="156"/>
        <v>0</v>
      </c>
      <c r="AK77" s="92">
        <v>1658</v>
      </c>
      <c r="AL77" s="92">
        <f t="shared" si="157"/>
        <v>0</v>
      </c>
      <c r="AM77" s="92">
        <v>1658</v>
      </c>
      <c r="AN77" s="92">
        <f t="shared" si="158"/>
        <v>0</v>
      </c>
      <c r="AO77" s="92">
        <v>1658</v>
      </c>
      <c r="AP77" s="92">
        <f t="shared" si="159"/>
        <v>0</v>
      </c>
      <c r="AQ77" s="92">
        <v>1658</v>
      </c>
      <c r="AR77" s="92">
        <v>0</v>
      </c>
      <c r="AS77" s="92">
        <v>1658</v>
      </c>
      <c r="AT77" s="92" t="s">
        <v>149</v>
      </c>
      <c r="AU77" s="92">
        <v>1658</v>
      </c>
      <c r="AV77" s="92" t="s">
        <v>149</v>
      </c>
      <c r="AW77" s="92" t="s">
        <v>149</v>
      </c>
      <c r="AX77" s="92" t="s">
        <v>149</v>
      </c>
      <c r="AY77" s="92" t="s">
        <v>149</v>
      </c>
      <c r="AZ77" s="92" t="s">
        <v>149</v>
      </c>
      <c r="BA77" s="92" t="s">
        <v>149</v>
      </c>
      <c r="BB77" s="92" t="s">
        <v>149</v>
      </c>
      <c r="BC77" s="92" t="s">
        <v>149</v>
      </c>
      <c r="BD77" s="92" t="s">
        <v>149</v>
      </c>
      <c r="BE77" s="92" t="s">
        <v>149</v>
      </c>
      <c r="BF77" s="92" t="s">
        <v>149</v>
      </c>
      <c r="BG77" s="92" t="s">
        <v>149</v>
      </c>
      <c r="BH77" s="92" t="s">
        <v>149</v>
      </c>
      <c r="BI77" s="92" t="s">
        <v>149</v>
      </c>
      <c r="BJ77" s="91" t="e">
        <f t="shared" si="160"/>
        <v>#VALUE!</v>
      </c>
      <c r="BK77" s="105">
        <v>1658</v>
      </c>
      <c r="BL77" s="4"/>
      <c r="BM77" s="4"/>
      <c r="BN77" s="4"/>
      <c r="BO77" s="4"/>
      <c r="BP77" s="4"/>
      <c r="BQ77" s="4"/>
      <c r="BR77" s="4"/>
      <c r="BS77" s="4"/>
      <c r="BT77" s="4"/>
      <c r="BU77" s="4"/>
    </row>
    <row r="78" spans="1:73" ht="22.5" customHeight="1" x14ac:dyDescent="0.2">
      <c r="A78" s="773"/>
      <c r="B78" s="87" t="s">
        <v>45</v>
      </c>
      <c r="C78" s="119" t="s">
        <v>46</v>
      </c>
      <c r="D78" s="106" t="s">
        <v>319</v>
      </c>
      <c r="E78" s="106" t="s">
        <v>269</v>
      </c>
      <c r="F78" s="108">
        <v>403767</v>
      </c>
      <c r="G78" s="108">
        <v>403767</v>
      </c>
      <c r="H78" s="90">
        <v>0</v>
      </c>
      <c r="I78" s="90">
        <v>0</v>
      </c>
      <c r="J78" s="119" t="s">
        <v>270</v>
      </c>
      <c r="K78" s="119" t="s">
        <v>18</v>
      </c>
      <c r="L78" s="95" t="s">
        <v>149</v>
      </c>
      <c r="M78" s="95" t="s">
        <v>15</v>
      </c>
      <c r="N78" s="90">
        <v>0</v>
      </c>
      <c r="O78" s="90">
        <v>0</v>
      </c>
      <c r="P78" s="90">
        <v>0</v>
      </c>
      <c r="Q78" s="90">
        <v>0</v>
      </c>
      <c r="R78" s="90">
        <f t="shared" si="147"/>
        <v>0</v>
      </c>
      <c r="S78" s="90">
        <v>0</v>
      </c>
      <c r="T78" s="84">
        <f t="shared" si="148"/>
        <v>0</v>
      </c>
      <c r="U78" s="90">
        <v>0</v>
      </c>
      <c r="V78" s="84">
        <f t="shared" si="149"/>
        <v>0</v>
      </c>
      <c r="W78" s="90">
        <v>0</v>
      </c>
      <c r="X78" s="84">
        <f t="shared" si="150"/>
        <v>0</v>
      </c>
      <c r="Y78" s="90">
        <v>0</v>
      </c>
      <c r="Z78" s="90">
        <v>0</v>
      </c>
      <c r="AA78" s="90">
        <v>0</v>
      </c>
      <c r="AB78" s="90">
        <v>0</v>
      </c>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20"/>
      <c r="BK78" s="121"/>
      <c r="BL78" s="122"/>
      <c r="BM78" s="122"/>
      <c r="BN78" s="122"/>
      <c r="BO78" s="122"/>
      <c r="BP78" s="122"/>
      <c r="BQ78" s="122"/>
      <c r="BR78" s="122"/>
      <c r="BS78" s="122"/>
      <c r="BT78" s="122"/>
      <c r="BU78" s="122"/>
    </row>
    <row r="79" spans="1:73" ht="22.5" customHeight="1" x14ac:dyDescent="0.2">
      <c r="A79" s="788">
        <v>24</v>
      </c>
      <c r="B79" s="87" t="s">
        <v>47</v>
      </c>
      <c r="C79" s="88" t="s">
        <v>48</v>
      </c>
      <c r="D79" s="88" t="s">
        <v>320</v>
      </c>
      <c r="E79" s="88" t="s">
        <v>240</v>
      </c>
      <c r="F79" s="89">
        <v>88107</v>
      </c>
      <c r="G79" s="89">
        <v>0</v>
      </c>
      <c r="H79" s="89">
        <v>88107</v>
      </c>
      <c r="I79" s="89">
        <v>0</v>
      </c>
      <c r="J79" s="88" t="s">
        <v>245</v>
      </c>
      <c r="K79" s="88" t="s">
        <v>94</v>
      </c>
      <c r="L79" s="88" t="s">
        <v>321</v>
      </c>
      <c r="M79" s="88" t="s">
        <v>96</v>
      </c>
      <c r="N79" s="89">
        <f>NPMU!M181</f>
        <v>0</v>
      </c>
      <c r="O79" s="89">
        <f>NPMU!G181-O80</f>
        <v>88107</v>
      </c>
      <c r="P79" s="89">
        <f>NPMU!H181-P80</f>
        <v>0</v>
      </c>
      <c r="Q79" s="89">
        <f>NPMU!O181</f>
        <v>0</v>
      </c>
      <c r="R79" s="89">
        <f t="shared" si="147"/>
        <v>0</v>
      </c>
      <c r="S79" s="89">
        <v>88107</v>
      </c>
      <c r="T79" s="84">
        <f t="shared" si="148"/>
        <v>0</v>
      </c>
      <c r="U79" s="89">
        <v>88107</v>
      </c>
      <c r="V79" s="84">
        <f t="shared" si="149"/>
        <v>0</v>
      </c>
      <c r="W79" s="89">
        <v>88107</v>
      </c>
      <c r="X79" s="84">
        <f t="shared" si="150"/>
        <v>0</v>
      </c>
      <c r="Y79" s="89">
        <v>88107</v>
      </c>
      <c r="Z79" s="89">
        <f t="shared" ref="Z79:Z80" si="161">Y79-AA79</f>
        <v>0</v>
      </c>
      <c r="AA79" s="89">
        <v>88107</v>
      </c>
      <c r="AB79" s="89">
        <f t="shared" ref="AB79:AB80" si="162">AA79-AC79</f>
        <v>0</v>
      </c>
      <c r="AC79" s="89">
        <v>88107</v>
      </c>
      <c r="AD79" s="89">
        <f t="shared" ref="AD79:AD80" si="163">AC79-AE79</f>
        <v>7</v>
      </c>
      <c r="AE79" s="90">
        <v>88100</v>
      </c>
      <c r="AF79" s="90">
        <f t="shared" ref="AF79:AF80" si="164">AE79-AG79</f>
        <v>0</v>
      </c>
      <c r="AG79" s="90">
        <v>88100</v>
      </c>
      <c r="AH79" s="90">
        <f t="shared" ref="AH79:AH80" si="165">AG79-AI79</f>
        <v>0</v>
      </c>
      <c r="AI79" s="90">
        <v>88100</v>
      </c>
      <c r="AJ79" s="90">
        <f t="shared" ref="AJ79:AJ80" si="166">AI79-AK79</f>
        <v>0</v>
      </c>
      <c r="AK79" s="90">
        <v>88100</v>
      </c>
      <c r="AL79" s="90">
        <v>0</v>
      </c>
      <c r="AM79" s="90">
        <v>88107</v>
      </c>
      <c r="AN79" s="90">
        <f t="shared" ref="AN79:AN80" si="167">AM79-AO79</f>
        <v>0</v>
      </c>
      <c r="AO79" s="90">
        <v>88107</v>
      </c>
      <c r="AP79" s="90">
        <f t="shared" ref="AP79:AP80" si="168">AO79-AQ79</f>
        <v>0</v>
      </c>
      <c r="AQ79" s="90">
        <v>88107</v>
      </c>
      <c r="AR79" s="90">
        <f t="shared" ref="AR79:AR80" si="169">AQ79-AS79</f>
        <v>0</v>
      </c>
      <c r="AS79" s="90">
        <v>88107</v>
      </c>
      <c r="AT79" s="90">
        <f t="shared" ref="AT79:AT80" si="170">AS79-AU79</f>
        <v>0</v>
      </c>
      <c r="AU79" s="90">
        <v>88107</v>
      </c>
      <c r="AV79" s="90">
        <f t="shared" ref="AV79:AV80" si="171">AU79-AW79</f>
        <v>10107</v>
      </c>
      <c r="AW79" s="90">
        <v>78000</v>
      </c>
      <c r="AX79" s="90">
        <f t="shared" ref="AX79:AX80" si="172">AW79-AY79</f>
        <v>15000</v>
      </c>
      <c r="AY79" s="90">
        <v>63000</v>
      </c>
      <c r="AZ79" s="90">
        <f>AY79-BA79</f>
        <v>10000</v>
      </c>
      <c r="BA79" s="90">
        <v>53000</v>
      </c>
      <c r="BB79" s="90">
        <f>BA79-BC79</f>
        <v>22322</v>
      </c>
      <c r="BC79" s="90">
        <v>30678</v>
      </c>
      <c r="BD79" s="90">
        <f>BC79-BE79</f>
        <v>12911</v>
      </c>
      <c r="BE79" s="90">
        <v>17767</v>
      </c>
      <c r="BF79" s="90">
        <f>BE79-BG79</f>
        <v>5950</v>
      </c>
      <c r="BG79" s="90">
        <v>11817</v>
      </c>
      <c r="BH79" s="97">
        <f>BG79-BI79</f>
        <v>4414</v>
      </c>
      <c r="BI79" s="97">
        <v>7403</v>
      </c>
      <c r="BJ79" s="91">
        <f>BI79-BK79</f>
        <v>4803</v>
      </c>
      <c r="BK79" s="102">
        <v>2600</v>
      </c>
      <c r="BL79" s="4"/>
      <c r="BM79" s="4"/>
      <c r="BN79" s="4"/>
      <c r="BO79" s="4"/>
      <c r="BP79" s="4"/>
      <c r="BQ79" s="4"/>
      <c r="BR79" s="4"/>
      <c r="BS79" s="4"/>
      <c r="BT79" s="4"/>
      <c r="BU79" s="4"/>
    </row>
    <row r="80" spans="1:73" ht="22.5" customHeight="1" x14ac:dyDescent="0.2">
      <c r="A80" s="789"/>
      <c r="B80" s="87" t="s">
        <v>47</v>
      </c>
      <c r="C80" s="93" t="s">
        <v>48</v>
      </c>
      <c r="D80" s="93" t="s">
        <v>320</v>
      </c>
      <c r="E80" s="138" t="s">
        <v>243</v>
      </c>
      <c r="F80" s="90">
        <f>96000-F79</f>
        <v>7893</v>
      </c>
      <c r="G80" s="90">
        <v>0</v>
      </c>
      <c r="H80" s="90">
        <f>96000-H79</f>
        <v>7893</v>
      </c>
      <c r="I80" s="90">
        <v>0</v>
      </c>
      <c r="J80" s="87" t="s">
        <v>245</v>
      </c>
      <c r="K80" s="87" t="s">
        <v>97</v>
      </c>
      <c r="L80" s="87" t="s">
        <v>321</v>
      </c>
      <c r="M80" s="96" t="s">
        <v>96</v>
      </c>
      <c r="N80" s="90">
        <v>0</v>
      </c>
      <c r="O80" s="90">
        <v>0</v>
      </c>
      <c r="P80" s="90">
        <v>0</v>
      </c>
      <c r="Q80" s="90">
        <v>0</v>
      </c>
      <c r="R80" s="90">
        <f t="shared" si="147"/>
        <v>0</v>
      </c>
      <c r="S80" s="90">
        <v>0</v>
      </c>
      <c r="T80" s="84">
        <f t="shared" si="148"/>
        <v>0</v>
      </c>
      <c r="U80" s="90">
        <v>0</v>
      </c>
      <c r="V80" s="84">
        <f t="shared" si="149"/>
        <v>0</v>
      </c>
      <c r="W80" s="90">
        <v>0</v>
      </c>
      <c r="X80" s="84">
        <f t="shared" si="150"/>
        <v>0</v>
      </c>
      <c r="Y80" s="90">
        <v>0</v>
      </c>
      <c r="Z80" s="103">
        <f t="shared" si="161"/>
        <v>0</v>
      </c>
      <c r="AA80" s="90">
        <v>0</v>
      </c>
      <c r="AB80" s="90">
        <f t="shared" si="162"/>
        <v>0</v>
      </c>
      <c r="AC80" s="90">
        <v>0</v>
      </c>
      <c r="AD80" s="90">
        <f t="shared" si="163"/>
        <v>-7</v>
      </c>
      <c r="AE80" s="90">
        <v>7</v>
      </c>
      <c r="AF80" s="90">
        <f t="shared" si="164"/>
        <v>0</v>
      </c>
      <c r="AG80" s="90">
        <v>7</v>
      </c>
      <c r="AH80" s="90">
        <f t="shared" si="165"/>
        <v>0</v>
      </c>
      <c r="AI80" s="90">
        <v>7</v>
      </c>
      <c r="AJ80" s="90">
        <f t="shared" si="166"/>
        <v>0</v>
      </c>
      <c r="AK80" s="90">
        <v>7</v>
      </c>
      <c r="AL80" s="90">
        <v>0</v>
      </c>
      <c r="AM80" s="90">
        <v>0</v>
      </c>
      <c r="AN80" s="90">
        <f t="shared" si="167"/>
        <v>0</v>
      </c>
      <c r="AO80" s="90">
        <v>0</v>
      </c>
      <c r="AP80" s="90">
        <f t="shared" si="168"/>
        <v>0</v>
      </c>
      <c r="AQ80" s="90">
        <v>0</v>
      </c>
      <c r="AR80" s="90">
        <f t="shared" si="169"/>
        <v>0</v>
      </c>
      <c r="AS80" s="90">
        <v>0</v>
      </c>
      <c r="AT80" s="90">
        <f t="shared" si="170"/>
        <v>0</v>
      </c>
      <c r="AU80" s="90">
        <v>0</v>
      </c>
      <c r="AV80" s="90">
        <f t="shared" si="171"/>
        <v>0</v>
      </c>
      <c r="AW80" s="90">
        <v>0</v>
      </c>
      <c r="AX80" s="90">
        <f t="shared" si="172"/>
        <v>0</v>
      </c>
      <c r="AY80" s="90">
        <v>0</v>
      </c>
      <c r="AZ80" s="90">
        <v>0</v>
      </c>
      <c r="BA80" s="90">
        <v>0</v>
      </c>
      <c r="BB80" s="90">
        <v>0</v>
      </c>
      <c r="BC80" s="90">
        <v>0</v>
      </c>
      <c r="BD80" s="90"/>
      <c r="BE80" s="90">
        <v>0</v>
      </c>
      <c r="BF80" s="90">
        <v>0</v>
      </c>
      <c r="BG80" s="90">
        <v>0</v>
      </c>
      <c r="BH80" s="97">
        <v>0</v>
      </c>
      <c r="BI80" s="97">
        <v>0</v>
      </c>
      <c r="BJ80" s="76"/>
      <c r="BK80" s="102"/>
      <c r="BL80" s="4"/>
      <c r="BM80" s="4"/>
      <c r="BN80" s="4"/>
      <c r="BO80" s="4"/>
      <c r="BP80" s="4"/>
      <c r="BQ80" s="4"/>
      <c r="BR80" s="4"/>
      <c r="BS80" s="4"/>
      <c r="BT80" s="4"/>
      <c r="BU80" s="4"/>
    </row>
    <row r="81" spans="1:73" ht="22.5" customHeight="1" x14ac:dyDescent="0.2">
      <c r="A81" s="773"/>
      <c r="B81" s="87" t="s">
        <v>47</v>
      </c>
      <c r="C81" s="93" t="s">
        <v>48</v>
      </c>
      <c r="D81" s="93" t="s">
        <v>319</v>
      </c>
      <c r="E81" s="138" t="s">
        <v>286</v>
      </c>
      <c r="F81" s="90">
        <v>8784807</v>
      </c>
      <c r="G81" s="90">
        <v>8784807</v>
      </c>
      <c r="H81" s="90">
        <v>0</v>
      </c>
      <c r="I81" s="90">
        <v>0</v>
      </c>
      <c r="J81" s="87" t="s">
        <v>270</v>
      </c>
      <c r="K81" s="87" t="s">
        <v>18</v>
      </c>
      <c r="L81" s="95" t="s">
        <v>149</v>
      </c>
      <c r="M81" s="95" t="s">
        <v>15</v>
      </c>
      <c r="N81" s="90">
        <v>0</v>
      </c>
      <c r="O81" s="90">
        <v>0</v>
      </c>
      <c r="P81" s="90">
        <v>0</v>
      </c>
      <c r="Q81" s="90">
        <v>0</v>
      </c>
      <c r="R81" s="90">
        <f t="shared" si="147"/>
        <v>0</v>
      </c>
      <c r="S81" s="90">
        <v>0</v>
      </c>
      <c r="T81" s="84">
        <f t="shared" si="148"/>
        <v>0</v>
      </c>
      <c r="U81" s="90">
        <v>0</v>
      </c>
      <c r="V81" s="84">
        <f t="shared" si="149"/>
        <v>0</v>
      </c>
      <c r="W81" s="90">
        <v>0</v>
      </c>
      <c r="X81" s="84">
        <f t="shared" si="150"/>
        <v>0</v>
      </c>
      <c r="Y81" s="90">
        <v>0</v>
      </c>
      <c r="Z81" s="90">
        <v>0</v>
      </c>
      <c r="AA81" s="90">
        <v>0</v>
      </c>
      <c r="AB81" s="90">
        <v>0</v>
      </c>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7"/>
      <c r="BI81" s="97"/>
      <c r="BJ81" s="76"/>
      <c r="BK81" s="102"/>
      <c r="BL81" s="4"/>
      <c r="BM81" s="4"/>
      <c r="BN81" s="4"/>
      <c r="BO81" s="4"/>
      <c r="BP81" s="4"/>
      <c r="BQ81" s="4"/>
      <c r="BR81" s="4"/>
      <c r="BS81" s="4"/>
      <c r="BT81" s="4"/>
      <c r="BU81" s="4"/>
    </row>
    <row r="82" spans="1:73" ht="22.5" customHeight="1" x14ac:dyDescent="0.2">
      <c r="A82" s="788">
        <v>25</v>
      </c>
      <c r="B82" s="87" t="s">
        <v>74</v>
      </c>
      <c r="C82" s="88" t="s">
        <v>172</v>
      </c>
      <c r="D82" s="88" t="s">
        <v>322</v>
      </c>
      <c r="E82" s="88" t="s">
        <v>240</v>
      </c>
      <c r="F82" s="89">
        <v>240820</v>
      </c>
      <c r="G82" s="89">
        <v>0</v>
      </c>
      <c r="H82" s="89">
        <v>240820</v>
      </c>
      <c r="I82" s="89">
        <v>0</v>
      </c>
      <c r="J82" s="88" t="s">
        <v>245</v>
      </c>
      <c r="K82" s="88" t="s">
        <v>94</v>
      </c>
      <c r="L82" s="88" t="s">
        <v>173</v>
      </c>
      <c r="M82" s="88" t="s">
        <v>96</v>
      </c>
      <c r="N82" s="89">
        <f>NPMU!M179</f>
        <v>0</v>
      </c>
      <c r="O82" s="89">
        <f>NPMU!G179</f>
        <v>240820</v>
      </c>
      <c r="P82" s="89">
        <f>NPMU!H179</f>
        <v>0</v>
      </c>
      <c r="Q82" s="89">
        <f>NPMU!O179</f>
        <v>0</v>
      </c>
      <c r="R82" s="89">
        <f t="shared" si="147"/>
        <v>0</v>
      </c>
      <c r="S82" s="89">
        <v>240820</v>
      </c>
      <c r="T82" s="84">
        <f t="shared" si="148"/>
        <v>0</v>
      </c>
      <c r="U82" s="89">
        <v>240820</v>
      </c>
      <c r="V82" s="84">
        <f t="shared" si="149"/>
        <v>0</v>
      </c>
      <c r="W82" s="89">
        <v>240820</v>
      </c>
      <c r="X82" s="84">
        <f t="shared" si="150"/>
        <v>0</v>
      </c>
      <c r="Y82" s="90">
        <v>240820</v>
      </c>
      <c r="Z82" s="89">
        <f t="shared" ref="Z82:Z90" si="173">Y82-AA82</f>
        <v>0</v>
      </c>
      <c r="AA82" s="90">
        <v>240820</v>
      </c>
      <c r="AB82" s="90">
        <f t="shared" ref="AB82:AB90" si="174">AA82-AC82</f>
        <v>0</v>
      </c>
      <c r="AC82" s="90">
        <v>240820</v>
      </c>
      <c r="AD82" s="90">
        <f t="shared" ref="AD82:AD90" si="175">AC82-AE82</f>
        <v>0</v>
      </c>
      <c r="AE82" s="90">
        <v>240820</v>
      </c>
      <c r="AF82" s="90">
        <f t="shared" ref="AF82:AF90" si="176">AE82-AG82</f>
        <v>0</v>
      </c>
      <c r="AG82" s="90">
        <v>240820</v>
      </c>
      <c r="AH82" s="90">
        <f t="shared" ref="AH82:AH90" si="177">AG82-AI82</f>
        <v>0</v>
      </c>
      <c r="AI82" s="90">
        <v>240820</v>
      </c>
      <c r="AJ82" s="90">
        <f t="shared" ref="AJ82:AJ90" si="178">AI82-AK82</f>
        <v>0</v>
      </c>
      <c r="AK82" s="90">
        <v>240820</v>
      </c>
      <c r="AL82" s="90">
        <f t="shared" ref="AL82:AL90" si="179">AK82-AM82</f>
        <v>0</v>
      </c>
      <c r="AM82" s="90">
        <v>240820</v>
      </c>
      <c r="AN82" s="90">
        <f t="shared" ref="AN82:AN90" si="180">AM82-AO82</f>
        <v>0</v>
      </c>
      <c r="AO82" s="90">
        <v>240820</v>
      </c>
      <c r="AP82" s="90">
        <f t="shared" ref="AP82:AP90" si="181">AO82-AQ82</f>
        <v>0</v>
      </c>
      <c r="AQ82" s="90">
        <v>240820</v>
      </c>
      <c r="AR82" s="90">
        <f t="shared" ref="AR82:AR87" si="182">AQ82-AS82</f>
        <v>0</v>
      </c>
      <c r="AS82" s="90">
        <v>240820</v>
      </c>
      <c r="AT82" s="90">
        <f t="shared" ref="AT82:AT87" si="183">AS82-AU82</f>
        <v>-7407</v>
      </c>
      <c r="AU82" s="90">
        <v>248227</v>
      </c>
      <c r="AV82" s="90">
        <f t="shared" ref="AV82:AV87" si="184">AU82-AW82</f>
        <v>48875</v>
      </c>
      <c r="AW82" s="90">
        <v>199352</v>
      </c>
      <c r="AX82" s="90">
        <f t="shared" ref="AX82:AX87" si="185">AW82-AY82</f>
        <v>30694</v>
      </c>
      <c r="AY82" s="90">
        <v>168658</v>
      </c>
      <c r="AZ82" s="90">
        <f>AY82-BA82</f>
        <v>25172</v>
      </c>
      <c r="BA82" s="90">
        <v>143486</v>
      </c>
      <c r="BB82" s="90">
        <f>BA82-BC82</f>
        <v>28813</v>
      </c>
      <c r="BC82" s="90">
        <v>114673</v>
      </c>
      <c r="BD82" s="90">
        <f>BC82-BE82</f>
        <v>11158</v>
      </c>
      <c r="BE82" s="90">
        <v>103515</v>
      </c>
      <c r="BF82" s="90">
        <f>BE82-BG82</f>
        <v>19238</v>
      </c>
      <c r="BG82" s="90">
        <v>84277</v>
      </c>
      <c r="BH82" s="97">
        <f>BG82-BI82</f>
        <v>25883</v>
      </c>
      <c r="BI82" s="97">
        <v>58394</v>
      </c>
      <c r="BJ82" s="91">
        <f>BI82-BK82</f>
        <v>12745</v>
      </c>
      <c r="BK82" s="102">
        <v>45649</v>
      </c>
      <c r="BL82" s="4"/>
      <c r="BM82" s="4"/>
      <c r="BN82" s="4"/>
      <c r="BO82" s="4"/>
      <c r="BP82" s="4"/>
      <c r="BQ82" s="4"/>
      <c r="BR82" s="4"/>
      <c r="BS82" s="4"/>
      <c r="BT82" s="4"/>
      <c r="BU82" s="4"/>
    </row>
    <row r="83" spans="1:73" ht="22.5" customHeight="1" x14ac:dyDescent="0.2">
      <c r="A83" s="789"/>
      <c r="B83" s="87" t="s">
        <v>74</v>
      </c>
      <c r="C83" s="87" t="s">
        <v>172</v>
      </c>
      <c r="D83" s="93" t="s">
        <v>322</v>
      </c>
      <c r="E83" s="138" t="s">
        <v>243</v>
      </c>
      <c r="F83" s="90">
        <f>281800-F82</f>
        <v>40980</v>
      </c>
      <c r="G83" s="90">
        <v>0</v>
      </c>
      <c r="H83" s="90">
        <f>281800-H82</f>
        <v>40980</v>
      </c>
      <c r="I83" s="90">
        <v>0</v>
      </c>
      <c r="J83" s="87" t="s">
        <v>245</v>
      </c>
      <c r="K83" s="87" t="s">
        <v>97</v>
      </c>
      <c r="L83" s="95" t="s">
        <v>173</v>
      </c>
      <c r="M83" s="96" t="s">
        <v>96</v>
      </c>
      <c r="N83" s="90">
        <v>0</v>
      </c>
      <c r="O83" s="90">
        <v>0</v>
      </c>
      <c r="P83" s="90">
        <v>0</v>
      </c>
      <c r="Q83" s="90">
        <v>0</v>
      </c>
      <c r="R83" s="90">
        <f t="shared" si="147"/>
        <v>0</v>
      </c>
      <c r="S83" s="90">
        <v>0</v>
      </c>
      <c r="T83" s="84">
        <f t="shared" si="148"/>
        <v>0</v>
      </c>
      <c r="U83" s="90">
        <v>0</v>
      </c>
      <c r="V83" s="84">
        <f t="shared" si="149"/>
        <v>0</v>
      </c>
      <c r="W83" s="90">
        <v>0</v>
      </c>
      <c r="X83" s="84">
        <f t="shared" si="150"/>
        <v>0</v>
      </c>
      <c r="Y83" s="90">
        <v>0</v>
      </c>
      <c r="Z83" s="103">
        <f t="shared" si="173"/>
        <v>0</v>
      </c>
      <c r="AA83" s="90">
        <v>0</v>
      </c>
      <c r="AB83" s="90">
        <f t="shared" si="174"/>
        <v>0</v>
      </c>
      <c r="AC83" s="90">
        <v>0</v>
      </c>
      <c r="AD83" s="90">
        <f t="shared" si="175"/>
        <v>0</v>
      </c>
      <c r="AE83" s="90">
        <v>0</v>
      </c>
      <c r="AF83" s="90">
        <f t="shared" si="176"/>
        <v>0</v>
      </c>
      <c r="AG83" s="90">
        <v>0</v>
      </c>
      <c r="AH83" s="90">
        <f t="shared" si="177"/>
        <v>0</v>
      </c>
      <c r="AI83" s="90">
        <v>0</v>
      </c>
      <c r="AJ83" s="90">
        <f t="shared" si="178"/>
        <v>0</v>
      </c>
      <c r="AK83" s="90">
        <v>0</v>
      </c>
      <c r="AL83" s="90">
        <f t="shared" si="179"/>
        <v>0</v>
      </c>
      <c r="AM83" s="90">
        <v>0</v>
      </c>
      <c r="AN83" s="90">
        <f t="shared" si="180"/>
        <v>0</v>
      </c>
      <c r="AO83" s="90">
        <v>0</v>
      </c>
      <c r="AP83" s="90">
        <f t="shared" si="181"/>
        <v>0</v>
      </c>
      <c r="AQ83" s="90">
        <v>0</v>
      </c>
      <c r="AR83" s="90">
        <f t="shared" si="182"/>
        <v>0</v>
      </c>
      <c r="AS83" s="90">
        <v>0</v>
      </c>
      <c r="AT83" s="90">
        <f t="shared" si="183"/>
        <v>0</v>
      </c>
      <c r="AU83" s="90">
        <v>0</v>
      </c>
      <c r="AV83" s="90">
        <f t="shared" si="184"/>
        <v>0</v>
      </c>
      <c r="AW83" s="90">
        <v>0</v>
      </c>
      <c r="AX83" s="90">
        <f t="shared" si="185"/>
        <v>0</v>
      </c>
      <c r="AY83" s="90">
        <v>0</v>
      </c>
      <c r="AZ83" s="90">
        <v>0</v>
      </c>
      <c r="BA83" s="90">
        <v>0</v>
      </c>
      <c r="BB83" s="90">
        <v>0</v>
      </c>
      <c r="BC83" s="90">
        <v>0</v>
      </c>
      <c r="BD83" s="90">
        <v>0</v>
      </c>
      <c r="BE83" s="90">
        <v>0</v>
      </c>
      <c r="BF83" s="90">
        <v>0</v>
      </c>
      <c r="BG83" s="90">
        <v>0</v>
      </c>
      <c r="BH83" s="97">
        <v>0</v>
      </c>
      <c r="BI83" s="97">
        <v>0</v>
      </c>
      <c r="BJ83" s="76"/>
      <c r="BK83" s="102"/>
      <c r="BL83" s="4"/>
      <c r="BM83" s="4"/>
      <c r="BN83" s="4"/>
      <c r="BO83" s="4"/>
      <c r="BP83" s="4"/>
      <c r="BQ83" s="4"/>
      <c r="BR83" s="4"/>
      <c r="BS83" s="4"/>
      <c r="BT83" s="4"/>
      <c r="BU83" s="4"/>
    </row>
    <row r="84" spans="1:73" ht="22.5" customHeight="1" x14ac:dyDescent="0.2">
      <c r="A84" s="789"/>
      <c r="B84" s="87" t="s">
        <v>74</v>
      </c>
      <c r="C84" s="88" t="s">
        <v>75</v>
      </c>
      <c r="D84" s="88" t="s">
        <v>323</v>
      </c>
      <c r="E84" s="88" t="s">
        <v>240</v>
      </c>
      <c r="F84" s="89">
        <v>68673</v>
      </c>
      <c r="G84" s="89">
        <v>0</v>
      </c>
      <c r="H84" s="89">
        <v>68673</v>
      </c>
      <c r="I84" s="89">
        <v>0</v>
      </c>
      <c r="J84" s="88" t="s">
        <v>241</v>
      </c>
      <c r="K84" s="88" t="s">
        <v>94</v>
      </c>
      <c r="L84" s="88" t="s">
        <v>242</v>
      </c>
      <c r="M84" s="88" t="s">
        <v>104</v>
      </c>
      <c r="N84" s="89">
        <f>NPMU!M175/2</f>
        <v>0</v>
      </c>
      <c r="O84" s="89">
        <f>NPMU!G175</f>
        <v>68673</v>
      </c>
      <c r="P84" s="89">
        <f>NPMU!H175</f>
        <v>0</v>
      </c>
      <c r="Q84" s="89">
        <f>NPMU!O175/2</f>
        <v>0</v>
      </c>
      <c r="R84" s="89">
        <f t="shared" si="147"/>
        <v>0</v>
      </c>
      <c r="S84" s="89">
        <v>68673</v>
      </c>
      <c r="T84" s="84">
        <f t="shared" si="148"/>
        <v>0</v>
      </c>
      <c r="U84" s="89">
        <v>68673</v>
      </c>
      <c r="V84" s="84">
        <f t="shared" si="149"/>
        <v>0</v>
      </c>
      <c r="W84" s="89">
        <v>68673</v>
      </c>
      <c r="X84" s="84">
        <f t="shared" si="150"/>
        <v>0</v>
      </c>
      <c r="Y84" s="89">
        <v>68673</v>
      </c>
      <c r="Z84" s="89">
        <f t="shared" si="173"/>
        <v>0</v>
      </c>
      <c r="AA84" s="89">
        <v>68673</v>
      </c>
      <c r="AB84" s="89">
        <f t="shared" si="174"/>
        <v>0</v>
      </c>
      <c r="AC84" s="89">
        <v>68673</v>
      </c>
      <c r="AD84" s="90">
        <f t="shared" si="175"/>
        <v>0</v>
      </c>
      <c r="AE84" s="90">
        <v>68673</v>
      </c>
      <c r="AF84" s="90">
        <f t="shared" si="176"/>
        <v>0</v>
      </c>
      <c r="AG84" s="90">
        <v>68673</v>
      </c>
      <c r="AH84" s="90">
        <f t="shared" si="177"/>
        <v>0</v>
      </c>
      <c r="AI84" s="90">
        <v>68673</v>
      </c>
      <c r="AJ84" s="90">
        <f t="shared" si="178"/>
        <v>0</v>
      </c>
      <c r="AK84" s="90">
        <v>68673</v>
      </c>
      <c r="AL84" s="90">
        <f t="shared" si="179"/>
        <v>0</v>
      </c>
      <c r="AM84" s="90">
        <v>68673</v>
      </c>
      <c r="AN84" s="90">
        <f t="shared" si="180"/>
        <v>0</v>
      </c>
      <c r="AO84" s="90">
        <v>68673</v>
      </c>
      <c r="AP84" s="90">
        <f t="shared" si="181"/>
        <v>0</v>
      </c>
      <c r="AQ84" s="90">
        <v>68673</v>
      </c>
      <c r="AR84" s="90">
        <f t="shared" si="182"/>
        <v>0</v>
      </c>
      <c r="AS84" s="90">
        <v>68673</v>
      </c>
      <c r="AT84" s="90">
        <f t="shared" si="183"/>
        <v>-119</v>
      </c>
      <c r="AU84" s="90">
        <v>68792</v>
      </c>
      <c r="AV84" s="90">
        <f t="shared" si="184"/>
        <v>453</v>
      </c>
      <c r="AW84" s="90">
        <v>68339</v>
      </c>
      <c r="AX84" s="90">
        <f t="shared" si="185"/>
        <v>644</v>
      </c>
      <c r="AY84" s="90">
        <v>67695</v>
      </c>
      <c r="AZ84" s="90">
        <f>AY84-BA84</f>
        <v>11194</v>
      </c>
      <c r="BA84" s="90">
        <v>56501</v>
      </c>
      <c r="BB84" s="90">
        <f>BA84-BC84</f>
        <v>9623</v>
      </c>
      <c r="BC84" s="90">
        <v>46878</v>
      </c>
      <c r="BD84" s="90">
        <f>BC84-BE84</f>
        <v>5379</v>
      </c>
      <c r="BE84" s="90">
        <v>41499</v>
      </c>
      <c r="BF84" s="90">
        <f>BE84-BG84</f>
        <v>15188</v>
      </c>
      <c r="BG84" s="90">
        <v>26311</v>
      </c>
      <c r="BH84" s="97">
        <f>BG84-BI84</f>
        <v>9584</v>
      </c>
      <c r="BI84" s="97">
        <v>16727</v>
      </c>
      <c r="BJ84" s="91">
        <f>BI84-BK84</f>
        <v>9984</v>
      </c>
      <c r="BK84" s="102">
        <v>6743</v>
      </c>
      <c r="BL84" s="4"/>
      <c r="BM84" s="4"/>
      <c r="BN84" s="4"/>
      <c r="BO84" s="4"/>
      <c r="BP84" s="4"/>
      <c r="BQ84" s="4"/>
      <c r="BR84" s="4"/>
      <c r="BS84" s="4"/>
      <c r="BT84" s="4"/>
      <c r="BU84" s="4"/>
    </row>
    <row r="85" spans="1:73" ht="22.5" customHeight="1" x14ac:dyDescent="0.2">
      <c r="A85" s="789"/>
      <c r="B85" s="87" t="s">
        <v>74</v>
      </c>
      <c r="C85" s="93" t="s">
        <v>75</v>
      </c>
      <c r="D85" s="93" t="s">
        <v>323</v>
      </c>
      <c r="E85" s="139" t="s">
        <v>324</v>
      </c>
      <c r="F85" s="90">
        <f>190822-F84</f>
        <v>122149</v>
      </c>
      <c r="G85" s="90">
        <v>0</v>
      </c>
      <c r="H85" s="90">
        <f>190822-H84</f>
        <v>122149</v>
      </c>
      <c r="I85" s="90">
        <v>0</v>
      </c>
      <c r="J85" s="93" t="s">
        <v>241</v>
      </c>
      <c r="K85" s="93" t="s">
        <v>97</v>
      </c>
      <c r="L85" s="95" t="s">
        <v>242</v>
      </c>
      <c r="M85" s="96" t="s">
        <v>104</v>
      </c>
      <c r="N85" s="90">
        <v>0</v>
      </c>
      <c r="O85" s="90">
        <v>0</v>
      </c>
      <c r="P85" s="90">
        <v>0</v>
      </c>
      <c r="Q85" s="90">
        <v>0</v>
      </c>
      <c r="R85" s="90">
        <f t="shared" si="147"/>
        <v>0</v>
      </c>
      <c r="S85" s="90">
        <v>0</v>
      </c>
      <c r="T85" s="84">
        <f t="shared" si="148"/>
        <v>0</v>
      </c>
      <c r="U85" s="90">
        <v>0</v>
      </c>
      <c r="V85" s="84">
        <f t="shared" si="149"/>
        <v>0</v>
      </c>
      <c r="W85" s="90">
        <v>0</v>
      </c>
      <c r="X85" s="84">
        <f t="shared" si="150"/>
        <v>0</v>
      </c>
      <c r="Y85" s="90">
        <v>0</v>
      </c>
      <c r="Z85" s="103">
        <f t="shared" si="173"/>
        <v>0</v>
      </c>
      <c r="AA85" s="90">
        <v>0</v>
      </c>
      <c r="AB85" s="90">
        <f t="shared" si="174"/>
        <v>0</v>
      </c>
      <c r="AC85" s="90">
        <v>0</v>
      </c>
      <c r="AD85" s="90">
        <f t="shared" si="175"/>
        <v>0</v>
      </c>
      <c r="AE85" s="90">
        <v>0</v>
      </c>
      <c r="AF85" s="90">
        <f t="shared" si="176"/>
        <v>0</v>
      </c>
      <c r="AG85" s="90">
        <v>0</v>
      </c>
      <c r="AH85" s="90">
        <f t="shared" si="177"/>
        <v>0</v>
      </c>
      <c r="AI85" s="90">
        <v>0</v>
      </c>
      <c r="AJ85" s="90">
        <f t="shared" si="178"/>
        <v>0</v>
      </c>
      <c r="AK85" s="90">
        <v>0</v>
      </c>
      <c r="AL85" s="90">
        <f t="shared" si="179"/>
        <v>0</v>
      </c>
      <c r="AM85" s="90">
        <v>0</v>
      </c>
      <c r="AN85" s="90">
        <f t="shared" si="180"/>
        <v>0</v>
      </c>
      <c r="AO85" s="90">
        <v>0</v>
      </c>
      <c r="AP85" s="90">
        <f t="shared" si="181"/>
        <v>0</v>
      </c>
      <c r="AQ85" s="90">
        <v>0</v>
      </c>
      <c r="AR85" s="90">
        <f t="shared" si="182"/>
        <v>0</v>
      </c>
      <c r="AS85" s="90">
        <v>0</v>
      </c>
      <c r="AT85" s="90">
        <f t="shared" si="183"/>
        <v>0</v>
      </c>
      <c r="AU85" s="90">
        <v>0</v>
      </c>
      <c r="AV85" s="90">
        <f t="shared" si="184"/>
        <v>0</v>
      </c>
      <c r="AW85" s="90">
        <v>0</v>
      </c>
      <c r="AX85" s="90">
        <f t="shared" si="185"/>
        <v>0</v>
      </c>
      <c r="AY85" s="90">
        <v>0</v>
      </c>
      <c r="AZ85" s="90">
        <v>0</v>
      </c>
      <c r="BA85" s="90">
        <v>0</v>
      </c>
      <c r="BB85" s="90">
        <v>0</v>
      </c>
      <c r="BC85" s="90">
        <v>0</v>
      </c>
      <c r="BD85" s="90">
        <v>0</v>
      </c>
      <c r="BE85" s="90">
        <v>0</v>
      </c>
      <c r="BF85" s="90">
        <v>0</v>
      </c>
      <c r="BG85" s="90">
        <v>0</v>
      </c>
      <c r="BH85" s="97">
        <v>0</v>
      </c>
      <c r="BI85" s="97">
        <v>0</v>
      </c>
      <c r="BJ85" s="76"/>
      <c r="BK85" s="102"/>
      <c r="BL85" s="4"/>
      <c r="BM85" s="4"/>
      <c r="BN85" s="4"/>
      <c r="BO85" s="4"/>
      <c r="BP85" s="4"/>
      <c r="BQ85" s="4"/>
      <c r="BR85" s="4"/>
      <c r="BS85" s="4"/>
      <c r="BT85" s="4"/>
      <c r="BU85" s="4"/>
    </row>
    <row r="86" spans="1:73" ht="22.5" customHeight="1" x14ac:dyDescent="0.2">
      <c r="A86" s="789"/>
      <c r="B86" s="87" t="s">
        <v>74</v>
      </c>
      <c r="C86" s="88" t="s">
        <v>76</v>
      </c>
      <c r="D86" s="88" t="s">
        <v>325</v>
      </c>
      <c r="E86" s="88" t="s">
        <v>240</v>
      </c>
      <c r="F86" s="89">
        <v>56027</v>
      </c>
      <c r="G86" s="89">
        <v>0</v>
      </c>
      <c r="H86" s="89">
        <v>56027</v>
      </c>
      <c r="I86" s="89">
        <v>0</v>
      </c>
      <c r="J86" s="88" t="s">
        <v>241</v>
      </c>
      <c r="K86" s="88" t="s">
        <v>94</v>
      </c>
      <c r="L86" s="88" t="s">
        <v>242</v>
      </c>
      <c r="M86" s="88" t="s">
        <v>104</v>
      </c>
      <c r="N86" s="89">
        <f>N84</f>
        <v>0</v>
      </c>
      <c r="O86" s="89">
        <f>NPMU!G176</f>
        <v>56027</v>
      </c>
      <c r="P86" s="89">
        <f>NPMU!H176</f>
        <v>0</v>
      </c>
      <c r="Q86" s="89">
        <f>Q84</f>
        <v>0</v>
      </c>
      <c r="R86" s="89">
        <f t="shared" si="147"/>
        <v>0</v>
      </c>
      <c r="S86" s="89">
        <v>56027</v>
      </c>
      <c r="T86" s="84">
        <f t="shared" si="148"/>
        <v>0</v>
      </c>
      <c r="U86" s="89">
        <v>56027</v>
      </c>
      <c r="V86" s="84">
        <f t="shared" si="149"/>
        <v>0</v>
      </c>
      <c r="W86" s="89">
        <v>56027</v>
      </c>
      <c r="X86" s="84">
        <f t="shared" si="150"/>
        <v>0</v>
      </c>
      <c r="Y86" s="89">
        <v>56027</v>
      </c>
      <c r="Z86" s="89">
        <f t="shared" si="173"/>
        <v>0</v>
      </c>
      <c r="AA86" s="89">
        <v>56027</v>
      </c>
      <c r="AB86" s="90">
        <f t="shared" si="174"/>
        <v>0</v>
      </c>
      <c r="AC86" s="90">
        <v>56027</v>
      </c>
      <c r="AD86" s="90">
        <f t="shared" si="175"/>
        <v>0</v>
      </c>
      <c r="AE86" s="90">
        <v>56027</v>
      </c>
      <c r="AF86" s="90">
        <f t="shared" si="176"/>
        <v>0</v>
      </c>
      <c r="AG86" s="90">
        <v>56027</v>
      </c>
      <c r="AH86" s="90">
        <f t="shared" si="177"/>
        <v>0</v>
      </c>
      <c r="AI86" s="90">
        <v>56027</v>
      </c>
      <c r="AJ86" s="90">
        <f t="shared" si="178"/>
        <v>0</v>
      </c>
      <c r="AK86" s="90">
        <v>56027</v>
      </c>
      <c r="AL86" s="90">
        <f t="shared" si="179"/>
        <v>0</v>
      </c>
      <c r="AM86" s="90">
        <v>56027</v>
      </c>
      <c r="AN86" s="90">
        <f t="shared" si="180"/>
        <v>0</v>
      </c>
      <c r="AO86" s="90">
        <v>56027</v>
      </c>
      <c r="AP86" s="90">
        <f t="shared" si="181"/>
        <v>0</v>
      </c>
      <c r="AQ86" s="90">
        <v>56027</v>
      </c>
      <c r="AR86" s="90">
        <f t="shared" si="182"/>
        <v>0</v>
      </c>
      <c r="AS86" s="90">
        <v>56027</v>
      </c>
      <c r="AT86" s="90">
        <f t="shared" si="183"/>
        <v>-81</v>
      </c>
      <c r="AU86" s="90">
        <v>56108</v>
      </c>
      <c r="AV86" s="90">
        <f t="shared" si="184"/>
        <v>373</v>
      </c>
      <c r="AW86" s="90">
        <v>55735</v>
      </c>
      <c r="AX86" s="90">
        <f t="shared" si="185"/>
        <v>883</v>
      </c>
      <c r="AY86" s="90">
        <v>54852</v>
      </c>
      <c r="AZ86" s="90">
        <f>AY86-BA86</f>
        <v>16013</v>
      </c>
      <c r="BA86" s="90">
        <v>38839</v>
      </c>
      <c r="BB86" s="90">
        <f>BA86-BC86</f>
        <v>3710</v>
      </c>
      <c r="BC86" s="90">
        <v>35129</v>
      </c>
      <c r="BD86" s="90">
        <f>BC86-BE86</f>
        <v>3829</v>
      </c>
      <c r="BE86" s="90">
        <v>31300</v>
      </c>
      <c r="BF86" s="90">
        <f>BE86-BG86</f>
        <v>9767</v>
      </c>
      <c r="BG86" s="90">
        <v>21533</v>
      </c>
      <c r="BH86" s="97">
        <f>BG86-BI87</f>
        <v>21533</v>
      </c>
      <c r="BI86" s="97"/>
      <c r="BJ86" s="76"/>
      <c r="BK86" s="102"/>
      <c r="BL86" s="4"/>
      <c r="BM86" s="4"/>
      <c r="BN86" s="4"/>
      <c r="BO86" s="4"/>
      <c r="BP86" s="4"/>
      <c r="BQ86" s="4"/>
      <c r="BR86" s="4"/>
      <c r="BS86" s="4"/>
      <c r="BT86" s="4"/>
      <c r="BU86" s="4"/>
    </row>
    <row r="87" spans="1:73" ht="22.5" customHeight="1" x14ac:dyDescent="0.2">
      <c r="A87" s="789"/>
      <c r="B87" s="87" t="s">
        <v>74</v>
      </c>
      <c r="C87" s="93" t="s">
        <v>76</v>
      </c>
      <c r="D87" s="93" t="s">
        <v>325</v>
      </c>
      <c r="E87" s="139" t="s">
        <v>324</v>
      </c>
      <c r="F87" s="90">
        <f>102182-F86</f>
        <v>46155</v>
      </c>
      <c r="G87" s="90">
        <v>0</v>
      </c>
      <c r="H87" s="90">
        <f>102182-H86</f>
        <v>46155</v>
      </c>
      <c r="I87" s="90">
        <v>0</v>
      </c>
      <c r="J87" s="93" t="s">
        <v>241</v>
      </c>
      <c r="K87" s="78" t="s">
        <v>97</v>
      </c>
      <c r="L87" s="95" t="s">
        <v>242</v>
      </c>
      <c r="M87" s="96" t="s">
        <v>104</v>
      </c>
      <c r="N87" s="90">
        <v>0</v>
      </c>
      <c r="O87" s="90">
        <v>0</v>
      </c>
      <c r="P87" s="90">
        <v>0</v>
      </c>
      <c r="Q87" s="90">
        <v>0</v>
      </c>
      <c r="R87" s="90">
        <f t="shared" si="147"/>
        <v>0</v>
      </c>
      <c r="S87" s="90">
        <v>0</v>
      </c>
      <c r="T87" s="84">
        <f t="shared" si="148"/>
        <v>0</v>
      </c>
      <c r="U87" s="90">
        <v>0</v>
      </c>
      <c r="V87" s="84">
        <f t="shared" si="149"/>
        <v>0</v>
      </c>
      <c r="W87" s="90">
        <v>0</v>
      </c>
      <c r="X87" s="84">
        <f t="shared" si="150"/>
        <v>0</v>
      </c>
      <c r="Y87" s="90">
        <v>0</v>
      </c>
      <c r="Z87" s="103">
        <f t="shared" si="173"/>
        <v>0</v>
      </c>
      <c r="AA87" s="90">
        <v>0</v>
      </c>
      <c r="AB87" s="90">
        <f t="shared" si="174"/>
        <v>0</v>
      </c>
      <c r="AC87" s="90">
        <v>0</v>
      </c>
      <c r="AD87" s="90">
        <f t="shared" si="175"/>
        <v>0</v>
      </c>
      <c r="AE87" s="90">
        <v>0</v>
      </c>
      <c r="AF87" s="90">
        <f t="shared" si="176"/>
        <v>0</v>
      </c>
      <c r="AG87" s="90">
        <v>0</v>
      </c>
      <c r="AH87" s="90">
        <f t="shared" si="177"/>
        <v>0</v>
      </c>
      <c r="AI87" s="90">
        <v>0</v>
      </c>
      <c r="AJ87" s="90">
        <f t="shared" si="178"/>
        <v>0</v>
      </c>
      <c r="AK87" s="90">
        <v>0</v>
      </c>
      <c r="AL87" s="90">
        <f t="shared" si="179"/>
        <v>0</v>
      </c>
      <c r="AM87" s="90">
        <v>0</v>
      </c>
      <c r="AN87" s="90">
        <f t="shared" si="180"/>
        <v>0</v>
      </c>
      <c r="AO87" s="90">
        <v>0</v>
      </c>
      <c r="AP87" s="90">
        <f t="shared" si="181"/>
        <v>0</v>
      </c>
      <c r="AQ87" s="90">
        <v>0</v>
      </c>
      <c r="AR87" s="90">
        <f t="shared" si="182"/>
        <v>0</v>
      </c>
      <c r="AS87" s="90">
        <v>0</v>
      </c>
      <c r="AT87" s="90">
        <f t="shared" si="183"/>
        <v>0</v>
      </c>
      <c r="AU87" s="90">
        <v>0</v>
      </c>
      <c r="AV87" s="90">
        <f t="shared" si="184"/>
        <v>0</v>
      </c>
      <c r="AW87" s="90">
        <v>0</v>
      </c>
      <c r="AX87" s="90">
        <f t="shared" si="185"/>
        <v>0</v>
      </c>
      <c r="AY87" s="78">
        <v>0</v>
      </c>
      <c r="AZ87" s="78">
        <v>0</v>
      </c>
      <c r="BA87" s="140">
        <v>0</v>
      </c>
      <c r="BB87" s="140">
        <v>0</v>
      </c>
      <c r="BC87" s="140">
        <v>0</v>
      </c>
      <c r="BD87" s="140">
        <v>0</v>
      </c>
      <c r="BE87" s="140">
        <v>0</v>
      </c>
      <c r="BF87" s="140">
        <v>0</v>
      </c>
      <c r="BG87" s="140">
        <v>0</v>
      </c>
      <c r="BH87" s="97">
        <v>0</v>
      </c>
      <c r="BI87" s="97">
        <v>0</v>
      </c>
      <c r="BJ87" s="91">
        <f t="shared" ref="BJ87:BJ90" si="186">BI87-BK87</f>
        <v>-7326</v>
      </c>
      <c r="BK87" s="102">
        <v>7326</v>
      </c>
      <c r="BL87" s="4"/>
      <c r="BM87" s="4"/>
      <c r="BN87" s="4"/>
      <c r="BO87" s="4"/>
      <c r="BP87" s="4"/>
      <c r="BQ87" s="4"/>
      <c r="BR87" s="4"/>
      <c r="BS87" s="4"/>
      <c r="BT87" s="4"/>
      <c r="BU87" s="4"/>
    </row>
    <row r="88" spans="1:73" ht="22.5" customHeight="1" x14ac:dyDescent="0.2">
      <c r="A88" s="789"/>
      <c r="B88" s="87" t="s">
        <v>74</v>
      </c>
      <c r="C88" s="88" t="s">
        <v>75</v>
      </c>
      <c r="D88" s="104" t="s">
        <v>326</v>
      </c>
      <c r="E88" s="88" t="s">
        <v>240</v>
      </c>
      <c r="F88" s="92">
        <v>1000</v>
      </c>
      <c r="G88" s="92">
        <v>0</v>
      </c>
      <c r="H88" s="92">
        <v>1000</v>
      </c>
      <c r="I88" s="92">
        <v>0</v>
      </c>
      <c r="J88" s="88" t="s">
        <v>245</v>
      </c>
      <c r="K88" s="117" t="s">
        <v>97</v>
      </c>
      <c r="L88" s="99" t="s">
        <v>327</v>
      </c>
      <c r="M88" s="100" t="s">
        <v>96</v>
      </c>
      <c r="N88" s="92">
        <v>0</v>
      </c>
      <c r="O88" s="92">
        <v>1000</v>
      </c>
      <c r="P88" s="92">
        <v>0</v>
      </c>
      <c r="Q88" s="92">
        <v>0</v>
      </c>
      <c r="R88" s="89">
        <f t="shared" si="147"/>
        <v>0</v>
      </c>
      <c r="S88" s="92">
        <v>1000</v>
      </c>
      <c r="T88" s="84">
        <f t="shared" si="148"/>
        <v>0</v>
      </c>
      <c r="U88" s="92">
        <v>1000</v>
      </c>
      <c r="V88" s="84">
        <f t="shared" si="149"/>
        <v>0</v>
      </c>
      <c r="W88" s="92">
        <v>1000</v>
      </c>
      <c r="X88" s="84">
        <f t="shared" si="150"/>
        <v>0</v>
      </c>
      <c r="Y88" s="92">
        <v>1000</v>
      </c>
      <c r="Z88" s="89">
        <f t="shared" si="173"/>
        <v>0</v>
      </c>
      <c r="AA88" s="92">
        <v>1000</v>
      </c>
      <c r="AB88" s="90">
        <f t="shared" si="174"/>
        <v>0</v>
      </c>
      <c r="AC88" s="92">
        <v>1000</v>
      </c>
      <c r="AD88" s="90">
        <f t="shared" si="175"/>
        <v>0</v>
      </c>
      <c r="AE88" s="92">
        <v>1000</v>
      </c>
      <c r="AF88" s="90">
        <f t="shared" si="176"/>
        <v>0</v>
      </c>
      <c r="AG88" s="92">
        <v>1000</v>
      </c>
      <c r="AH88" s="92">
        <f t="shared" si="177"/>
        <v>0</v>
      </c>
      <c r="AI88" s="92">
        <v>1000</v>
      </c>
      <c r="AJ88" s="92">
        <f t="shared" si="178"/>
        <v>0</v>
      </c>
      <c r="AK88" s="92">
        <v>1000</v>
      </c>
      <c r="AL88" s="92">
        <f t="shared" si="179"/>
        <v>0</v>
      </c>
      <c r="AM88" s="92">
        <v>1000</v>
      </c>
      <c r="AN88" s="92">
        <f t="shared" si="180"/>
        <v>0</v>
      </c>
      <c r="AO88" s="92">
        <v>1000</v>
      </c>
      <c r="AP88" s="92">
        <f t="shared" si="181"/>
        <v>0</v>
      </c>
      <c r="AQ88" s="92">
        <v>1000</v>
      </c>
      <c r="AR88" s="92">
        <v>0</v>
      </c>
      <c r="AS88" s="92">
        <v>1000</v>
      </c>
      <c r="AT88" s="92" t="s">
        <v>149</v>
      </c>
      <c r="AU88" s="92">
        <v>1000</v>
      </c>
      <c r="AV88" s="92" t="s">
        <v>149</v>
      </c>
      <c r="AW88" s="92" t="s">
        <v>149</v>
      </c>
      <c r="AX88" s="92" t="s">
        <v>149</v>
      </c>
      <c r="AY88" s="92" t="s">
        <v>149</v>
      </c>
      <c r="AZ88" s="92" t="s">
        <v>149</v>
      </c>
      <c r="BA88" s="92" t="s">
        <v>149</v>
      </c>
      <c r="BB88" s="92" t="s">
        <v>149</v>
      </c>
      <c r="BC88" s="92" t="s">
        <v>149</v>
      </c>
      <c r="BD88" s="92" t="s">
        <v>149</v>
      </c>
      <c r="BE88" s="92" t="s">
        <v>149</v>
      </c>
      <c r="BF88" s="92" t="s">
        <v>149</v>
      </c>
      <c r="BG88" s="92" t="s">
        <v>149</v>
      </c>
      <c r="BH88" s="92" t="s">
        <v>149</v>
      </c>
      <c r="BI88" s="92" t="s">
        <v>149</v>
      </c>
      <c r="BJ88" s="91" t="e">
        <f t="shared" si="186"/>
        <v>#VALUE!</v>
      </c>
      <c r="BK88" s="105">
        <v>1000</v>
      </c>
      <c r="BL88" s="4"/>
      <c r="BM88" s="4"/>
      <c r="BN88" s="4"/>
      <c r="BO88" s="4"/>
      <c r="BP88" s="4"/>
      <c r="BQ88" s="4"/>
      <c r="BR88" s="4"/>
      <c r="BS88" s="4"/>
      <c r="BT88" s="4"/>
      <c r="BU88" s="4"/>
    </row>
    <row r="89" spans="1:73" ht="22.5" customHeight="1" x14ac:dyDescent="0.2">
      <c r="A89" s="789"/>
      <c r="B89" s="87" t="s">
        <v>74</v>
      </c>
      <c r="C89" s="87" t="s">
        <v>172</v>
      </c>
      <c r="D89" s="74" t="s">
        <v>328</v>
      </c>
      <c r="E89" s="87" t="s">
        <v>243</v>
      </c>
      <c r="F89" s="90">
        <v>150000</v>
      </c>
      <c r="G89" s="90">
        <v>0</v>
      </c>
      <c r="H89" s="90">
        <v>150000</v>
      </c>
      <c r="I89" s="90">
        <v>0</v>
      </c>
      <c r="J89" s="87" t="s">
        <v>329</v>
      </c>
      <c r="K89" s="87" t="s">
        <v>101</v>
      </c>
      <c r="L89" s="95" t="s">
        <v>173</v>
      </c>
      <c r="M89" s="96" t="s">
        <v>96</v>
      </c>
      <c r="N89" s="90">
        <f>NPMU!M184</f>
        <v>13300</v>
      </c>
      <c r="O89" s="90">
        <f>NPMU!G184</f>
        <v>135944</v>
      </c>
      <c r="P89" s="90">
        <f>NPMU!H184</f>
        <v>0</v>
      </c>
      <c r="Q89" s="90">
        <f>NPMU!O184</f>
        <v>2000</v>
      </c>
      <c r="R89" s="90">
        <f t="shared" si="147"/>
        <v>908</v>
      </c>
      <c r="S89" s="90">
        <v>135036</v>
      </c>
      <c r="T89" s="84">
        <f t="shared" si="148"/>
        <v>866</v>
      </c>
      <c r="U89" s="90">
        <v>134170</v>
      </c>
      <c r="V89" s="84">
        <f t="shared" si="149"/>
        <v>789</v>
      </c>
      <c r="W89" s="90">
        <v>133381</v>
      </c>
      <c r="X89" s="84">
        <f t="shared" si="150"/>
        <v>1083</v>
      </c>
      <c r="Y89" s="90">
        <v>132298</v>
      </c>
      <c r="Z89" s="103">
        <f t="shared" si="173"/>
        <v>4798</v>
      </c>
      <c r="AA89" s="90">
        <v>127500</v>
      </c>
      <c r="AB89" s="90">
        <f t="shared" si="174"/>
        <v>5302</v>
      </c>
      <c r="AC89" s="90">
        <v>122198</v>
      </c>
      <c r="AD89" s="90">
        <f t="shared" si="175"/>
        <v>1650</v>
      </c>
      <c r="AE89" s="90">
        <v>120548</v>
      </c>
      <c r="AF89" s="90">
        <f t="shared" si="176"/>
        <v>1110</v>
      </c>
      <c r="AG89" s="90">
        <v>119438</v>
      </c>
      <c r="AH89" s="90">
        <f t="shared" si="177"/>
        <v>1669</v>
      </c>
      <c r="AI89" s="90">
        <v>117769</v>
      </c>
      <c r="AJ89" s="90">
        <f t="shared" si="178"/>
        <v>372</v>
      </c>
      <c r="AK89" s="90">
        <v>117397</v>
      </c>
      <c r="AL89" s="90">
        <f t="shared" si="179"/>
        <v>951</v>
      </c>
      <c r="AM89" s="90">
        <v>116446</v>
      </c>
      <c r="AN89" s="90">
        <f t="shared" si="180"/>
        <v>1838</v>
      </c>
      <c r="AO89" s="90">
        <v>114608</v>
      </c>
      <c r="AP89" s="90">
        <f t="shared" si="181"/>
        <v>1540</v>
      </c>
      <c r="AQ89" s="90">
        <v>113068</v>
      </c>
      <c r="AR89" s="90">
        <f>AQ89-AS89</f>
        <v>3313</v>
      </c>
      <c r="AS89" s="90">
        <v>109755</v>
      </c>
      <c r="AT89" s="90">
        <f>AS89-AU89</f>
        <v>7970</v>
      </c>
      <c r="AU89" s="90">
        <v>101785</v>
      </c>
      <c r="AV89" s="90">
        <f>AU89-AW89</f>
        <v>12790</v>
      </c>
      <c r="AW89" s="90">
        <v>88995</v>
      </c>
      <c r="AX89" s="90">
        <f>AW89-AY89</f>
        <v>9647</v>
      </c>
      <c r="AY89" s="90">
        <v>79348</v>
      </c>
      <c r="AZ89" s="90">
        <f>AY89-BA89</f>
        <v>10715</v>
      </c>
      <c r="BA89" s="90">
        <v>68633</v>
      </c>
      <c r="BB89" s="90">
        <f>BA89-BC89</f>
        <v>10220</v>
      </c>
      <c r="BC89" s="90">
        <v>58413</v>
      </c>
      <c r="BD89" s="90">
        <f>BC89-BE89</f>
        <v>7123</v>
      </c>
      <c r="BE89" s="90">
        <v>51290</v>
      </c>
      <c r="BF89" s="90">
        <f>BE89-BG89</f>
        <v>7558</v>
      </c>
      <c r="BG89" s="90">
        <v>43732</v>
      </c>
      <c r="BH89" s="97">
        <f>BG89-BI89</f>
        <v>13088</v>
      </c>
      <c r="BI89" s="97">
        <v>30644</v>
      </c>
      <c r="BJ89" s="91">
        <f t="shared" si="186"/>
        <v>6969</v>
      </c>
      <c r="BK89" s="102">
        <v>23675</v>
      </c>
      <c r="BL89" s="4"/>
      <c r="BM89" s="4"/>
      <c r="BN89" s="4"/>
      <c r="BO89" s="4"/>
      <c r="BP89" s="4"/>
      <c r="BQ89" s="4"/>
      <c r="BR89" s="4"/>
      <c r="BS89" s="4"/>
      <c r="BT89" s="4"/>
      <c r="BU89" s="4"/>
    </row>
    <row r="90" spans="1:73" ht="22.5" customHeight="1" x14ac:dyDescent="0.2">
      <c r="A90" s="789"/>
      <c r="B90" s="87" t="s">
        <v>74</v>
      </c>
      <c r="C90" s="117" t="s">
        <v>172</v>
      </c>
      <c r="D90" s="104" t="s">
        <v>330</v>
      </c>
      <c r="E90" s="88" t="s">
        <v>240</v>
      </c>
      <c r="F90" s="92">
        <v>70000</v>
      </c>
      <c r="G90" s="92">
        <v>0</v>
      </c>
      <c r="H90" s="92">
        <v>70000</v>
      </c>
      <c r="I90" s="92">
        <v>0</v>
      </c>
      <c r="J90" s="117" t="s">
        <v>245</v>
      </c>
      <c r="K90" s="117" t="s">
        <v>97</v>
      </c>
      <c r="L90" s="99" t="s">
        <v>173</v>
      </c>
      <c r="M90" s="100" t="s">
        <v>96</v>
      </c>
      <c r="N90" s="92">
        <v>0</v>
      </c>
      <c r="O90" s="92">
        <v>70000</v>
      </c>
      <c r="P90" s="92">
        <v>0</v>
      </c>
      <c r="Q90" s="92">
        <v>0</v>
      </c>
      <c r="R90" s="89">
        <f t="shared" si="147"/>
        <v>0</v>
      </c>
      <c r="S90" s="92">
        <v>70000</v>
      </c>
      <c r="T90" s="84">
        <f t="shared" si="148"/>
        <v>0</v>
      </c>
      <c r="U90" s="92">
        <v>70000</v>
      </c>
      <c r="V90" s="84">
        <f t="shared" si="149"/>
        <v>0</v>
      </c>
      <c r="W90" s="92">
        <v>70000</v>
      </c>
      <c r="X90" s="84">
        <f t="shared" si="150"/>
        <v>0</v>
      </c>
      <c r="Y90" s="92">
        <v>70000</v>
      </c>
      <c r="Z90" s="89">
        <f t="shared" si="173"/>
        <v>0</v>
      </c>
      <c r="AA90" s="92">
        <v>70000</v>
      </c>
      <c r="AB90" s="90">
        <f t="shared" si="174"/>
        <v>0</v>
      </c>
      <c r="AC90" s="92">
        <v>70000</v>
      </c>
      <c r="AD90" s="90">
        <f t="shared" si="175"/>
        <v>0</v>
      </c>
      <c r="AE90" s="92">
        <v>70000</v>
      </c>
      <c r="AF90" s="90">
        <f t="shared" si="176"/>
        <v>0</v>
      </c>
      <c r="AG90" s="92">
        <v>70000</v>
      </c>
      <c r="AH90" s="92">
        <f t="shared" si="177"/>
        <v>0</v>
      </c>
      <c r="AI90" s="92">
        <v>70000</v>
      </c>
      <c r="AJ90" s="92">
        <f t="shared" si="178"/>
        <v>0</v>
      </c>
      <c r="AK90" s="92">
        <v>70000</v>
      </c>
      <c r="AL90" s="92">
        <f t="shared" si="179"/>
        <v>0</v>
      </c>
      <c r="AM90" s="92">
        <v>70000</v>
      </c>
      <c r="AN90" s="92">
        <f t="shared" si="180"/>
        <v>0</v>
      </c>
      <c r="AO90" s="92">
        <v>70000</v>
      </c>
      <c r="AP90" s="92">
        <f t="shared" si="181"/>
        <v>0</v>
      </c>
      <c r="AQ90" s="92">
        <v>70000</v>
      </c>
      <c r="AR90" s="92">
        <v>0</v>
      </c>
      <c r="AS90" s="92">
        <v>70000</v>
      </c>
      <c r="AT90" s="92" t="s">
        <v>149</v>
      </c>
      <c r="AU90" s="92">
        <v>70000</v>
      </c>
      <c r="AV90" s="92" t="s">
        <v>149</v>
      </c>
      <c r="AW90" s="92" t="s">
        <v>149</v>
      </c>
      <c r="AX90" s="92" t="s">
        <v>149</v>
      </c>
      <c r="AY90" s="92" t="s">
        <v>149</v>
      </c>
      <c r="AZ90" s="92" t="s">
        <v>149</v>
      </c>
      <c r="BA90" s="92" t="s">
        <v>149</v>
      </c>
      <c r="BB90" s="92" t="s">
        <v>149</v>
      </c>
      <c r="BC90" s="92" t="s">
        <v>149</v>
      </c>
      <c r="BD90" s="92" t="s">
        <v>149</v>
      </c>
      <c r="BE90" s="92" t="s">
        <v>149</v>
      </c>
      <c r="BF90" s="92" t="s">
        <v>149</v>
      </c>
      <c r="BG90" s="92" t="s">
        <v>149</v>
      </c>
      <c r="BH90" s="92" t="s">
        <v>149</v>
      </c>
      <c r="BI90" s="92" t="s">
        <v>149</v>
      </c>
      <c r="BJ90" s="91" t="e">
        <f t="shared" si="186"/>
        <v>#VALUE!</v>
      </c>
      <c r="BK90" s="105">
        <v>70000</v>
      </c>
      <c r="BL90" s="4"/>
      <c r="BM90" s="4"/>
      <c r="BN90" s="4"/>
      <c r="BO90" s="4"/>
      <c r="BP90" s="4"/>
      <c r="BQ90" s="4"/>
      <c r="BR90" s="4"/>
      <c r="BS90" s="4"/>
      <c r="BT90" s="4"/>
      <c r="BU90" s="4"/>
    </row>
    <row r="91" spans="1:73" ht="22.5" customHeight="1" x14ac:dyDescent="0.2">
      <c r="A91" s="789"/>
      <c r="B91" s="87" t="s">
        <v>74</v>
      </c>
      <c r="C91" s="93" t="str">
        <f>NPMU!C93</f>
        <v>AVVNL</v>
      </c>
      <c r="D91" s="93" t="s">
        <v>149</v>
      </c>
      <c r="E91" s="93" t="str">
        <f>NPMU!F93</f>
        <v>Proposed</v>
      </c>
      <c r="F91" s="103">
        <f>NPMU!G93</f>
        <v>5432231</v>
      </c>
      <c r="G91" s="103">
        <f>NPMU!H93</f>
        <v>5432231</v>
      </c>
      <c r="H91" s="90"/>
      <c r="I91" s="90"/>
      <c r="J91" s="87" t="s">
        <v>270</v>
      </c>
      <c r="K91" s="87" t="s">
        <v>18</v>
      </c>
      <c r="L91" s="87" t="s">
        <v>149</v>
      </c>
      <c r="M91" s="96" t="s">
        <v>49</v>
      </c>
      <c r="N91" s="108">
        <v>0</v>
      </c>
      <c r="O91" s="108">
        <v>0</v>
      </c>
      <c r="P91" s="108">
        <v>0</v>
      </c>
      <c r="Q91" s="108">
        <v>0</v>
      </c>
      <c r="R91" s="108">
        <v>0</v>
      </c>
      <c r="S91" s="108">
        <v>0</v>
      </c>
      <c r="T91" s="108">
        <v>0</v>
      </c>
      <c r="U91" s="90"/>
      <c r="V91" s="84"/>
      <c r="W91" s="90"/>
      <c r="X91" s="84"/>
      <c r="Y91" s="90"/>
      <c r="Z91" s="103"/>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7"/>
      <c r="BI91" s="97"/>
      <c r="BJ91" s="76"/>
      <c r="BK91" s="102"/>
      <c r="BL91" s="4"/>
      <c r="BM91" s="4"/>
      <c r="BN91" s="4"/>
      <c r="BO91" s="4"/>
      <c r="BP91" s="4"/>
      <c r="BQ91" s="4"/>
      <c r="BR91" s="4"/>
      <c r="BS91" s="4"/>
      <c r="BT91" s="4"/>
      <c r="BU91" s="4"/>
    </row>
    <row r="92" spans="1:73" ht="22.5" customHeight="1" x14ac:dyDescent="0.2">
      <c r="A92" s="789"/>
      <c r="B92" s="87" t="s">
        <v>74</v>
      </c>
      <c r="C92" s="93" t="str">
        <f>NPMU!C94</f>
        <v>JdVVNL</v>
      </c>
      <c r="D92" s="93" t="s">
        <v>149</v>
      </c>
      <c r="E92" s="93" t="str">
        <f>NPMU!F94</f>
        <v>Proposed</v>
      </c>
      <c r="F92" s="103">
        <f>NPMU!G94</f>
        <v>4080082</v>
      </c>
      <c r="G92" s="103">
        <f>NPMU!H94</f>
        <v>4080082</v>
      </c>
      <c r="H92" s="90"/>
      <c r="I92" s="90"/>
      <c r="J92" s="87" t="s">
        <v>270</v>
      </c>
      <c r="K92" s="87" t="s">
        <v>18</v>
      </c>
      <c r="L92" s="87" t="s">
        <v>149</v>
      </c>
      <c r="M92" s="96" t="s">
        <v>49</v>
      </c>
      <c r="N92" s="108">
        <v>0</v>
      </c>
      <c r="O92" s="108">
        <v>0</v>
      </c>
      <c r="P92" s="108">
        <v>0</v>
      </c>
      <c r="Q92" s="108">
        <v>0</v>
      </c>
      <c r="R92" s="108">
        <v>0</v>
      </c>
      <c r="S92" s="108">
        <v>0</v>
      </c>
      <c r="T92" s="108">
        <v>0</v>
      </c>
      <c r="U92" s="90"/>
      <c r="V92" s="84"/>
      <c r="W92" s="90"/>
      <c r="X92" s="84"/>
      <c r="Y92" s="90"/>
      <c r="Z92" s="103"/>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7"/>
      <c r="BI92" s="97"/>
      <c r="BJ92" s="76"/>
      <c r="BK92" s="102"/>
      <c r="BL92" s="4"/>
      <c r="BM92" s="4"/>
      <c r="BN92" s="4"/>
      <c r="BO92" s="4"/>
      <c r="BP92" s="4"/>
      <c r="BQ92" s="4"/>
      <c r="BR92" s="4"/>
      <c r="BS92" s="4"/>
      <c r="BT92" s="4"/>
      <c r="BU92" s="4"/>
    </row>
    <row r="93" spans="1:73" ht="22.5" customHeight="1" x14ac:dyDescent="0.2">
      <c r="A93" s="773"/>
      <c r="B93" s="87" t="s">
        <v>74</v>
      </c>
      <c r="C93" s="93" t="str">
        <f>NPMU!C95</f>
        <v>JVVNL</v>
      </c>
      <c r="D93" s="93" t="s">
        <v>149</v>
      </c>
      <c r="E93" s="93" t="str">
        <f>NPMU!F95</f>
        <v>Proposed</v>
      </c>
      <c r="F93" s="103">
        <f>NPMU!G95</f>
        <v>4762643</v>
      </c>
      <c r="G93" s="103">
        <f>NPMU!H95</f>
        <v>4762643</v>
      </c>
      <c r="H93" s="90"/>
      <c r="I93" s="90"/>
      <c r="J93" s="87" t="s">
        <v>270</v>
      </c>
      <c r="K93" s="87" t="s">
        <v>18</v>
      </c>
      <c r="L93" s="87" t="s">
        <v>149</v>
      </c>
      <c r="M93" s="96" t="s">
        <v>49</v>
      </c>
      <c r="N93" s="108">
        <v>0</v>
      </c>
      <c r="O93" s="108">
        <v>0</v>
      </c>
      <c r="P93" s="108">
        <v>0</v>
      </c>
      <c r="Q93" s="108">
        <v>0</v>
      </c>
      <c r="R93" s="108">
        <v>0</v>
      </c>
      <c r="S93" s="108">
        <v>0</v>
      </c>
      <c r="T93" s="108">
        <v>0</v>
      </c>
      <c r="U93" s="90"/>
      <c r="V93" s="84"/>
      <c r="W93" s="90"/>
      <c r="X93" s="84"/>
      <c r="Y93" s="90"/>
      <c r="Z93" s="103"/>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7"/>
      <c r="BI93" s="97"/>
      <c r="BJ93" s="76"/>
      <c r="BK93" s="102"/>
      <c r="BL93" s="4"/>
      <c r="BM93" s="4"/>
      <c r="BN93" s="4"/>
      <c r="BO93" s="4"/>
      <c r="BP93" s="4"/>
      <c r="BQ93" s="4"/>
      <c r="BR93" s="4"/>
      <c r="BS93" s="4"/>
      <c r="BT93" s="4"/>
      <c r="BU93" s="4"/>
    </row>
    <row r="94" spans="1:73" ht="22.5" customHeight="1" x14ac:dyDescent="0.2">
      <c r="A94" s="118">
        <v>26</v>
      </c>
      <c r="B94" s="93" t="str">
        <f>NPMU!B96</f>
        <v>Sikkim</v>
      </c>
      <c r="C94" s="93" t="str">
        <f>NPMU!C96</f>
        <v>Sikkim PD</v>
      </c>
      <c r="D94" s="93" t="s">
        <v>149</v>
      </c>
      <c r="E94" s="93" t="str">
        <f>NPMU!F96</f>
        <v>Proposed</v>
      </c>
      <c r="F94" s="103">
        <f>NPMU!G96</f>
        <v>144680</v>
      </c>
      <c r="G94" s="103">
        <f>NPMU!H96</f>
        <v>144680</v>
      </c>
      <c r="H94" s="90"/>
      <c r="I94" s="90"/>
      <c r="J94" s="87" t="s">
        <v>270</v>
      </c>
      <c r="K94" s="87" t="s">
        <v>18</v>
      </c>
      <c r="L94" s="87" t="s">
        <v>149</v>
      </c>
      <c r="M94" s="96" t="s">
        <v>49</v>
      </c>
      <c r="N94" s="108">
        <v>0</v>
      </c>
      <c r="O94" s="108">
        <v>0</v>
      </c>
      <c r="P94" s="108">
        <v>0</v>
      </c>
      <c r="Q94" s="108">
        <v>0</v>
      </c>
      <c r="R94" s="108">
        <v>0</v>
      </c>
      <c r="S94" s="108">
        <v>0</v>
      </c>
      <c r="T94" s="108">
        <v>0</v>
      </c>
      <c r="U94" s="90"/>
      <c r="V94" s="84"/>
      <c r="W94" s="90"/>
      <c r="X94" s="84"/>
      <c r="Y94" s="90"/>
      <c r="Z94" s="103"/>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c r="BH94" s="97"/>
      <c r="BI94" s="97"/>
      <c r="BJ94" s="76"/>
      <c r="BK94" s="102"/>
      <c r="BL94" s="4"/>
      <c r="BM94" s="4"/>
      <c r="BN94" s="4"/>
      <c r="BO94" s="4"/>
      <c r="BP94" s="4"/>
      <c r="BQ94" s="4"/>
      <c r="BR94" s="4"/>
      <c r="BS94" s="4"/>
      <c r="BT94" s="4"/>
      <c r="BU94" s="4"/>
    </row>
    <row r="95" spans="1:73" ht="22.5" customHeight="1" x14ac:dyDescent="0.2">
      <c r="A95" s="788">
        <v>27</v>
      </c>
      <c r="B95" s="87" t="s">
        <v>80</v>
      </c>
      <c r="C95" s="93" t="s">
        <v>81</v>
      </c>
      <c r="D95" s="74" t="s">
        <v>331</v>
      </c>
      <c r="E95" s="93" t="s">
        <v>243</v>
      </c>
      <c r="F95" s="90">
        <v>141000</v>
      </c>
      <c r="G95" s="90">
        <v>0</v>
      </c>
      <c r="H95" s="90">
        <v>141000</v>
      </c>
      <c r="I95" s="90">
        <v>0</v>
      </c>
      <c r="J95" s="87" t="s">
        <v>245</v>
      </c>
      <c r="K95" s="87" t="s">
        <v>97</v>
      </c>
      <c r="L95" s="95" t="s">
        <v>173</v>
      </c>
      <c r="M95" s="96" t="s">
        <v>96</v>
      </c>
      <c r="N95" s="90">
        <f>NPMU!M189</f>
        <v>13187</v>
      </c>
      <c r="O95" s="90">
        <f>NPMU!G189</f>
        <v>126510</v>
      </c>
      <c r="P95" s="90">
        <f>NPMU!H189</f>
        <v>0</v>
      </c>
      <c r="Q95" s="90">
        <f>NPMU!O189</f>
        <v>0</v>
      </c>
      <c r="R95" s="90">
        <f>O95-S95</f>
        <v>0</v>
      </c>
      <c r="S95" s="90">
        <v>126510</v>
      </c>
      <c r="T95" s="84">
        <f>S95-U95</f>
        <v>-1920</v>
      </c>
      <c r="U95" s="90">
        <v>128430</v>
      </c>
      <c r="V95" s="84">
        <f>U95-W95</f>
        <v>449</v>
      </c>
      <c r="W95" s="90">
        <v>127981</v>
      </c>
      <c r="X95" s="84">
        <f>W95-Y95</f>
        <v>70</v>
      </c>
      <c r="Y95" s="90">
        <v>127911</v>
      </c>
      <c r="Z95" s="103">
        <f>Y95-AA95</f>
        <v>266</v>
      </c>
      <c r="AA95" s="90">
        <v>127645</v>
      </c>
      <c r="AB95" s="90">
        <f>AA95-AC95</f>
        <v>518</v>
      </c>
      <c r="AC95" s="90">
        <v>127127</v>
      </c>
      <c r="AD95" s="90">
        <f>AC95-AE95</f>
        <v>132</v>
      </c>
      <c r="AE95" s="90">
        <v>126995</v>
      </c>
      <c r="AF95" s="90">
        <f>AE95-AG95</f>
        <v>2050</v>
      </c>
      <c r="AG95" s="90">
        <v>124945</v>
      </c>
      <c r="AH95" s="90">
        <f>AG95-AI95</f>
        <v>1062</v>
      </c>
      <c r="AI95" s="90">
        <v>123883</v>
      </c>
      <c r="AJ95" s="90">
        <f>AI95-AK95</f>
        <v>1397</v>
      </c>
      <c r="AK95" s="90">
        <v>122486</v>
      </c>
      <c r="AL95" s="90">
        <f>AK95-AM95</f>
        <v>924</v>
      </c>
      <c r="AM95" s="90">
        <v>121562</v>
      </c>
      <c r="AN95" s="90">
        <f>AM95-AO95</f>
        <v>4035</v>
      </c>
      <c r="AO95" s="90">
        <v>117527</v>
      </c>
      <c r="AP95" s="90">
        <f>AO95-AQ95</f>
        <v>11118</v>
      </c>
      <c r="AQ95" s="90">
        <v>106409</v>
      </c>
      <c r="AR95" s="90">
        <f>AQ95-AS95</f>
        <v>5550</v>
      </c>
      <c r="AS95" s="90">
        <v>100859</v>
      </c>
      <c r="AT95" s="90">
        <f>AS95-AU95</f>
        <v>5792</v>
      </c>
      <c r="AU95" s="90">
        <v>95067</v>
      </c>
      <c r="AV95" s="90">
        <f>AU95-AW95</f>
        <v>9082</v>
      </c>
      <c r="AW95" s="90">
        <v>85985</v>
      </c>
      <c r="AX95" s="90">
        <f>AW95-AY95</f>
        <v>16243</v>
      </c>
      <c r="AY95" s="90">
        <v>69742</v>
      </c>
      <c r="AZ95" s="90">
        <f>AY95-BA95</f>
        <v>17260</v>
      </c>
      <c r="BA95" s="90">
        <v>52482</v>
      </c>
      <c r="BB95" s="90">
        <f>BA95-BC95</f>
        <v>6267</v>
      </c>
      <c r="BC95" s="90">
        <v>46215</v>
      </c>
      <c r="BD95" s="90">
        <f>BC95-BE95</f>
        <v>12075</v>
      </c>
      <c r="BE95" s="90">
        <v>34140</v>
      </c>
      <c r="BF95" s="90">
        <f>BE95-BG95</f>
        <v>7770</v>
      </c>
      <c r="BG95" s="90">
        <v>26370</v>
      </c>
      <c r="BH95" s="97">
        <f>BG95-BI95</f>
        <v>5431</v>
      </c>
      <c r="BI95" s="97">
        <v>20939</v>
      </c>
      <c r="BJ95" s="91">
        <f>BI95-BK95</f>
        <v>8535</v>
      </c>
      <c r="BK95" s="102">
        <v>12404</v>
      </c>
      <c r="BL95" s="4"/>
      <c r="BM95" s="4"/>
      <c r="BN95" s="4"/>
      <c r="BO95" s="4"/>
      <c r="BP95" s="4"/>
      <c r="BQ95" s="4"/>
      <c r="BR95" s="4"/>
      <c r="BS95" s="4"/>
      <c r="BT95" s="4"/>
      <c r="BU95" s="4"/>
    </row>
    <row r="96" spans="1:73" ht="22.5" customHeight="1" x14ac:dyDescent="0.2">
      <c r="A96" s="773"/>
      <c r="B96" s="87" t="s">
        <v>80</v>
      </c>
      <c r="C96" s="93" t="str">
        <f>NPMU!C98</f>
        <v>TANGEDCO</v>
      </c>
      <c r="D96" s="93" t="s">
        <v>149</v>
      </c>
      <c r="E96" s="93" t="str">
        <f>NPMU!F98</f>
        <v>Proposed</v>
      </c>
      <c r="F96" s="103">
        <f>NPMU!G98</f>
        <v>30000000</v>
      </c>
      <c r="G96" s="103">
        <f>NPMU!H98</f>
        <v>30000000</v>
      </c>
      <c r="H96" s="90"/>
      <c r="I96" s="90"/>
      <c r="J96" s="87" t="s">
        <v>270</v>
      </c>
      <c r="K96" s="87" t="s">
        <v>18</v>
      </c>
      <c r="L96" s="87" t="s">
        <v>149</v>
      </c>
      <c r="M96" s="96" t="s">
        <v>49</v>
      </c>
      <c r="N96" s="108">
        <v>0</v>
      </c>
      <c r="O96" s="108">
        <v>0</v>
      </c>
      <c r="P96" s="108">
        <v>0</v>
      </c>
      <c r="Q96" s="108">
        <v>0</v>
      </c>
      <c r="R96" s="108">
        <v>0</v>
      </c>
      <c r="S96" s="108">
        <v>0</v>
      </c>
      <c r="T96" s="108">
        <v>0</v>
      </c>
      <c r="U96" s="90"/>
      <c r="V96" s="84"/>
      <c r="W96" s="90"/>
      <c r="X96" s="84"/>
      <c r="Y96" s="90"/>
      <c r="Z96" s="103"/>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c r="BH96" s="97"/>
      <c r="BI96" s="97"/>
      <c r="BJ96" s="76"/>
      <c r="BK96" s="102"/>
      <c r="BL96" s="4"/>
      <c r="BM96" s="4"/>
      <c r="BN96" s="4"/>
      <c r="BO96" s="4"/>
      <c r="BP96" s="4"/>
      <c r="BQ96" s="4"/>
      <c r="BR96" s="4"/>
      <c r="BS96" s="4"/>
      <c r="BT96" s="4"/>
      <c r="BU96" s="4"/>
    </row>
    <row r="97" spans="1:73" ht="22.5" customHeight="1" x14ac:dyDescent="0.2">
      <c r="A97" s="788">
        <v>28</v>
      </c>
      <c r="B97" s="87" t="s">
        <v>82</v>
      </c>
      <c r="C97" s="93" t="str">
        <f>NPMU!C101</f>
        <v>TSECL</v>
      </c>
      <c r="D97" s="93" t="s">
        <v>149</v>
      </c>
      <c r="E97" s="93" t="str">
        <f>NPMU!F101</f>
        <v>Proposed</v>
      </c>
      <c r="F97" s="103">
        <f>NPMU!G101</f>
        <v>547489</v>
      </c>
      <c r="G97" s="103">
        <f>NPMU!H101</f>
        <v>547489</v>
      </c>
      <c r="H97" s="90"/>
      <c r="I97" s="90"/>
      <c r="J97" s="87" t="s">
        <v>270</v>
      </c>
      <c r="K97" s="87" t="s">
        <v>18</v>
      </c>
      <c r="L97" s="87" t="s">
        <v>149</v>
      </c>
      <c r="M97" s="96" t="s">
        <v>49</v>
      </c>
      <c r="N97" s="108">
        <v>0</v>
      </c>
      <c r="O97" s="108">
        <v>0</v>
      </c>
      <c r="P97" s="108">
        <v>0</v>
      </c>
      <c r="Q97" s="108">
        <v>0</v>
      </c>
      <c r="R97" s="108">
        <v>0</v>
      </c>
      <c r="S97" s="108">
        <v>0</v>
      </c>
      <c r="T97" s="108">
        <v>0</v>
      </c>
      <c r="U97" s="90"/>
      <c r="V97" s="84"/>
      <c r="W97" s="90"/>
      <c r="X97" s="84"/>
      <c r="Y97" s="90"/>
      <c r="Z97" s="103"/>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c r="BH97" s="97"/>
      <c r="BI97" s="97"/>
      <c r="BJ97" s="76"/>
      <c r="BK97" s="102"/>
      <c r="BL97" s="4"/>
      <c r="BM97" s="4"/>
      <c r="BN97" s="4"/>
      <c r="BO97" s="4"/>
      <c r="BP97" s="4"/>
      <c r="BQ97" s="4"/>
      <c r="BR97" s="4"/>
      <c r="BS97" s="4"/>
      <c r="BT97" s="4"/>
      <c r="BU97" s="4"/>
    </row>
    <row r="98" spans="1:73" ht="22.5" customHeight="1" x14ac:dyDescent="0.2">
      <c r="A98" s="773"/>
      <c r="B98" s="87" t="s">
        <v>82</v>
      </c>
      <c r="C98" s="88" t="s">
        <v>83</v>
      </c>
      <c r="D98" s="104" t="s">
        <v>332</v>
      </c>
      <c r="E98" s="88" t="s">
        <v>240</v>
      </c>
      <c r="F98" s="92">
        <v>43081</v>
      </c>
      <c r="G98" s="92">
        <v>0</v>
      </c>
      <c r="H98" s="92">
        <v>43081</v>
      </c>
      <c r="I98" s="92">
        <v>0</v>
      </c>
      <c r="J98" s="117" t="s">
        <v>245</v>
      </c>
      <c r="K98" s="88" t="s">
        <v>251</v>
      </c>
      <c r="L98" s="99" t="s">
        <v>333</v>
      </c>
      <c r="M98" s="100" t="s">
        <v>96</v>
      </c>
      <c r="N98" s="92">
        <v>0</v>
      </c>
      <c r="O98" s="92">
        <v>43081</v>
      </c>
      <c r="P98" s="92">
        <v>0</v>
      </c>
      <c r="Q98" s="92">
        <v>0</v>
      </c>
      <c r="R98" s="89">
        <f t="shared" ref="R98:R105" si="187">O98-S98</f>
        <v>0</v>
      </c>
      <c r="S98" s="92">
        <v>43081</v>
      </c>
      <c r="T98" s="84">
        <f t="shared" ref="T98:T105" si="188">S98-U98</f>
        <v>0</v>
      </c>
      <c r="U98" s="92">
        <v>43081</v>
      </c>
      <c r="V98" s="84">
        <f t="shared" ref="V98:V105" si="189">U98-W98</f>
        <v>0</v>
      </c>
      <c r="W98" s="92">
        <v>43081</v>
      </c>
      <c r="X98" s="84">
        <f t="shared" ref="X98:X105" si="190">W98-Y98</f>
        <v>0</v>
      </c>
      <c r="Y98" s="92">
        <v>43081</v>
      </c>
      <c r="Z98" s="89">
        <f t="shared" ref="Z98:Z105" si="191">Y98-AA98</f>
        <v>0</v>
      </c>
      <c r="AA98" s="92">
        <v>43081</v>
      </c>
      <c r="AB98" s="90">
        <f t="shared" ref="AB98:AB105" si="192">AA98-AC98</f>
        <v>0</v>
      </c>
      <c r="AC98" s="92">
        <v>43081</v>
      </c>
      <c r="AD98" s="90">
        <f t="shared" ref="AD98:AD105" si="193">AC98-AE98</f>
        <v>0</v>
      </c>
      <c r="AE98" s="92">
        <v>43081</v>
      </c>
      <c r="AF98" s="90">
        <f t="shared" ref="AF98:AF105" si="194">AE98-AG98</f>
        <v>0</v>
      </c>
      <c r="AG98" s="92">
        <v>43081</v>
      </c>
      <c r="AH98" s="92">
        <f t="shared" ref="AH98:AH105" si="195">AG98-AI98</f>
        <v>0</v>
      </c>
      <c r="AI98" s="92">
        <v>43081</v>
      </c>
      <c r="AJ98" s="92">
        <f t="shared" ref="AJ98:AJ105" si="196">AI98-AK98</f>
        <v>0</v>
      </c>
      <c r="AK98" s="92">
        <v>43081</v>
      </c>
      <c r="AL98" s="92">
        <f t="shared" ref="AL98:AL105" si="197">AK98-AM98</f>
        <v>0</v>
      </c>
      <c r="AM98" s="92">
        <v>43081</v>
      </c>
      <c r="AN98" s="92">
        <f t="shared" ref="AN98:AN105" si="198">AM98-AO98</f>
        <v>0</v>
      </c>
      <c r="AO98" s="92">
        <v>43081</v>
      </c>
      <c r="AP98" s="92">
        <f t="shared" ref="AP98:AP105" si="199">AO98-AQ98</f>
        <v>0</v>
      </c>
      <c r="AQ98" s="92">
        <v>43081</v>
      </c>
      <c r="AR98" s="92">
        <v>0</v>
      </c>
      <c r="AS98" s="92">
        <v>43081</v>
      </c>
      <c r="AT98" s="92" t="s">
        <v>149</v>
      </c>
      <c r="AU98" s="92">
        <v>43081</v>
      </c>
      <c r="AV98" s="92" t="s">
        <v>149</v>
      </c>
      <c r="AW98" s="92" t="s">
        <v>149</v>
      </c>
      <c r="AX98" s="92" t="s">
        <v>149</v>
      </c>
      <c r="AY98" s="92" t="s">
        <v>149</v>
      </c>
      <c r="AZ98" s="92" t="s">
        <v>149</v>
      </c>
      <c r="BA98" s="92" t="s">
        <v>149</v>
      </c>
      <c r="BB98" s="92" t="s">
        <v>149</v>
      </c>
      <c r="BC98" s="92" t="s">
        <v>149</v>
      </c>
      <c r="BD98" s="92" t="s">
        <v>149</v>
      </c>
      <c r="BE98" s="92" t="s">
        <v>149</v>
      </c>
      <c r="BF98" s="92" t="s">
        <v>149</v>
      </c>
      <c r="BG98" s="92" t="s">
        <v>149</v>
      </c>
      <c r="BH98" s="92" t="s">
        <v>149</v>
      </c>
      <c r="BI98" s="92" t="s">
        <v>149</v>
      </c>
      <c r="BJ98" s="91" t="e">
        <f t="shared" ref="BJ98:BJ105" si="200">BI98-BK98</f>
        <v>#VALUE!</v>
      </c>
      <c r="BK98" s="105">
        <v>43081</v>
      </c>
      <c r="BL98" s="4"/>
      <c r="BM98" s="4"/>
      <c r="BN98" s="4"/>
      <c r="BO98" s="4"/>
      <c r="BP98" s="4"/>
      <c r="BQ98" s="4"/>
      <c r="BR98" s="4"/>
      <c r="BS98" s="4"/>
      <c r="BT98" s="4"/>
      <c r="BU98" s="4"/>
    </row>
    <row r="99" spans="1:73" ht="22.5" customHeight="1" x14ac:dyDescent="0.2">
      <c r="A99" s="118">
        <v>29</v>
      </c>
      <c r="B99" s="87" t="s">
        <v>121</v>
      </c>
      <c r="C99" s="88" t="s">
        <v>122</v>
      </c>
      <c r="D99" s="104" t="s">
        <v>334</v>
      </c>
      <c r="E99" s="88" t="s">
        <v>240</v>
      </c>
      <c r="F99" s="92">
        <v>8882</v>
      </c>
      <c r="G99" s="92">
        <v>0</v>
      </c>
      <c r="H99" s="92">
        <v>8882</v>
      </c>
      <c r="I99" s="92">
        <v>0</v>
      </c>
      <c r="J99" s="117" t="s">
        <v>245</v>
      </c>
      <c r="K99" s="88" t="s">
        <v>251</v>
      </c>
      <c r="L99" s="99" t="s">
        <v>335</v>
      </c>
      <c r="M99" s="100" t="s">
        <v>96</v>
      </c>
      <c r="N99" s="92">
        <v>0</v>
      </c>
      <c r="O99" s="92">
        <v>8882</v>
      </c>
      <c r="P99" s="92">
        <v>0</v>
      </c>
      <c r="Q99" s="92">
        <v>0</v>
      </c>
      <c r="R99" s="89">
        <f t="shared" si="187"/>
        <v>0</v>
      </c>
      <c r="S99" s="92">
        <v>8882</v>
      </c>
      <c r="T99" s="84">
        <f t="shared" si="188"/>
        <v>0</v>
      </c>
      <c r="U99" s="92">
        <v>8882</v>
      </c>
      <c r="V99" s="84">
        <f t="shared" si="189"/>
        <v>0</v>
      </c>
      <c r="W99" s="92">
        <v>8882</v>
      </c>
      <c r="X99" s="84">
        <f t="shared" si="190"/>
        <v>0</v>
      </c>
      <c r="Y99" s="92">
        <v>8882</v>
      </c>
      <c r="Z99" s="89">
        <f t="shared" si="191"/>
        <v>0</v>
      </c>
      <c r="AA99" s="92">
        <v>8882</v>
      </c>
      <c r="AB99" s="90">
        <f t="shared" si="192"/>
        <v>0</v>
      </c>
      <c r="AC99" s="92">
        <v>8882</v>
      </c>
      <c r="AD99" s="90">
        <f t="shared" si="193"/>
        <v>0</v>
      </c>
      <c r="AE99" s="92">
        <v>8882</v>
      </c>
      <c r="AF99" s="90">
        <f t="shared" si="194"/>
        <v>0</v>
      </c>
      <c r="AG99" s="92">
        <v>8882</v>
      </c>
      <c r="AH99" s="92">
        <f t="shared" si="195"/>
        <v>0</v>
      </c>
      <c r="AI99" s="92">
        <v>8882</v>
      </c>
      <c r="AJ99" s="92">
        <f t="shared" si="196"/>
        <v>0</v>
      </c>
      <c r="AK99" s="92">
        <v>8882</v>
      </c>
      <c r="AL99" s="92">
        <f t="shared" si="197"/>
        <v>0</v>
      </c>
      <c r="AM99" s="92">
        <v>8882</v>
      </c>
      <c r="AN99" s="92">
        <f t="shared" si="198"/>
        <v>0</v>
      </c>
      <c r="AO99" s="92">
        <v>8882</v>
      </c>
      <c r="AP99" s="92">
        <f t="shared" si="199"/>
        <v>0</v>
      </c>
      <c r="AQ99" s="92">
        <v>8882</v>
      </c>
      <c r="AR99" s="92">
        <v>0</v>
      </c>
      <c r="AS99" s="92">
        <v>8882</v>
      </c>
      <c r="AT99" s="92" t="s">
        <v>149</v>
      </c>
      <c r="AU99" s="92">
        <v>8882</v>
      </c>
      <c r="AV99" s="92" t="s">
        <v>149</v>
      </c>
      <c r="AW99" s="92" t="s">
        <v>149</v>
      </c>
      <c r="AX99" s="92" t="s">
        <v>149</v>
      </c>
      <c r="AY99" s="92" t="s">
        <v>149</v>
      </c>
      <c r="AZ99" s="92" t="s">
        <v>149</v>
      </c>
      <c r="BA99" s="92" t="s">
        <v>149</v>
      </c>
      <c r="BB99" s="92" t="s">
        <v>149</v>
      </c>
      <c r="BC99" s="92" t="s">
        <v>149</v>
      </c>
      <c r="BD99" s="92" t="s">
        <v>149</v>
      </c>
      <c r="BE99" s="92" t="s">
        <v>149</v>
      </c>
      <c r="BF99" s="92" t="s">
        <v>149</v>
      </c>
      <c r="BG99" s="92" t="s">
        <v>149</v>
      </c>
      <c r="BH99" s="92" t="s">
        <v>149</v>
      </c>
      <c r="BI99" s="92" t="s">
        <v>149</v>
      </c>
      <c r="BJ99" s="91" t="e">
        <f t="shared" si="200"/>
        <v>#VALUE!</v>
      </c>
      <c r="BK99" s="105">
        <v>8882</v>
      </c>
      <c r="BL99" s="4"/>
      <c r="BM99" s="4"/>
      <c r="BN99" s="4"/>
      <c r="BO99" s="4"/>
      <c r="BP99" s="4"/>
      <c r="BQ99" s="4"/>
      <c r="BR99" s="4"/>
      <c r="BS99" s="4"/>
      <c r="BT99" s="4"/>
      <c r="BU99" s="4"/>
    </row>
    <row r="100" spans="1:73" ht="22.5" customHeight="1" x14ac:dyDescent="0.2">
      <c r="A100" s="788">
        <v>30</v>
      </c>
      <c r="B100" s="87" t="s">
        <v>84</v>
      </c>
      <c r="C100" s="88" t="s">
        <v>137</v>
      </c>
      <c r="D100" s="88" t="s">
        <v>336</v>
      </c>
      <c r="E100" s="88" t="s">
        <v>240</v>
      </c>
      <c r="F100" s="92">
        <v>28</v>
      </c>
      <c r="G100" s="92">
        <v>0</v>
      </c>
      <c r="H100" s="92">
        <v>28</v>
      </c>
      <c r="I100" s="92">
        <v>0</v>
      </c>
      <c r="J100" s="117" t="s">
        <v>245</v>
      </c>
      <c r="K100" s="88" t="s">
        <v>251</v>
      </c>
      <c r="L100" s="117" t="s">
        <v>337</v>
      </c>
      <c r="M100" s="100" t="s">
        <v>96</v>
      </c>
      <c r="N100" s="92">
        <v>0</v>
      </c>
      <c r="O100" s="92">
        <v>28</v>
      </c>
      <c r="P100" s="92">
        <v>0</v>
      </c>
      <c r="Q100" s="92">
        <v>0</v>
      </c>
      <c r="R100" s="89">
        <f t="shared" si="187"/>
        <v>0</v>
      </c>
      <c r="S100" s="92">
        <v>28</v>
      </c>
      <c r="T100" s="84">
        <f t="shared" si="188"/>
        <v>0</v>
      </c>
      <c r="U100" s="92">
        <v>28</v>
      </c>
      <c r="V100" s="84">
        <f t="shared" si="189"/>
        <v>0</v>
      </c>
      <c r="W100" s="92">
        <v>28</v>
      </c>
      <c r="X100" s="84">
        <f t="shared" si="190"/>
        <v>0</v>
      </c>
      <c r="Y100" s="92">
        <v>28</v>
      </c>
      <c r="Z100" s="89">
        <f t="shared" si="191"/>
        <v>0</v>
      </c>
      <c r="AA100" s="92">
        <v>28</v>
      </c>
      <c r="AB100" s="90">
        <f t="shared" si="192"/>
        <v>0</v>
      </c>
      <c r="AC100" s="92">
        <v>28</v>
      </c>
      <c r="AD100" s="90">
        <f t="shared" si="193"/>
        <v>0</v>
      </c>
      <c r="AE100" s="92">
        <v>28</v>
      </c>
      <c r="AF100" s="90">
        <f t="shared" si="194"/>
        <v>0</v>
      </c>
      <c r="AG100" s="92">
        <v>28</v>
      </c>
      <c r="AH100" s="92">
        <f t="shared" si="195"/>
        <v>0</v>
      </c>
      <c r="AI100" s="92">
        <v>28</v>
      </c>
      <c r="AJ100" s="92">
        <f t="shared" si="196"/>
        <v>0</v>
      </c>
      <c r="AK100" s="92">
        <v>28</v>
      </c>
      <c r="AL100" s="92">
        <f t="shared" si="197"/>
        <v>0</v>
      </c>
      <c r="AM100" s="92">
        <v>28</v>
      </c>
      <c r="AN100" s="92">
        <f t="shared" si="198"/>
        <v>0</v>
      </c>
      <c r="AO100" s="92">
        <v>28</v>
      </c>
      <c r="AP100" s="92">
        <f t="shared" si="199"/>
        <v>0</v>
      </c>
      <c r="AQ100" s="92">
        <v>28</v>
      </c>
      <c r="AR100" s="92">
        <v>0</v>
      </c>
      <c r="AS100" s="92">
        <v>28</v>
      </c>
      <c r="AT100" s="92" t="s">
        <v>149</v>
      </c>
      <c r="AU100" s="92">
        <v>28</v>
      </c>
      <c r="AV100" s="92" t="s">
        <v>149</v>
      </c>
      <c r="AW100" s="92" t="s">
        <v>149</v>
      </c>
      <c r="AX100" s="92" t="s">
        <v>149</v>
      </c>
      <c r="AY100" s="92" t="s">
        <v>149</v>
      </c>
      <c r="AZ100" s="92" t="s">
        <v>149</v>
      </c>
      <c r="BA100" s="92" t="s">
        <v>149</v>
      </c>
      <c r="BB100" s="92" t="s">
        <v>149</v>
      </c>
      <c r="BC100" s="92" t="s">
        <v>149</v>
      </c>
      <c r="BD100" s="92" t="s">
        <v>149</v>
      </c>
      <c r="BE100" s="92" t="s">
        <v>149</v>
      </c>
      <c r="BF100" s="92" t="s">
        <v>149</v>
      </c>
      <c r="BG100" s="92" t="s">
        <v>149</v>
      </c>
      <c r="BH100" s="92" t="s">
        <v>149</v>
      </c>
      <c r="BI100" s="92" t="s">
        <v>149</v>
      </c>
      <c r="BJ100" s="91" t="e">
        <f t="shared" si="200"/>
        <v>#VALUE!</v>
      </c>
      <c r="BK100" s="105">
        <v>28</v>
      </c>
      <c r="BL100" s="4"/>
      <c r="BM100" s="4"/>
      <c r="BN100" s="4"/>
      <c r="BO100" s="4"/>
      <c r="BP100" s="4"/>
      <c r="BQ100" s="4"/>
      <c r="BR100" s="4"/>
      <c r="BS100" s="4"/>
      <c r="BT100" s="4"/>
      <c r="BU100" s="4"/>
    </row>
    <row r="101" spans="1:73" ht="22.5" customHeight="1" x14ac:dyDescent="0.2">
      <c r="A101" s="789"/>
      <c r="B101" s="87" t="s">
        <v>84</v>
      </c>
      <c r="C101" s="93" t="s">
        <v>87</v>
      </c>
      <c r="D101" s="93" t="s">
        <v>338</v>
      </c>
      <c r="E101" s="93" t="s">
        <v>243</v>
      </c>
      <c r="F101" s="90">
        <v>905769</v>
      </c>
      <c r="G101" s="90">
        <v>0</v>
      </c>
      <c r="H101" s="90">
        <v>905769</v>
      </c>
      <c r="I101" s="90">
        <v>0</v>
      </c>
      <c r="J101" s="93" t="s">
        <v>241</v>
      </c>
      <c r="K101" s="93" t="s">
        <v>97</v>
      </c>
      <c r="L101" s="87" t="s">
        <v>279</v>
      </c>
      <c r="M101" s="96" t="s">
        <v>104</v>
      </c>
      <c r="N101" s="90">
        <f>NPMU!M168/5</f>
        <v>17163</v>
      </c>
      <c r="O101" s="90">
        <f>NPMU!G168</f>
        <v>380731</v>
      </c>
      <c r="P101" s="90">
        <f>NPMU!H168</f>
        <v>3337</v>
      </c>
      <c r="Q101" s="134">
        <v>0</v>
      </c>
      <c r="R101" s="90">
        <f t="shared" si="187"/>
        <v>0</v>
      </c>
      <c r="S101" s="90">
        <v>380731</v>
      </c>
      <c r="T101" s="84">
        <f t="shared" si="188"/>
        <v>0</v>
      </c>
      <c r="U101" s="90">
        <v>380731</v>
      </c>
      <c r="V101" s="84">
        <f t="shared" si="189"/>
        <v>0</v>
      </c>
      <c r="W101" s="90">
        <v>380731</v>
      </c>
      <c r="X101" s="84">
        <f t="shared" si="190"/>
        <v>0</v>
      </c>
      <c r="Y101" s="90">
        <v>380731</v>
      </c>
      <c r="Z101" s="90">
        <f t="shared" si="191"/>
        <v>55</v>
      </c>
      <c r="AA101" s="90">
        <v>380676</v>
      </c>
      <c r="AB101" s="90">
        <f t="shared" si="192"/>
        <v>341</v>
      </c>
      <c r="AC101" s="90">
        <v>380335</v>
      </c>
      <c r="AD101" s="90">
        <f t="shared" si="193"/>
        <v>363</v>
      </c>
      <c r="AE101" s="90">
        <v>379972</v>
      </c>
      <c r="AF101" s="90">
        <f t="shared" si="194"/>
        <v>985</v>
      </c>
      <c r="AG101" s="90">
        <v>378987</v>
      </c>
      <c r="AH101" s="90">
        <f t="shared" si="195"/>
        <v>125</v>
      </c>
      <c r="AI101" s="90">
        <v>378862</v>
      </c>
      <c r="AJ101" s="90">
        <f t="shared" si="196"/>
        <v>0</v>
      </c>
      <c r="AK101" s="90">
        <v>378862</v>
      </c>
      <c r="AL101" s="90">
        <f t="shared" si="197"/>
        <v>0</v>
      </c>
      <c r="AM101" s="90">
        <v>378862</v>
      </c>
      <c r="AN101" s="90">
        <f t="shared" si="198"/>
        <v>0</v>
      </c>
      <c r="AO101" s="90">
        <v>378862</v>
      </c>
      <c r="AP101" s="90">
        <f t="shared" si="199"/>
        <v>0</v>
      </c>
      <c r="AQ101" s="90">
        <v>378862</v>
      </c>
      <c r="AR101" s="90">
        <f t="shared" ref="AR101:AR105" si="201">AQ101-AS101</f>
        <v>0</v>
      </c>
      <c r="AS101" s="90">
        <v>378862</v>
      </c>
      <c r="AT101" s="90">
        <f t="shared" ref="AT101:AT105" si="202">AS101-AU101</f>
        <v>0</v>
      </c>
      <c r="AU101" s="90">
        <v>378862</v>
      </c>
      <c r="AV101" s="90">
        <f t="shared" ref="AV101:AV105" si="203">AU101-AW101</f>
        <v>0</v>
      </c>
      <c r="AW101" s="90">
        <v>378862</v>
      </c>
      <c r="AX101" s="90">
        <f t="shared" ref="AX101:AX105" si="204">AW101-AY101</f>
        <v>24</v>
      </c>
      <c r="AY101" s="90">
        <v>378838</v>
      </c>
      <c r="AZ101" s="90">
        <f t="shared" ref="AZ101:AZ105" si="205">AY101-BA101</f>
        <v>0</v>
      </c>
      <c r="BA101" s="90">
        <v>378838</v>
      </c>
      <c r="BB101" s="90">
        <f t="shared" ref="BB101:BB105" si="206">BA101-BC101</f>
        <v>0</v>
      </c>
      <c r="BC101" s="90">
        <v>378838</v>
      </c>
      <c r="BD101" s="90">
        <f t="shared" ref="BD101:BD105" si="207">BC101-BE101</f>
        <v>2989</v>
      </c>
      <c r="BE101" s="90">
        <v>375849</v>
      </c>
      <c r="BF101" s="90">
        <f t="shared" ref="BF101:BF105" si="208">BE101-BG101</f>
        <v>0</v>
      </c>
      <c r="BG101" s="90">
        <v>375849</v>
      </c>
      <c r="BH101" s="97">
        <f t="shared" ref="BH101:BH105" si="209">BG101-BI101</f>
        <v>0</v>
      </c>
      <c r="BI101" s="97">
        <v>375849</v>
      </c>
      <c r="BJ101" s="91">
        <f t="shared" si="200"/>
        <v>0</v>
      </c>
      <c r="BK101" s="102">
        <v>375849</v>
      </c>
      <c r="BL101" s="4"/>
      <c r="BM101" s="4"/>
      <c r="BN101" s="4"/>
      <c r="BO101" s="4"/>
      <c r="BP101" s="4"/>
      <c r="BQ101" s="4"/>
      <c r="BR101" s="4"/>
      <c r="BS101" s="4"/>
      <c r="BT101" s="4"/>
      <c r="BU101" s="4"/>
    </row>
    <row r="102" spans="1:73" ht="22.5" customHeight="1" x14ac:dyDescent="0.2">
      <c r="A102" s="789"/>
      <c r="B102" s="87" t="s">
        <v>84</v>
      </c>
      <c r="C102" s="93" t="s">
        <v>88</v>
      </c>
      <c r="D102" s="93" t="s">
        <v>339</v>
      </c>
      <c r="E102" s="93" t="s">
        <v>324</v>
      </c>
      <c r="F102" s="90">
        <v>1164138</v>
      </c>
      <c r="G102" s="90">
        <v>0</v>
      </c>
      <c r="H102" s="90">
        <v>1164138</v>
      </c>
      <c r="I102" s="90">
        <v>0</v>
      </c>
      <c r="J102" s="93" t="s">
        <v>241</v>
      </c>
      <c r="K102" s="93" t="s">
        <v>97</v>
      </c>
      <c r="L102" s="87" t="s">
        <v>279</v>
      </c>
      <c r="M102" s="96" t="s">
        <v>104</v>
      </c>
      <c r="N102" s="90">
        <f t="shared" ref="N102:N105" si="210">N101</f>
        <v>17163</v>
      </c>
      <c r="O102" s="90">
        <f>NPMU!G169</f>
        <v>198726</v>
      </c>
      <c r="P102" s="90">
        <f>NPMU!H169</f>
        <v>20</v>
      </c>
      <c r="Q102" s="141">
        <v>0</v>
      </c>
      <c r="R102" s="90">
        <f t="shared" si="187"/>
        <v>0</v>
      </c>
      <c r="S102" s="90">
        <v>198726</v>
      </c>
      <c r="T102" s="84">
        <f t="shared" si="188"/>
        <v>0</v>
      </c>
      <c r="U102" s="90">
        <v>198726</v>
      </c>
      <c r="V102" s="84">
        <f t="shared" si="189"/>
        <v>0</v>
      </c>
      <c r="W102" s="90">
        <v>198726</v>
      </c>
      <c r="X102" s="84">
        <f t="shared" si="190"/>
        <v>0</v>
      </c>
      <c r="Y102" s="90">
        <v>198726</v>
      </c>
      <c r="Z102" s="90">
        <f t="shared" si="191"/>
        <v>0</v>
      </c>
      <c r="AA102" s="90">
        <v>198726</v>
      </c>
      <c r="AB102" s="90">
        <f t="shared" si="192"/>
        <v>0</v>
      </c>
      <c r="AC102" s="90">
        <v>198726</v>
      </c>
      <c r="AD102" s="90">
        <f t="shared" si="193"/>
        <v>0</v>
      </c>
      <c r="AE102" s="90">
        <v>198726</v>
      </c>
      <c r="AF102" s="90">
        <f t="shared" si="194"/>
        <v>0</v>
      </c>
      <c r="AG102" s="90">
        <v>198726</v>
      </c>
      <c r="AH102" s="90">
        <f t="shared" si="195"/>
        <v>0</v>
      </c>
      <c r="AI102" s="90">
        <v>198726</v>
      </c>
      <c r="AJ102" s="90">
        <f t="shared" si="196"/>
        <v>0</v>
      </c>
      <c r="AK102" s="90">
        <v>198726</v>
      </c>
      <c r="AL102" s="90">
        <f t="shared" si="197"/>
        <v>0</v>
      </c>
      <c r="AM102" s="90">
        <v>198726</v>
      </c>
      <c r="AN102" s="90">
        <f t="shared" si="198"/>
        <v>0</v>
      </c>
      <c r="AO102" s="90">
        <v>198726</v>
      </c>
      <c r="AP102" s="90">
        <f t="shared" si="199"/>
        <v>0</v>
      </c>
      <c r="AQ102" s="90">
        <v>198726</v>
      </c>
      <c r="AR102" s="90">
        <f t="shared" si="201"/>
        <v>0</v>
      </c>
      <c r="AS102" s="90">
        <v>198726</v>
      </c>
      <c r="AT102" s="90">
        <f t="shared" si="202"/>
        <v>0</v>
      </c>
      <c r="AU102" s="90">
        <v>198726</v>
      </c>
      <c r="AV102" s="90">
        <f t="shared" si="203"/>
        <v>0</v>
      </c>
      <c r="AW102" s="90">
        <v>198726</v>
      </c>
      <c r="AX102" s="90">
        <f t="shared" si="204"/>
        <v>0</v>
      </c>
      <c r="AY102" s="90">
        <v>198726</v>
      </c>
      <c r="AZ102" s="90">
        <f t="shared" si="205"/>
        <v>0</v>
      </c>
      <c r="BA102" s="90">
        <v>198726</v>
      </c>
      <c r="BB102" s="90">
        <f t="shared" si="206"/>
        <v>0</v>
      </c>
      <c r="BC102" s="90">
        <v>198726</v>
      </c>
      <c r="BD102" s="90">
        <f t="shared" si="207"/>
        <v>304</v>
      </c>
      <c r="BE102" s="90">
        <v>198422</v>
      </c>
      <c r="BF102" s="90">
        <f t="shared" si="208"/>
        <v>0</v>
      </c>
      <c r="BG102" s="90">
        <v>198422</v>
      </c>
      <c r="BH102" s="97">
        <f t="shared" si="209"/>
        <v>0</v>
      </c>
      <c r="BI102" s="97">
        <v>198422</v>
      </c>
      <c r="BJ102" s="91">
        <f t="shared" si="200"/>
        <v>0</v>
      </c>
      <c r="BK102" s="102">
        <v>198422</v>
      </c>
      <c r="BL102" s="4"/>
      <c r="BM102" s="4"/>
      <c r="BN102" s="4"/>
      <c r="BO102" s="4"/>
      <c r="BP102" s="4"/>
      <c r="BQ102" s="4"/>
      <c r="BR102" s="4"/>
      <c r="BS102" s="4"/>
      <c r="BT102" s="4"/>
      <c r="BU102" s="4"/>
    </row>
    <row r="103" spans="1:73" ht="22.5" customHeight="1" x14ac:dyDescent="0.2">
      <c r="A103" s="789"/>
      <c r="B103" s="87" t="s">
        <v>84</v>
      </c>
      <c r="C103" s="93" t="s">
        <v>85</v>
      </c>
      <c r="D103" s="93" t="s">
        <v>340</v>
      </c>
      <c r="E103" s="93" t="s">
        <v>324</v>
      </c>
      <c r="F103" s="90">
        <v>628686</v>
      </c>
      <c r="G103" s="90">
        <v>0</v>
      </c>
      <c r="H103" s="90">
        <v>628686</v>
      </c>
      <c r="I103" s="90">
        <v>0</v>
      </c>
      <c r="J103" s="93" t="s">
        <v>241</v>
      </c>
      <c r="K103" s="93" t="s">
        <v>97</v>
      </c>
      <c r="L103" s="87" t="s">
        <v>279</v>
      </c>
      <c r="M103" s="96" t="s">
        <v>104</v>
      </c>
      <c r="N103" s="90">
        <f t="shared" si="210"/>
        <v>17163</v>
      </c>
      <c r="O103" s="90">
        <f>NPMU!G170</f>
        <v>147991</v>
      </c>
      <c r="P103" s="90">
        <f>NPMU!H170</f>
        <v>127</v>
      </c>
      <c r="Q103" s="141">
        <v>0</v>
      </c>
      <c r="R103" s="90">
        <f t="shared" si="187"/>
        <v>0</v>
      </c>
      <c r="S103" s="90">
        <v>147991</v>
      </c>
      <c r="T103" s="84">
        <f t="shared" si="188"/>
        <v>0</v>
      </c>
      <c r="U103" s="90">
        <v>147991</v>
      </c>
      <c r="V103" s="84">
        <f t="shared" si="189"/>
        <v>0</v>
      </c>
      <c r="W103" s="90">
        <v>147991</v>
      </c>
      <c r="X103" s="84">
        <f t="shared" si="190"/>
        <v>0</v>
      </c>
      <c r="Y103" s="90">
        <v>147991</v>
      </c>
      <c r="Z103" s="90">
        <f t="shared" si="191"/>
        <v>0</v>
      </c>
      <c r="AA103" s="90">
        <v>147991</v>
      </c>
      <c r="AB103" s="90">
        <f t="shared" si="192"/>
        <v>0</v>
      </c>
      <c r="AC103" s="90">
        <v>147991</v>
      </c>
      <c r="AD103" s="90">
        <f t="shared" si="193"/>
        <v>0</v>
      </c>
      <c r="AE103" s="90">
        <v>147991</v>
      </c>
      <c r="AF103" s="90">
        <f t="shared" si="194"/>
        <v>0</v>
      </c>
      <c r="AG103" s="90">
        <v>147991</v>
      </c>
      <c r="AH103" s="90">
        <f t="shared" si="195"/>
        <v>0</v>
      </c>
      <c r="AI103" s="90">
        <v>147991</v>
      </c>
      <c r="AJ103" s="90">
        <f t="shared" si="196"/>
        <v>0</v>
      </c>
      <c r="AK103" s="90">
        <v>147991</v>
      </c>
      <c r="AL103" s="90">
        <f t="shared" si="197"/>
        <v>0</v>
      </c>
      <c r="AM103" s="90">
        <v>147991</v>
      </c>
      <c r="AN103" s="90">
        <f t="shared" si="198"/>
        <v>0</v>
      </c>
      <c r="AO103" s="90">
        <v>147991</v>
      </c>
      <c r="AP103" s="90">
        <f t="shared" si="199"/>
        <v>0</v>
      </c>
      <c r="AQ103" s="90">
        <v>147991</v>
      </c>
      <c r="AR103" s="90">
        <f t="shared" si="201"/>
        <v>0</v>
      </c>
      <c r="AS103" s="90">
        <v>147991</v>
      </c>
      <c r="AT103" s="90">
        <f t="shared" si="202"/>
        <v>0</v>
      </c>
      <c r="AU103" s="90">
        <v>147991</v>
      </c>
      <c r="AV103" s="90">
        <f t="shared" si="203"/>
        <v>0</v>
      </c>
      <c r="AW103" s="90">
        <v>147991</v>
      </c>
      <c r="AX103" s="90">
        <f t="shared" si="204"/>
        <v>0</v>
      </c>
      <c r="AY103" s="90">
        <v>147991</v>
      </c>
      <c r="AZ103" s="90">
        <f t="shared" si="205"/>
        <v>0</v>
      </c>
      <c r="BA103" s="90">
        <v>147991</v>
      </c>
      <c r="BB103" s="90">
        <f t="shared" si="206"/>
        <v>0</v>
      </c>
      <c r="BC103" s="90">
        <v>147991</v>
      </c>
      <c r="BD103" s="90">
        <f t="shared" si="207"/>
        <v>531</v>
      </c>
      <c r="BE103" s="90">
        <v>147460</v>
      </c>
      <c r="BF103" s="90">
        <f t="shared" si="208"/>
        <v>0</v>
      </c>
      <c r="BG103" s="90">
        <v>147460</v>
      </c>
      <c r="BH103" s="97">
        <f t="shared" si="209"/>
        <v>0</v>
      </c>
      <c r="BI103" s="97">
        <v>147460</v>
      </c>
      <c r="BJ103" s="91">
        <f t="shared" si="200"/>
        <v>0</v>
      </c>
      <c r="BK103" s="102">
        <v>147460</v>
      </c>
      <c r="BL103" s="4"/>
      <c r="BM103" s="4"/>
      <c r="BN103" s="4"/>
      <c r="BO103" s="4"/>
      <c r="BP103" s="4"/>
      <c r="BQ103" s="4"/>
      <c r="BR103" s="4"/>
      <c r="BS103" s="4"/>
      <c r="BT103" s="4"/>
      <c r="BU103" s="4"/>
    </row>
    <row r="104" spans="1:73" ht="22.5" customHeight="1" x14ac:dyDescent="0.2">
      <c r="A104" s="789"/>
      <c r="B104" s="87" t="s">
        <v>84</v>
      </c>
      <c r="C104" s="93" t="s">
        <v>89</v>
      </c>
      <c r="D104" s="93" t="s">
        <v>341</v>
      </c>
      <c r="E104" s="93" t="s">
        <v>324</v>
      </c>
      <c r="F104" s="90">
        <v>1147102</v>
      </c>
      <c r="G104" s="90">
        <v>0</v>
      </c>
      <c r="H104" s="90">
        <v>1147102</v>
      </c>
      <c r="I104" s="90">
        <v>0</v>
      </c>
      <c r="J104" s="93" t="s">
        <v>241</v>
      </c>
      <c r="K104" s="93" t="s">
        <v>97</v>
      </c>
      <c r="L104" s="87" t="s">
        <v>279</v>
      </c>
      <c r="M104" s="96" t="s">
        <v>104</v>
      </c>
      <c r="N104" s="90">
        <f t="shared" si="210"/>
        <v>17163</v>
      </c>
      <c r="O104" s="90">
        <f>NPMU!G171</f>
        <v>321433</v>
      </c>
      <c r="P104" s="90">
        <f>NPMU!H171</f>
        <v>1135</v>
      </c>
      <c r="Q104" s="141">
        <v>0</v>
      </c>
      <c r="R104" s="90">
        <f t="shared" si="187"/>
        <v>0</v>
      </c>
      <c r="S104" s="90">
        <v>321433</v>
      </c>
      <c r="T104" s="84">
        <f t="shared" si="188"/>
        <v>0</v>
      </c>
      <c r="U104" s="90">
        <v>321433</v>
      </c>
      <c r="V104" s="84">
        <f t="shared" si="189"/>
        <v>0</v>
      </c>
      <c r="W104" s="90">
        <v>321433</v>
      </c>
      <c r="X104" s="84">
        <f t="shared" si="190"/>
        <v>0</v>
      </c>
      <c r="Y104" s="90">
        <v>321433</v>
      </c>
      <c r="Z104" s="90">
        <f t="shared" si="191"/>
        <v>0</v>
      </c>
      <c r="AA104" s="90">
        <v>321433</v>
      </c>
      <c r="AB104" s="90">
        <f t="shared" si="192"/>
        <v>0</v>
      </c>
      <c r="AC104" s="90">
        <v>321433</v>
      </c>
      <c r="AD104" s="90">
        <f t="shared" si="193"/>
        <v>0</v>
      </c>
      <c r="AE104" s="90">
        <v>321433</v>
      </c>
      <c r="AF104" s="90">
        <f t="shared" si="194"/>
        <v>0</v>
      </c>
      <c r="AG104" s="90">
        <v>321433</v>
      </c>
      <c r="AH104" s="90">
        <f t="shared" si="195"/>
        <v>0</v>
      </c>
      <c r="AI104" s="90">
        <v>321433</v>
      </c>
      <c r="AJ104" s="90">
        <f t="shared" si="196"/>
        <v>0</v>
      </c>
      <c r="AK104" s="90">
        <v>321433</v>
      </c>
      <c r="AL104" s="90">
        <f t="shared" si="197"/>
        <v>0</v>
      </c>
      <c r="AM104" s="90">
        <v>321433</v>
      </c>
      <c r="AN104" s="90">
        <f t="shared" si="198"/>
        <v>0</v>
      </c>
      <c r="AO104" s="90">
        <v>321433</v>
      </c>
      <c r="AP104" s="90">
        <f t="shared" si="199"/>
        <v>0</v>
      </c>
      <c r="AQ104" s="90">
        <v>321433</v>
      </c>
      <c r="AR104" s="90">
        <f t="shared" si="201"/>
        <v>0</v>
      </c>
      <c r="AS104" s="90">
        <v>321433</v>
      </c>
      <c r="AT104" s="90">
        <f t="shared" si="202"/>
        <v>0</v>
      </c>
      <c r="AU104" s="90">
        <v>321433</v>
      </c>
      <c r="AV104" s="90">
        <f t="shared" si="203"/>
        <v>0</v>
      </c>
      <c r="AW104" s="90">
        <v>321433</v>
      </c>
      <c r="AX104" s="90">
        <f t="shared" si="204"/>
        <v>0</v>
      </c>
      <c r="AY104" s="90">
        <v>321433</v>
      </c>
      <c r="AZ104" s="90">
        <f t="shared" si="205"/>
        <v>0</v>
      </c>
      <c r="BA104" s="90">
        <v>321433</v>
      </c>
      <c r="BB104" s="90">
        <f t="shared" si="206"/>
        <v>0</v>
      </c>
      <c r="BC104" s="90">
        <v>321433</v>
      </c>
      <c r="BD104" s="90">
        <f t="shared" si="207"/>
        <v>1487</v>
      </c>
      <c r="BE104" s="90">
        <v>319946</v>
      </c>
      <c r="BF104" s="90">
        <f t="shared" si="208"/>
        <v>0</v>
      </c>
      <c r="BG104" s="90">
        <v>319946</v>
      </c>
      <c r="BH104" s="97">
        <f t="shared" si="209"/>
        <v>0</v>
      </c>
      <c r="BI104" s="97">
        <v>319946</v>
      </c>
      <c r="BJ104" s="91">
        <f t="shared" si="200"/>
        <v>0</v>
      </c>
      <c r="BK104" s="102">
        <v>319946</v>
      </c>
      <c r="BL104" s="4"/>
      <c r="BM104" s="4"/>
      <c r="BN104" s="4"/>
      <c r="BO104" s="4"/>
      <c r="BP104" s="4"/>
      <c r="BQ104" s="4"/>
      <c r="BR104" s="4"/>
      <c r="BS104" s="4"/>
      <c r="BT104" s="4"/>
      <c r="BU104" s="4"/>
    </row>
    <row r="105" spans="1:73" ht="22.5" customHeight="1" x14ac:dyDescent="0.2">
      <c r="A105" s="789"/>
      <c r="B105" s="87" t="s">
        <v>84</v>
      </c>
      <c r="C105" s="93" t="s">
        <v>86</v>
      </c>
      <c r="D105" s="93" t="s">
        <v>336</v>
      </c>
      <c r="E105" s="93" t="s">
        <v>243</v>
      </c>
      <c r="F105" s="90">
        <v>156532</v>
      </c>
      <c r="G105" s="90">
        <v>0</v>
      </c>
      <c r="H105" s="90">
        <v>156532</v>
      </c>
      <c r="I105" s="90">
        <v>0</v>
      </c>
      <c r="J105" s="93" t="s">
        <v>241</v>
      </c>
      <c r="K105" s="93" t="s">
        <v>97</v>
      </c>
      <c r="L105" s="87" t="s">
        <v>279</v>
      </c>
      <c r="M105" s="96" t="s">
        <v>104</v>
      </c>
      <c r="N105" s="90">
        <f t="shared" si="210"/>
        <v>17163</v>
      </c>
      <c r="O105" s="90">
        <f>NPMU!G172</f>
        <v>134727</v>
      </c>
      <c r="P105" s="90">
        <f>NPMU!H172</f>
        <v>98577</v>
      </c>
      <c r="Q105" s="142">
        <f>NPMU!O168</f>
        <v>6000</v>
      </c>
      <c r="R105" s="90">
        <f t="shared" si="187"/>
        <v>0</v>
      </c>
      <c r="S105" s="90">
        <v>134727</v>
      </c>
      <c r="T105" s="84">
        <f t="shared" si="188"/>
        <v>5575</v>
      </c>
      <c r="U105" s="90">
        <v>129152</v>
      </c>
      <c r="V105" s="84">
        <f t="shared" si="189"/>
        <v>0</v>
      </c>
      <c r="W105" s="90">
        <v>129152</v>
      </c>
      <c r="X105" s="84">
        <f t="shared" si="190"/>
        <v>0</v>
      </c>
      <c r="Y105" s="90">
        <v>129152</v>
      </c>
      <c r="Z105" s="90">
        <f t="shared" si="191"/>
        <v>4288</v>
      </c>
      <c r="AA105" s="90">
        <v>124864</v>
      </c>
      <c r="AB105" s="90">
        <f t="shared" si="192"/>
        <v>4375</v>
      </c>
      <c r="AC105" s="90">
        <v>120489</v>
      </c>
      <c r="AD105" s="90">
        <f t="shared" si="193"/>
        <v>3971</v>
      </c>
      <c r="AE105" s="90">
        <v>116518</v>
      </c>
      <c r="AF105" s="90">
        <f t="shared" si="194"/>
        <v>6828</v>
      </c>
      <c r="AG105" s="90">
        <v>109690</v>
      </c>
      <c r="AH105" s="90">
        <f t="shared" si="195"/>
        <v>2372</v>
      </c>
      <c r="AI105" s="90">
        <v>107318</v>
      </c>
      <c r="AJ105" s="90">
        <f t="shared" si="196"/>
        <v>0</v>
      </c>
      <c r="AK105" s="90">
        <v>107318</v>
      </c>
      <c r="AL105" s="90">
        <f t="shared" si="197"/>
        <v>0</v>
      </c>
      <c r="AM105" s="90">
        <v>107318</v>
      </c>
      <c r="AN105" s="90">
        <f t="shared" si="198"/>
        <v>0</v>
      </c>
      <c r="AO105" s="90">
        <v>107318</v>
      </c>
      <c r="AP105" s="90">
        <f t="shared" si="199"/>
        <v>0</v>
      </c>
      <c r="AQ105" s="90">
        <v>107318</v>
      </c>
      <c r="AR105" s="90">
        <f t="shared" si="201"/>
        <v>0</v>
      </c>
      <c r="AS105" s="90">
        <v>107318</v>
      </c>
      <c r="AT105" s="90">
        <f t="shared" si="202"/>
        <v>0</v>
      </c>
      <c r="AU105" s="90">
        <v>107318</v>
      </c>
      <c r="AV105" s="90">
        <f t="shared" si="203"/>
        <v>0</v>
      </c>
      <c r="AW105" s="90">
        <v>107318</v>
      </c>
      <c r="AX105" s="90">
        <f t="shared" si="204"/>
        <v>0</v>
      </c>
      <c r="AY105" s="90">
        <v>107318</v>
      </c>
      <c r="AZ105" s="90">
        <f t="shared" si="205"/>
        <v>0</v>
      </c>
      <c r="BA105" s="90">
        <v>107318</v>
      </c>
      <c r="BB105" s="90">
        <f t="shared" si="206"/>
        <v>0</v>
      </c>
      <c r="BC105" s="90">
        <v>107318</v>
      </c>
      <c r="BD105" s="90">
        <f t="shared" si="207"/>
        <v>1085</v>
      </c>
      <c r="BE105" s="90">
        <v>106233</v>
      </c>
      <c r="BF105" s="90">
        <f t="shared" si="208"/>
        <v>0</v>
      </c>
      <c r="BG105" s="90">
        <v>106233</v>
      </c>
      <c r="BH105" s="97">
        <f t="shared" si="209"/>
        <v>0</v>
      </c>
      <c r="BI105" s="97">
        <v>106233</v>
      </c>
      <c r="BJ105" s="91">
        <f t="shared" si="200"/>
        <v>0</v>
      </c>
      <c r="BK105" s="102">
        <v>106233</v>
      </c>
      <c r="BL105" s="4"/>
      <c r="BM105" s="4"/>
      <c r="BN105" s="4"/>
      <c r="BO105" s="4"/>
      <c r="BP105" s="4"/>
      <c r="BQ105" s="4"/>
      <c r="BR105" s="4"/>
      <c r="BS105" s="4"/>
      <c r="BT105" s="4"/>
      <c r="BU105" s="4"/>
    </row>
    <row r="106" spans="1:73" ht="22.5" customHeight="1" x14ac:dyDescent="0.2">
      <c r="A106" s="789"/>
      <c r="B106" s="87" t="s">
        <v>84</v>
      </c>
      <c r="C106" s="93" t="str">
        <f>NPMU!C108</f>
        <v>DVVNL</v>
      </c>
      <c r="D106" s="93" t="str">
        <f>NPMU!D108</f>
        <v>-</v>
      </c>
      <c r="E106" s="93" t="str">
        <f>NPMU!F108</f>
        <v>Proposed</v>
      </c>
      <c r="F106" s="103">
        <f>NPMU!G108</f>
        <v>5354069</v>
      </c>
      <c r="G106" s="103">
        <f>NPMU!H108</f>
        <v>5354069</v>
      </c>
      <c r="H106" s="90"/>
      <c r="I106" s="90"/>
      <c r="J106" s="93" t="s">
        <v>270</v>
      </c>
      <c r="K106" s="93" t="s">
        <v>18</v>
      </c>
      <c r="L106" s="87" t="s">
        <v>149</v>
      </c>
      <c r="M106" s="96" t="s">
        <v>49</v>
      </c>
      <c r="N106" s="108">
        <v>0</v>
      </c>
      <c r="O106" s="108">
        <v>0</v>
      </c>
      <c r="P106" s="108">
        <v>0</v>
      </c>
      <c r="Q106" s="108">
        <v>0</v>
      </c>
      <c r="R106" s="108">
        <v>0</v>
      </c>
      <c r="S106" s="108">
        <v>0</v>
      </c>
      <c r="T106" s="108">
        <v>0</v>
      </c>
      <c r="U106" s="90"/>
      <c r="V106" s="84"/>
      <c r="W106" s="90"/>
      <c r="X106" s="84"/>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c r="BH106" s="97"/>
      <c r="BI106" s="97"/>
      <c r="BJ106" s="76"/>
      <c r="BK106" s="102"/>
      <c r="BL106" s="4"/>
      <c r="BM106" s="4"/>
      <c r="BN106" s="4"/>
      <c r="BO106" s="4"/>
      <c r="BP106" s="4"/>
      <c r="BQ106" s="4"/>
      <c r="BR106" s="4"/>
      <c r="BS106" s="4"/>
      <c r="BT106" s="4"/>
      <c r="BU106" s="4"/>
    </row>
    <row r="107" spans="1:73" ht="22.5" customHeight="1" x14ac:dyDescent="0.2">
      <c r="A107" s="789"/>
      <c r="B107" s="87" t="s">
        <v>84</v>
      </c>
      <c r="C107" s="93" t="str">
        <f>NPMU!C109</f>
        <v>KESCO</v>
      </c>
      <c r="D107" s="93" t="str">
        <f>NPMU!D109</f>
        <v>-</v>
      </c>
      <c r="E107" s="93" t="str">
        <f>NPMU!F109</f>
        <v>Proposed</v>
      </c>
      <c r="F107" s="103">
        <f>NPMU!G109</f>
        <v>625000</v>
      </c>
      <c r="G107" s="103">
        <f>NPMU!H109</f>
        <v>625000</v>
      </c>
      <c r="H107" s="90"/>
      <c r="I107" s="90"/>
      <c r="J107" s="93" t="s">
        <v>270</v>
      </c>
      <c r="K107" s="93" t="s">
        <v>18</v>
      </c>
      <c r="L107" s="87" t="s">
        <v>149</v>
      </c>
      <c r="M107" s="96" t="s">
        <v>49</v>
      </c>
      <c r="N107" s="108">
        <v>0</v>
      </c>
      <c r="O107" s="108">
        <v>0</v>
      </c>
      <c r="P107" s="108">
        <v>0</v>
      </c>
      <c r="Q107" s="108">
        <v>0</v>
      </c>
      <c r="R107" s="108">
        <v>0</v>
      </c>
      <c r="S107" s="108">
        <v>0</v>
      </c>
      <c r="T107" s="108">
        <v>0</v>
      </c>
      <c r="U107" s="90"/>
      <c r="V107" s="84"/>
      <c r="W107" s="90"/>
      <c r="X107" s="84"/>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c r="BH107" s="97"/>
      <c r="BI107" s="97"/>
      <c r="BJ107" s="76"/>
      <c r="BK107" s="102"/>
      <c r="BL107" s="4"/>
      <c r="BM107" s="4"/>
      <c r="BN107" s="4"/>
      <c r="BO107" s="4"/>
      <c r="BP107" s="4"/>
      <c r="BQ107" s="4"/>
      <c r="BR107" s="4"/>
      <c r="BS107" s="4"/>
      <c r="BT107" s="4"/>
      <c r="BU107" s="4"/>
    </row>
    <row r="108" spans="1:73" ht="22.5" customHeight="1" x14ac:dyDescent="0.2">
      <c r="A108" s="789"/>
      <c r="B108" s="87" t="s">
        <v>84</v>
      </c>
      <c r="C108" s="93" t="str">
        <f>NPMU!C110</f>
        <v>MVVNL</v>
      </c>
      <c r="D108" s="93" t="str">
        <f>NPMU!D110</f>
        <v>-</v>
      </c>
      <c r="E108" s="93" t="str">
        <f>NPMU!F110</f>
        <v>Proposed</v>
      </c>
      <c r="F108" s="103">
        <f>NPMU!G110</f>
        <v>7528737</v>
      </c>
      <c r="G108" s="103">
        <f>NPMU!H110</f>
        <v>7528737</v>
      </c>
      <c r="H108" s="90"/>
      <c r="I108" s="90"/>
      <c r="J108" s="93" t="s">
        <v>270</v>
      </c>
      <c r="K108" s="93" t="s">
        <v>18</v>
      </c>
      <c r="L108" s="87" t="s">
        <v>149</v>
      </c>
      <c r="M108" s="96" t="s">
        <v>49</v>
      </c>
      <c r="N108" s="108">
        <v>0</v>
      </c>
      <c r="O108" s="108">
        <v>0</v>
      </c>
      <c r="P108" s="108">
        <v>0</v>
      </c>
      <c r="Q108" s="108">
        <v>0</v>
      </c>
      <c r="R108" s="108">
        <v>0</v>
      </c>
      <c r="S108" s="108">
        <v>0</v>
      </c>
      <c r="T108" s="108">
        <v>0</v>
      </c>
      <c r="U108" s="90"/>
      <c r="V108" s="84"/>
      <c r="W108" s="90"/>
      <c r="X108" s="84"/>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7"/>
      <c r="BI108" s="97"/>
      <c r="BJ108" s="76"/>
      <c r="BK108" s="102"/>
      <c r="BL108" s="4"/>
      <c r="BM108" s="4"/>
      <c r="BN108" s="4"/>
      <c r="BO108" s="4"/>
      <c r="BP108" s="4"/>
      <c r="BQ108" s="4"/>
      <c r="BR108" s="4"/>
      <c r="BS108" s="4"/>
      <c r="BT108" s="4"/>
      <c r="BU108" s="4"/>
    </row>
    <row r="109" spans="1:73" ht="22.5" customHeight="1" x14ac:dyDescent="0.2">
      <c r="A109" s="789"/>
      <c r="B109" s="87" t="s">
        <v>84</v>
      </c>
      <c r="C109" s="93" t="str">
        <f>NPMU!C111</f>
        <v>PVVNL</v>
      </c>
      <c r="D109" s="93" t="str">
        <f>NPMU!D111</f>
        <v>-</v>
      </c>
      <c r="E109" s="93" t="str">
        <f>NPMU!F111</f>
        <v>Proposed</v>
      </c>
      <c r="F109" s="103">
        <f>NPMU!G111</f>
        <v>6143261</v>
      </c>
      <c r="G109" s="103">
        <f>NPMU!H111</f>
        <v>6143261</v>
      </c>
      <c r="H109" s="90"/>
      <c r="I109" s="90"/>
      <c r="J109" s="93" t="s">
        <v>270</v>
      </c>
      <c r="K109" s="93" t="s">
        <v>18</v>
      </c>
      <c r="L109" s="87" t="s">
        <v>149</v>
      </c>
      <c r="M109" s="96" t="s">
        <v>49</v>
      </c>
      <c r="N109" s="108">
        <v>0</v>
      </c>
      <c r="O109" s="108">
        <v>0</v>
      </c>
      <c r="P109" s="108">
        <v>0</v>
      </c>
      <c r="Q109" s="108">
        <v>0</v>
      </c>
      <c r="R109" s="108">
        <v>0</v>
      </c>
      <c r="S109" s="108">
        <v>0</v>
      </c>
      <c r="T109" s="108">
        <v>0</v>
      </c>
      <c r="U109" s="90"/>
      <c r="V109" s="84"/>
      <c r="W109" s="90"/>
      <c r="X109" s="84"/>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7"/>
      <c r="BI109" s="97"/>
      <c r="BJ109" s="76"/>
      <c r="BK109" s="102"/>
      <c r="BL109" s="4"/>
      <c r="BM109" s="4"/>
      <c r="BN109" s="4"/>
      <c r="BO109" s="4"/>
      <c r="BP109" s="4"/>
      <c r="BQ109" s="4"/>
      <c r="BR109" s="4"/>
      <c r="BS109" s="4"/>
      <c r="BT109" s="4"/>
      <c r="BU109" s="4"/>
    </row>
    <row r="110" spans="1:73" ht="22.5" customHeight="1" x14ac:dyDescent="0.2">
      <c r="A110" s="773"/>
      <c r="B110" s="87" t="s">
        <v>84</v>
      </c>
      <c r="C110" s="93" t="str">
        <f>NPMU!C112</f>
        <v>PuVVNL</v>
      </c>
      <c r="D110" s="93" t="str">
        <f>NPMU!D112</f>
        <v>-</v>
      </c>
      <c r="E110" s="93" t="str">
        <f>NPMU!F112</f>
        <v>Proposed</v>
      </c>
      <c r="F110" s="103">
        <f>NPMU!G112</f>
        <v>7327988</v>
      </c>
      <c r="G110" s="103">
        <f>NPMU!H112</f>
        <v>7327988</v>
      </c>
      <c r="H110" s="90"/>
      <c r="I110" s="90"/>
      <c r="J110" s="93" t="s">
        <v>270</v>
      </c>
      <c r="K110" s="93" t="s">
        <v>18</v>
      </c>
      <c r="L110" s="87" t="s">
        <v>149</v>
      </c>
      <c r="M110" s="96" t="s">
        <v>49</v>
      </c>
      <c r="N110" s="108">
        <v>0</v>
      </c>
      <c r="O110" s="108">
        <v>0</v>
      </c>
      <c r="P110" s="108">
        <v>0</v>
      </c>
      <c r="Q110" s="108">
        <v>0</v>
      </c>
      <c r="R110" s="108">
        <v>0</v>
      </c>
      <c r="S110" s="108">
        <v>0</v>
      </c>
      <c r="T110" s="108">
        <v>0</v>
      </c>
      <c r="U110" s="90"/>
      <c r="V110" s="84"/>
      <c r="W110" s="90"/>
      <c r="X110" s="84"/>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c r="BH110" s="97"/>
      <c r="BI110" s="97"/>
      <c r="BJ110" s="76"/>
      <c r="BK110" s="102"/>
      <c r="BL110" s="4"/>
      <c r="BM110" s="4"/>
      <c r="BN110" s="4"/>
      <c r="BO110" s="4"/>
      <c r="BP110" s="4"/>
      <c r="BQ110" s="4"/>
      <c r="BR110" s="4"/>
      <c r="BS110" s="4"/>
      <c r="BT110" s="4"/>
      <c r="BU110" s="4"/>
    </row>
    <row r="111" spans="1:73" ht="22.5" customHeight="1" x14ac:dyDescent="0.2">
      <c r="A111" s="118">
        <v>31</v>
      </c>
      <c r="B111" s="87" t="s">
        <v>21</v>
      </c>
      <c r="C111" s="93" t="s">
        <v>22</v>
      </c>
      <c r="D111" s="93" t="s">
        <v>319</v>
      </c>
      <c r="E111" s="93" t="s">
        <v>286</v>
      </c>
      <c r="F111" s="90">
        <v>1584205</v>
      </c>
      <c r="G111" s="90">
        <v>1584205</v>
      </c>
      <c r="H111" s="90"/>
      <c r="I111" s="90"/>
      <c r="J111" s="93" t="s">
        <v>270</v>
      </c>
      <c r="K111" s="93" t="s">
        <v>18</v>
      </c>
      <c r="L111" s="87" t="s">
        <v>149</v>
      </c>
      <c r="M111" s="96" t="s">
        <v>15</v>
      </c>
      <c r="N111" s="90">
        <v>0</v>
      </c>
      <c r="O111" s="90">
        <v>0</v>
      </c>
      <c r="P111" s="90">
        <v>0</v>
      </c>
      <c r="Q111" s="90">
        <v>0</v>
      </c>
      <c r="R111" s="90">
        <f t="shared" ref="R111:R113" si="211">O111-S111</f>
        <v>0</v>
      </c>
      <c r="S111" s="90">
        <v>0</v>
      </c>
      <c r="T111" s="84">
        <f t="shared" ref="T111:T113" si="212">S111-U111</f>
        <v>0</v>
      </c>
      <c r="U111" s="90">
        <v>0</v>
      </c>
      <c r="V111" s="84">
        <f t="shared" ref="V111:V113" si="213">U111-W111</f>
        <v>0</v>
      </c>
      <c r="W111" s="90">
        <v>0</v>
      </c>
      <c r="X111" s="84">
        <f t="shared" ref="X111:X113" si="214">W111-Y111</f>
        <v>0</v>
      </c>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c r="BH111" s="97"/>
      <c r="BI111" s="97"/>
      <c r="BJ111" s="76"/>
      <c r="BK111" s="102"/>
      <c r="BL111" s="4"/>
      <c r="BM111" s="4"/>
      <c r="BN111" s="4"/>
      <c r="BO111" s="4"/>
      <c r="BP111" s="4"/>
      <c r="BQ111" s="4"/>
      <c r="BR111" s="4"/>
      <c r="BS111" s="4"/>
      <c r="BT111" s="4"/>
      <c r="BU111" s="4"/>
    </row>
    <row r="112" spans="1:73" ht="22.5" customHeight="1" x14ac:dyDescent="0.2">
      <c r="A112" s="788">
        <v>32</v>
      </c>
      <c r="B112" s="87" t="s">
        <v>90</v>
      </c>
      <c r="C112" s="88" t="s">
        <v>91</v>
      </c>
      <c r="D112" s="88" t="s">
        <v>342</v>
      </c>
      <c r="E112" s="88" t="s">
        <v>240</v>
      </c>
      <c r="F112" s="92">
        <v>5164</v>
      </c>
      <c r="G112" s="92">
        <v>0</v>
      </c>
      <c r="H112" s="92">
        <v>5164</v>
      </c>
      <c r="I112" s="92">
        <v>0</v>
      </c>
      <c r="J112" s="117" t="s">
        <v>245</v>
      </c>
      <c r="K112" s="88" t="s">
        <v>251</v>
      </c>
      <c r="L112" s="99" t="s">
        <v>343</v>
      </c>
      <c r="M112" s="100" t="s">
        <v>96</v>
      </c>
      <c r="N112" s="92">
        <v>0</v>
      </c>
      <c r="O112" s="92">
        <v>5164</v>
      </c>
      <c r="P112" s="92">
        <v>0</v>
      </c>
      <c r="Q112" s="92">
        <v>0</v>
      </c>
      <c r="R112" s="89">
        <f t="shared" si="211"/>
        <v>0</v>
      </c>
      <c r="S112" s="92">
        <v>5164</v>
      </c>
      <c r="T112" s="84">
        <f t="shared" si="212"/>
        <v>0</v>
      </c>
      <c r="U112" s="92">
        <v>5164</v>
      </c>
      <c r="V112" s="84">
        <f t="shared" si="213"/>
        <v>0</v>
      </c>
      <c r="W112" s="92">
        <v>5164</v>
      </c>
      <c r="X112" s="84">
        <f t="shared" si="214"/>
        <v>0</v>
      </c>
      <c r="Y112" s="92">
        <v>5164</v>
      </c>
      <c r="Z112" s="89">
        <f t="shared" ref="Z112:Z113" si="215">Y112-AA112</f>
        <v>0</v>
      </c>
      <c r="AA112" s="92">
        <v>5164</v>
      </c>
      <c r="AB112" s="90">
        <f t="shared" ref="AB112:AB113" si="216">AA112-AC112</f>
        <v>0</v>
      </c>
      <c r="AC112" s="92">
        <v>5164</v>
      </c>
      <c r="AD112" s="90">
        <f t="shared" ref="AD112:AD113" si="217">AC112-AE112</f>
        <v>0</v>
      </c>
      <c r="AE112" s="92">
        <v>5164</v>
      </c>
      <c r="AF112" s="90">
        <f t="shared" ref="AF112:AF113" si="218">AE112-AG112</f>
        <v>0</v>
      </c>
      <c r="AG112" s="92">
        <v>5164</v>
      </c>
      <c r="AH112" s="92">
        <f t="shared" ref="AH112:AH113" si="219">AG112-AI112</f>
        <v>0</v>
      </c>
      <c r="AI112" s="92">
        <v>5164</v>
      </c>
      <c r="AJ112" s="92">
        <f t="shared" ref="AJ112:AJ113" si="220">AI112-AK112</f>
        <v>0</v>
      </c>
      <c r="AK112" s="92">
        <v>5164</v>
      </c>
      <c r="AL112" s="92">
        <f t="shared" ref="AL112:AL113" si="221">AK112-AM112</f>
        <v>0</v>
      </c>
      <c r="AM112" s="92">
        <v>5164</v>
      </c>
      <c r="AN112" s="92">
        <f t="shared" ref="AN112:AN113" si="222">AM112-AO112</f>
        <v>0</v>
      </c>
      <c r="AO112" s="92">
        <v>5164</v>
      </c>
      <c r="AP112" s="92">
        <f t="shared" ref="AP112:AP113" si="223">AO112-AQ112</f>
        <v>0</v>
      </c>
      <c r="AQ112" s="92">
        <v>5164</v>
      </c>
      <c r="AR112" s="92">
        <v>0</v>
      </c>
      <c r="AS112" s="92">
        <v>5164</v>
      </c>
      <c r="AT112" s="92" t="s">
        <v>149</v>
      </c>
      <c r="AU112" s="92">
        <v>5164</v>
      </c>
      <c r="AV112" s="92" t="s">
        <v>149</v>
      </c>
      <c r="AW112" s="92" t="s">
        <v>149</v>
      </c>
      <c r="AX112" s="92" t="s">
        <v>149</v>
      </c>
      <c r="AY112" s="92" t="s">
        <v>149</v>
      </c>
      <c r="AZ112" s="92" t="s">
        <v>149</v>
      </c>
      <c r="BA112" s="92" t="s">
        <v>149</v>
      </c>
      <c r="BB112" s="92" t="s">
        <v>149</v>
      </c>
      <c r="BC112" s="92" t="s">
        <v>149</v>
      </c>
      <c r="BD112" s="92" t="s">
        <v>149</v>
      </c>
      <c r="BE112" s="92" t="s">
        <v>149</v>
      </c>
      <c r="BF112" s="92" t="s">
        <v>149</v>
      </c>
      <c r="BG112" s="92" t="s">
        <v>149</v>
      </c>
      <c r="BH112" s="92" t="s">
        <v>149</v>
      </c>
      <c r="BI112" s="92" t="s">
        <v>149</v>
      </c>
      <c r="BJ112" s="91" t="e">
        <f t="shared" ref="BJ112:BJ113" si="224">BI112-BK112</f>
        <v>#VALUE!</v>
      </c>
      <c r="BK112" s="105">
        <v>5164</v>
      </c>
      <c r="BL112" s="4"/>
      <c r="BM112" s="4"/>
      <c r="BN112" s="4"/>
      <c r="BO112" s="4"/>
      <c r="BP112" s="4"/>
      <c r="BQ112" s="4"/>
      <c r="BR112" s="4"/>
      <c r="BS112" s="4"/>
      <c r="BT112" s="4"/>
      <c r="BU112" s="4"/>
    </row>
    <row r="113" spans="1:73" ht="22.5" customHeight="1" x14ac:dyDescent="0.2">
      <c r="A113" s="789"/>
      <c r="B113" s="87" t="s">
        <v>90</v>
      </c>
      <c r="C113" s="88" t="s">
        <v>123</v>
      </c>
      <c r="D113" s="88" t="s">
        <v>344</v>
      </c>
      <c r="E113" s="88" t="s">
        <v>240</v>
      </c>
      <c r="F113" s="92">
        <v>10000</v>
      </c>
      <c r="G113" s="92">
        <v>0</v>
      </c>
      <c r="H113" s="92">
        <v>10000</v>
      </c>
      <c r="I113" s="92">
        <v>0</v>
      </c>
      <c r="J113" s="117" t="s">
        <v>245</v>
      </c>
      <c r="K113" s="117" t="s">
        <v>97</v>
      </c>
      <c r="L113" s="99" t="s">
        <v>345</v>
      </c>
      <c r="M113" s="100" t="s">
        <v>96</v>
      </c>
      <c r="N113" s="92">
        <v>0</v>
      </c>
      <c r="O113" s="92">
        <v>10000</v>
      </c>
      <c r="P113" s="92">
        <v>0</v>
      </c>
      <c r="Q113" s="92">
        <v>0</v>
      </c>
      <c r="R113" s="89">
        <f t="shared" si="211"/>
        <v>0</v>
      </c>
      <c r="S113" s="92">
        <v>10000</v>
      </c>
      <c r="T113" s="84">
        <f t="shared" si="212"/>
        <v>0</v>
      </c>
      <c r="U113" s="92">
        <v>10000</v>
      </c>
      <c r="V113" s="84">
        <f t="shared" si="213"/>
        <v>0</v>
      </c>
      <c r="W113" s="92">
        <v>10000</v>
      </c>
      <c r="X113" s="84">
        <f t="shared" si="214"/>
        <v>0</v>
      </c>
      <c r="Y113" s="92">
        <v>10000</v>
      </c>
      <c r="Z113" s="89">
        <f t="shared" si="215"/>
        <v>0</v>
      </c>
      <c r="AA113" s="92">
        <v>10000</v>
      </c>
      <c r="AB113" s="90">
        <f t="shared" si="216"/>
        <v>0</v>
      </c>
      <c r="AC113" s="92">
        <v>10000</v>
      </c>
      <c r="AD113" s="90">
        <f t="shared" si="217"/>
        <v>0</v>
      </c>
      <c r="AE113" s="92">
        <v>10000</v>
      </c>
      <c r="AF113" s="90">
        <f t="shared" si="218"/>
        <v>0</v>
      </c>
      <c r="AG113" s="92">
        <v>10000</v>
      </c>
      <c r="AH113" s="92">
        <f t="shared" si="219"/>
        <v>0</v>
      </c>
      <c r="AI113" s="92">
        <v>10000</v>
      </c>
      <c r="AJ113" s="92">
        <f t="shared" si="220"/>
        <v>0</v>
      </c>
      <c r="AK113" s="92">
        <v>10000</v>
      </c>
      <c r="AL113" s="92">
        <f t="shared" si="221"/>
        <v>0</v>
      </c>
      <c r="AM113" s="92">
        <v>10000</v>
      </c>
      <c r="AN113" s="92">
        <f t="shared" si="222"/>
        <v>0</v>
      </c>
      <c r="AO113" s="92">
        <v>10000</v>
      </c>
      <c r="AP113" s="92">
        <f t="shared" si="223"/>
        <v>0</v>
      </c>
      <c r="AQ113" s="92">
        <v>10000</v>
      </c>
      <c r="AR113" s="92">
        <v>0</v>
      </c>
      <c r="AS113" s="92">
        <v>10000</v>
      </c>
      <c r="AT113" s="92" t="s">
        <v>149</v>
      </c>
      <c r="AU113" s="92">
        <v>10000</v>
      </c>
      <c r="AV113" s="92" t="s">
        <v>149</v>
      </c>
      <c r="AW113" s="92" t="s">
        <v>149</v>
      </c>
      <c r="AX113" s="92" t="s">
        <v>149</v>
      </c>
      <c r="AY113" s="92" t="s">
        <v>149</v>
      </c>
      <c r="AZ113" s="92" t="s">
        <v>149</v>
      </c>
      <c r="BA113" s="92" t="s">
        <v>149</v>
      </c>
      <c r="BB113" s="92" t="s">
        <v>149</v>
      </c>
      <c r="BC113" s="92" t="s">
        <v>149</v>
      </c>
      <c r="BD113" s="92" t="s">
        <v>149</v>
      </c>
      <c r="BE113" s="92" t="s">
        <v>149</v>
      </c>
      <c r="BF113" s="92" t="s">
        <v>149</v>
      </c>
      <c r="BG113" s="92" t="s">
        <v>149</v>
      </c>
      <c r="BH113" s="92" t="s">
        <v>149</v>
      </c>
      <c r="BI113" s="92" t="s">
        <v>149</v>
      </c>
      <c r="BJ113" s="91" t="e">
        <f t="shared" si="224"/>
        <v>#VALUE!</v>
      </c>
      <c r="BK113" s="105">
        <v>10000</v>
      </c>
      <c r="BL113" s="4"/>
      <c r="BM113" s="4"/>
      <c r="BN113" s="4"/>
      <c r="BO113" s="4"/>
      <c r="BP113" s="4"/>
      <c r="BQ113" s="4"/>
      <c r="BR113" s="4"/>
      <c r="BS113" s="4"/>
      <c r="BT113" s="4"/>
      <c r="BU113" s="4"/>
    </row>
    <row r="114" spans="1:73" ht="22.5" customHeight="1" x14ac:dyDescent="0.2">
      <c r="A114" s="773"/>
      <c r="B114" s="87" t="s">
        <v>90</v>
      </c>
      <c r="C114" s="93" t="str">
        <f>NPMU!C116</f>
        <v>WBSEDCL</v>
      </c>
      <c r="D114" s="93" t="str">
        <f>NPMU!D116</f>
        <v>-</v>
      </c>
      <c r="E114" s="93" t="str">
        <f>NPMU!F116</f>
        <v>Proposed</v>
      </c>
      <c r="F114" s="103">
        <f>NPMU!G116</f>
        <v>20717969</v>
      </c>
      <c r="G114" s="103">
        <f>NPMU!H116</f>
        <v>20717969</v>
      </c>
      <c r="H114" s="90"/>
      <c r="I114" s="90"/>
      <c r="J114" s="93" t="s">
        <v>270</v>
      </c>
      <c r="K114" s="93" t="s">
        <v>18</v>
      </c>
      <c r="L114" s="87" t="s">
        <v>149</v>
      </c>
      <c r="M114" s="96" t="s">
        <v>49</v>
      </c>
      <c r="N114" s="108">
        <v>0</v>
      </c>
      <c r="O114" s="108">
        <v>0</v>
      </c>
      <c r="P114" s="108">
        <v>0</v>
      </c>
      <c r="Q114" s="108">
        <v>0</v>
      </c>
      <c r="R114" s="108">
        <v>0</v>
      </c>
      <c r="S114" s="108">
        <v>0</v>
      </c>
      <c r="T114" s="108">
        <v>0</v>
      </c>
      <c r="U114" s="90"/>
      <c r="V114" s="84"/>
      <c r="W114" s="90"/>
      <c r="X114" s="84"/>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c r="BH114" s="97"/>
      <c r="BI114" s="97"/>
      <c r="BJ114" s="76"/>
      <c r="BK114" s="102"/>
      <c r="BL114" s="4"/>
      <c r="BM114" s="4"/>
      <c r="BN114" s="4"/>
      <c r="BO114" s="4"/>
      <c r="BP114" s="4"/>
      <c r="BQ114" s="4"/>
      <c r="BR114" s="4"/>
      <c r="BS114" s="4"/>
      <c r="BT114" s="4"/>
      <c r="BU114" s="4"/>
    </row>
    <row r="115" spans="1:73" ht="22.5" customHeight="1" x14ac:dyDescent="0.2">
      <c r="A115" s="118"/>
      <c r="B115" s="143" t="s">
        <v>346</v>
      </c>
      <c r="C115" s="144"/>
      <c r="D115" s="143"/>
      <c r="E115" s="143"/>
      <c r="F115" s="80">
        <f t="shared" ref="F115:I115" si="225">SUM(F6:F114)</f>
        <v>212929079</v>
      </c>
      <c r="G115" s="80">
        <f t="shared" si="225"/>
        <v>204670964</v>
      </c>
      <c r="H115" s="80" t="e">
        <f t="shared" si="225"/>
        <v>#REF!</v>
      </c>
      <c r="I115" s="80" t="e">
        <f t="shared" si="225"/>
        <v>#REF!</v>
      </c>
      <c r="J115" s="145"/>
      <c r="K115" s="145"/>
      <c r="L115" s="143"/>
      <c r="M115" s="146"/>
      <c r="N115" s="80">
        <f t="shared" ref="N115:AY115" si="226">SUM(N6:N113)</f>
        <v>745659</v>
      </c>
      <c r="O115" s="80">
        <f t="shared" si="226"/>
        <v>5751743</v>
      </c>
      <c r="P115" s="80">
        <f t="shared" si="226"/>
        <v>1665485</v>
      </c>
      <c r="Q115" s="80">
        <f t="shared" si="226"/>
        <v>181000</v>
      </c>
      <c r="R115" s="80">
        <f t="shared" si="226"/>
        <v>24280</v>
      </c>
      <c r="S115" s="80">
        <f t="shared" si="226"/>
        <v>5727463</v>
      </c>
      <c r="T115" s="80">
        <f t="shared" si="226"/>
        <v>110874</v>
      </c>
      <c r="U115" s="80">
        <f t="shared" si="226"/>
        <v>5616589</v>
      </c>
      <c r="V115" s="80">
        <f t="shared" si="226"/>
        <v>93701</v>
      </c>
      <c r="W115" s="80">
        <f t="shared" si="226"/>
        <v>5522888</v>
      </c>
      <c r="X115" s="80">
        <f t="shared" si="226"/>
        <v>85234</v>
      </c>
      <c r="Y115" s="80">
        <f t="shared" si="226"/>
        <v>5437654</v>
      </c>
      <c r="Z115" s="80">
        <f t="shared" si="226"/>
        <v>107225</v>
      </c>
      <c r="AA115" s="80">
        <f t="shared" si="226"/>
        <v>5330429</v>
      </c>
      <c r="AB115" s="80">
        <f t="shared" si="226"/>
        <v>127004</v>
      </c>
      <c r="AC115" s="80">
        <f t="shared" si="226"/>
        <v>5203425</v>
      </c>
      <c r="AD115" s="80">
        <f t="shared" si="226"/>
        <v>115418</v>
      </c>
      <c r="AE115" s="80">
        <f t="shared" si="226"/>
        <v>5088007</v>
      </c>
      <c r="AF115" s="80">
        <f t="shared" si="226"/>
        <v>87626</v>
      </c>
      <c r="AG115" s="80">
        <f t="shared" si="226"/>
        <v>5000381</v>
      </c>
      <c r="AH115" s="80">
        <f t="shared" si="226"/>
        <v>110481</v>
      </c>
      <c r="AI115" s="80">
        <f t="shared" si="226"/>
        <v>4889900</v>
      </c>
      <c r="AJ115" s="80">
        <f t="shared" si="226"/>
        <v>149223</v>
      </c>
      <c r="AK115" s="80">
        <f t="shared" si="226"/>
        <v>4740677</v>
      </c>
      <c r="AL115" s="80">
        <f t="shared" si="226"/>
        <v>138303</v>
      </c>
      <c r="AM115" s="80">
        <f t="shared" si="226"/>
        <v>4602374</v>
      </c>
      <c r="AN115" s="80">
        <f t="shared" si="226"/>
        <v>178507</v>
      </c>
      <c r="AO115" s="80">
        <f t="shared" si="226"/>
        <v>4423867</v>
      </c>
      <c r="AP115" s="80">
        <f t="shared" si="226"/>
        <v>203111</v>
      </c>
      <c r="AQ115" s="80">
        <f t="shared" si="226"/>
        <v>4220756</v>
      </c>
      <c r="AR115" s="80">
        <f t="shared" si="226"/>
        <v>105977</v>
      </c>
      <c r="AS115" s="80">
        <f t="shared" si="226"/>
        <v>4112479</v>
      </c>
      <c r="AT115" s="80">
        <f t="shared" si="226"/>
        <v>165420</v>
      </c>
      <c r="AU115" s="80">
        <f t="shared" si="226"/>
        <v>3949059</v>
      </c>
      <c r="AV115" s="80">
        <f t="shared" si="226"/>
        <v>212181</v>
      </c>
      <c r="AW115" s="80">
        <f t="shared" si="226"/>
        <v>3057946</v>
      </c>
      <c r="AX115" s="80">
        <f t="shared" si="226"/>
        <v>204283</v>
      </c>
      <c r="AY115" s="80">
        <f t="shared" si="226"/>
        <v>2853663</v>
      </c>
      <c r="AZ115" s="80">
        <f>AY115-BA115</f>
        <v>195207</v>
      </c>
      <c r="BA115" s="80">
        <f t="shared" ref="BA115:BG115" si="227">SUM(BA6:BA113)</f>
        <v>2658456</v>
      </c>
      <c r="BB115" s="80">
        <f t="shared" si="227"/>
        <v>185174</v>
      </c>
      <c r="BC115" s="80">
        <f t="shared" si="227"/>
        <v>2473282</v>
      </c>
      <c r="BD115" s="80">
        <f t="shared" si="227"/>
        <v>165622</v>
      </c>
      <c r="BE115" s="80">
        <f t="shared" si="227"/>
        <v>2307660</v>
      </c>
      <c r="BF115" s="80">
        <f t="shared" si="227"/>
        <v>175005</v>
      </c>
      <c r="BG115" s="80">
        <f t="shared" si="227"/>
        <v>2132655</v>
      </c>
      <c r="BH115" s="80">
        <f>BG115-BI115</f>
        <v>162535</v>
      </c>
      <c r="BI115" s="80">
        <f>SUM(BI6:BI113)</f>
        <v>1970120</v>
      </c>
      <c r="BJ115" s="91">
        <f>BI115-BK115</f>
        <v>-335990</v>
      </c>
      <c r="BK115" s="147">
        <f>SUM(BK6:BK113)</f>
        <v>2306110</v>
      </c>
      <c r="BL115" s="4"/>
      <c r="BM115" s="4"/>
      <c r="BN115" s="4"/>
      <c r="BO115" s="4"/>
      <c r="BP115" s="4"/>
      <c r="BQ115" s="4"/>
      <c r="BR115" s="4"/>
      <c r="BS115" s="4"/>
      <c r="BT115" s="4"/>
      <c r="BU115" s="4"/>
    </row>
    <row r="116" spans="1:73" ht="12.75" x14ac:dyDescent="0.2">
      <c r="A116" s="1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148"/>
      <c r="BK116" s="4"/>
      <c r="BL116" s="4"/>
      <c r="BM116" s="4"/>
      <c r="BN116" s="4"/>
      <c r="BO116" s="4"/>
      <c r="BP116" s="4"/>
      <c r="BQ116" s="4"/>
      <c r="BR116" s="4"/>
      <c r="BS116" s="4"/>
      <c r="BT116" s="4"/>
      <c r="BU116" s="4"/>
    </row>
    <row r="117" spans="1:73" ht="12.75" x14ac:dyDescent="0.2">
      <c r="A117" s="14"/>
      <c r="B117" s="4"/>
      <c r="C117" s="4"/>
      <c r="D117" s="65"/>
      <c r="E117" s="65"/>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148"/>
      <c r="BK117" s="4"/>
      <c r="BL117" s="4"/>
      <c r="BM117" s="4"/>
      <c r="BN117" s="4"/>
      <c r="BO117" s="4"/>
      <c r="BP117" s="4"/>
      <c r="BQ117" s="4"/>
      <c r="BR117" s="4"/>
      <c r="BS117" s="4"/>
      <c r="BT117" s="4"/>
      <c r="BU117" s="4"/>
    </row>
    <row r="118" spans="1:73" ht="12.75" x14ac:dyDescent="0.2">
      <c r="A118" s="1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148"/>
      <c r="BK118" s="4"/>
      <c r="BL118" s="4"/>
      <c r="BM118" s="4"/>
      <c r="BN118" s="4"/>
      <c r="BO118" s="4"/>
      <c r="BP118" s="4"/>
      <c r="BQ118" s="4"/>
      <c r="BR118" s="4"/>
      <c r="BS118" s="4"/>
      <c r="BT118" s="4"/>
      <c r="BU118" s="4"/>
    </row>
    <row r="119" spans="1:73" ht="12.75" x14ac:dyDescent="0.2">
      <c r="A119" s="1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148"/>
      <c r="BK119" s="4"/>
      <c r="BL119" s="4"/>
      <c r="BM119" s="4"/>
      <c r="BN119" s="4"/>
      <c r="BO119" s="4"/>
      <c r="BP119" s="4"/>
      <c r="BQ119" s="4"/>
      <c r="BR119" s="4"/>
      <c r="BS119" s="4"/>
      <c r="BT119" s="4"/>
      <c r="BU119" s="4"/>
    </row>
    <row r="120" spans="1:73" ht="12.75" x14ac:dyDescent="0.2">
      <c r="A120" s="1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148"/>
      <c r="BK120" s="4"/>
      <c r="BL120" s="4"/>
      <c r="BM120" s="4"/>
      <c r="BN120" s="4"/>
      <c r="BO120" s="4"/>
      <c r="BP120" s="4"/>
      <c r="BQ120" s="4"/>
      <c r="BR120" s="4"/>
      <c r="BS120" s="4"/>
      <c r="BT120" s="4"/>
      <c r="BU120" s="4"/>
    </row>
    <row r="121" spans="1:73" ht="12.75" x14ac:dyDescent="0.2">
      <c r="A121" s="1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148"/>
      <c r="BK121" s="4"/>
      <c r="BL121" s="4"/>
      <c r="BM121" s="4"/>
      <c r="BN121" s="4"/>
      <c r="BO121" s="4"/>
      <c r="BP121" s="4"/>
      <c r="BQ121" s="4"/>
      <c r="BR121" s="4"/>
      <c r="BS121" s="4"/>
      <c r="BT121" s="4"/>
      <c r="BU121" s="4"/>
    </row>
    <row r="122" spans="1:73" ht="12.75" x14ac:dyDescent="0.2">
      <c r="A122" s="1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148"/>
      <c r="BK122" s="4"/>
      <c r="BL122" s="4"/>
      <c r="BM122" s="4"/>
      <c r="BN122" s="4"/>
      <c r="BO122" s="4"/>
      <c r="BP122" s="4"/>
      <c r="BQ122" s="4"/>
      <c r="BR122" s="4"/>
      <c r="BS122" s="4"/>
      <c r="BT122" s="4"/>
      <c r="BU122" s="4"/>
    </row>
    <row r="123" spans="1:73" ht="12.75" x14ac:dyDescent="0.2">
      <c r="A123" s="1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148"/>
      <c r="BK123" s="4"/>
      <c r="BL123" s="4"/>
      <c r="BM123" s="4"/>
      <c r="BN123" s="4"/>
      <c r="BO123" s="4"/>
      <c r="BP123" s="4"/>
      <c r="BQ123" s="4"/>
      <c r="BR123" s="4"/>
      <c r="BS123" s="4"/>
      <c r="BT123" s="4"/>
      <c r="BU123" s="4"/>
    </row>
    <row r="124" spans="1:73" ht="12.75" x14ac:dyDescent="0.2">
      <c r="A124" s="1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148"/>
      <c r="BK124" s="4"/>
      <c r="BL124" s="4"/>
      <c r="BM124" s="4"/>
      <c r="BN124" s="4"/>
      <c r="BO124" s="4"/>
      <c r="BP124" s="4"/>
      <c r="BQ124" s="4"/>
      <c r="BR124" s="4"/>
      <c r="BS124" s="4"/>
      <c r="BT124" s="4"/>
      <c r="BU124" s="4"/>
    </row>
    <row r="125" spans="1:73" ht="12.75" x14ac:dyDescent="0.2">
      <c r="A125" s="1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148"/>
      <c r="BK125" s="4"/>
      <c r="BL125" s="4"/>
      <c r="BM125" s="4"/>
      <c r="BN125" s="4"/>
      <c r="BO125" s="4"/>
      <c r="BP125" s="4"/>
      <c r="BQ125" s="4"/>
      <c r="BR125" s="4"/>
      <c r="BS125" s="4"/>
      <c r="BT125" s="4"/>
      <c r="BU125" s="4"/>
    </row>
    <row r="126" spans="1:73" ht="12.75" x14ac:dyDescent="0.2">
      <c r="A126" s="1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148"/>
      <c r="BK126" s="4"/>
      <c r="BL126" s="4"/>
      <c r="BM126" s="4"/>
      <c r="BN126" s="4"/>
      <c r="BO126" s="4"/>
      <c r="BP126" s="4"/>
      <c r="BQ126" s="4"/>
      <c r="BR126" s="4"/>
      <c r="BS126" s="4"/>
      <c r="BT126" s="4"/>
      <c r="BU126" s="4"/>
    </row>
    <row r="127" spans="1:73" ht="12.75" x14ac:dyDescent="0.2">
      <c r="A127" s="1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148"/>
      <c r="BK127" s="4"/>
      <c r="BL127" s="4"/>
      <c r="BM127" s="4"/>
      <c r="BN127" s="4"/>
      <c r="BO127" s="4"/>
      <c r="BP127" s="4"/>
      <c r="BQ127" s="4"/>
      <c r="BR127" s="4"/>
      <c r="BS127" s="4"/>
      <c r="BT127" s="4"/>
      <c r="BU127" s="4"/>
    </row>
    <row r="128" spans="1:73" ht="12.75" x14ac:dyDescent="0.2">
      <c r="A128" s="1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148"/>
      <c r="BK128" s="4"/>
      <c r="BL128" s="4"/>
      <c r="BM128" s="4"/>
      <c r="BN128" s="4"/>
      <c r="BO128" s="4"/>
      <c r="BP128" s="4"/>
      <c r="BQ128" s="4"/>
      <c r="BR128" s="4"/>
      <c r="BS128" s="4"/>
      <c r="BT128" s="4"/>
      <c r="BU128" s="4"/>
    </row>
    <row r="129" spans="1:73" ht="12.75" x14ac:dyDescent="0.2">
      <c r="A129" s="1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148"/>
      <c r="BK129" s="4"/>
      <c r="BL129" s="4"/>
      <c r="BM129" s="4"/>
      <c r="BN129" s="4"/>
      <c r="BO129" s="4"/>
      <c r="BP129" s="4"/>
      <c r="BQ129" s="4"/>
      <c r="BR129" s="4"/>
      <c r="BS129" s="4"/>
      <c r="BT129" s="4"/>
      <c r="BU129" s="4"/>
    </row>
    <row r="130" spans="1:73" ht="12.75" x14ac:dyDescent="0.2">
      <c r="A130" s="1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148"/>
      <c r="BK130" s="4"/>
      <c r="BL130" s="4"/>
      <c r="BM130" s="4"/>
      <c r="BN130" s="4"/>
      <c r="BO130" s="4"/>
      <c r="BP130" s="4"/>
      <c r="BQ130" s="4"/>
      <c r="BR130" s="4"/>
      <c r="BS130" s="4"/>
      <c r="BT130" s="4"/>
      <c r="BU130" s="4"/>
    </row>
    <row r="131" spans="1:73" ht="12.75" x14ac:dyDescent="0.2">
      <c r="A131" s="1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148"/>
      <c r="BK131" s="4"/>
      <c r="BL131" s="4"/>
      <c r="BM131" s="4"/>
      <c r="BN131" s="4"/>
      <c r="BO131" s="4"/>
      <c r="BP131" s="4"/>
      <c r="BQ131" s="4"/>
      <c r="BR131" s="4"/>
      <c r="BS131" s="4"/>
      <c r="BT131" s="4"/>
      <c r="BU131" s="4"/>
    </row>
    <row r="132" spans="1:73" ht="12.75" x14ac:dyDescent="0.2">
      <c r="A132" s="1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148"/>
      <c r="BK132" s="4"/>
      <c r="BL132" s="4"/>
      <c r="BM132" s="4"/>
      <c r="BN132" s="4"/>
      <c r="BO132" s="4"/>
      <c r="BP132" s="4"/>
      <c r="BQ132" s="4"/>
      <c r="BR132" s="4"/>
      <c r="BS132" s="4"/>
      <c r="BT132" s="4"/>
      <c r="BU132" s="4"/>
    </row>
    <row r="133" spans="1:73" ht="12.75" x14ac:dyDescent="0.2">
      <c r="A133" s="1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148"/>
      <c r="BK133" s="4"/>
      <c r="BL133" s="4"/>
      <c r="BM133" s="4"/>
      <c r="BN133" s="4"/>
      <c r="BO133" s="4"/>
      <c r="BP133" s="4"/>
      <c r="BQ133" s="4"/>
      <c r="BR133" s="4"/>
      <c r="BS133" s="4"/>
      <c r="BT133" s="4"/>
      <c r="BU133" s="4"/>
    </row>
    <row r="134" spans="1:73" ht="12.75" x14ac:dyDescent="0.2">
      <c r="A134" s="1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148"/>
      <c r="BK134" s="4"/>
      <c r="BL134" s="4"/>
      <c r="BM134" s="4"/>
      <c r="BN134" s="4"/>
      <c r="BO134" s="4"/>
      <c r="BP134" s="4"/>
      <c r="BQ134" s="4"/>
      <c r="BR134" s="4"/>
      <c r="BS134" s="4"/>
      <c r="BT134" s="4"/>
      <c r="BU134" s="4"/>
    </row>
    <row r="135" spans="1:73" ht="12.75" x14ac:dyDescent="0.2">
      <c r="A135" s="1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148"/>
      <c r="BK135" s="4"/>
      <c r="BL135" s="4"/>
      <c r="BM135" s="4"/>
      <c r="BN135" s="4"/>
      <c r="BO135" s="4"/>
      <c r="BP135" s="4"/>
      <c r="BQ135" s="4"/>
      <c r="BR135" s="4"/>
      <c r="BS135" s="4"/>
      <c r="BT135" s="4"/>
      <c r="BU135" s="4"/>
    </row>
    <row r="136" spans="1:73" ht="12.75" x14ac:dyDescent="0.2">
      <c r="A136" s="1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148"/>
      <c r="BK136" s="4"/>
      <c r="BL136" s="4"/>
      <c r="BM136" s="4"/>
      <c r="BN136" s="4"/>
      <c r="BO136" s="4"/>
      <c r="BP136" s="4"/>
      <c r="BQ136" s="4"/>
      <c r="BR136" s="4"/>
      <c r="BS136" s="4"/>
      <c r="BT136" s="4"/>
      <c r="BU136" s="4"/>
    </row>
    <row r="137" spans="1:73" ht="12.75" x14ac:dyDescent="0.2">
      <c r="A137" s="1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148"/>
      <c r="BK137" s="4"/>
      <c r="BL137" s="4"/>
      <c r="BM137" s="4"/>
      <c r="BN137" s="4"/>
      <c r="BO137" s="4"/>
      <c r="BP137" s="4"/>
      <c r="BQ137" s="4"/>
      <c r="BR137" s="4"/>
      <c r="BS137" s="4"/>
      <c r="BT137" s="4"/>
      <c r="BU137" s="4"/>
    </row>
    <row r="138" spans="1:73" ht="12.75" x14ac:dyDescent="0.2">
      <c r="A138" s="1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148"/>
      <c r="BK138" s="4"/>
      <c r="BL138" s="4"/>
      <c r="BM138" s="4"/>
      <c r="BN138" s="4"/>
      <c r="BO138" s="4"/>
      <c r="BP138" s="4"/>
      <c r="BQ138" s="4"/>
      <c r="BR138" s="4"/>
      <c r="BS138" s="4"/>
      <c r="BT138" s="4"/>
      <c r="BU138" s="4"/>
    </row>
    <row r="139" spans="1:73" ht="12.75" x14ac:dyDescent="0.2">
      <c r="A139" s="1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148"/>
      <c r="BK139" s="4"/>
      <c r="BL139" s="4"/>
      <c r="BM139" s="4"/>
      <c r="BN139" s="4"/>
      <c r="BO139" s="4"/>
      <c r="BP139" s="4"/>
      <c r="BQ139" s="4"/>
      <c r="BR139" s="4"/>
      <c r="BS139" s="4"/>
      <c r="BT139" s="4"/>
      <c r="BU139" s="4"/>
    </row>
    <row r="140" spans="1:73" ht="12.75" x14ac:dyDescent="0.2">
      <c r="A140" s="1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148"/>
      <c r="BK140" s="4"/>
      <c r="BL140" s="4"/>
      <c r="BM140" s="4"/>
      <c r="BN140" s="4"/>
      <c r="BO140" s="4"/>
      <c r="BP140" s="4"/>
      <c r="BQ140" s="4"/>
      <c r="BR140" s="4"/>
      <c r="BS140" s="4"/>
      <c r="BT140" s="4"/>
      <c r="BU140" s="4"/>
    </row>
    <row r="141" spans="1:73" ht="12.75" x14ac:dyDescent="0.2">
      <c r="A141" s="1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148"/>
      <c r="BK141" s="4"/>
      <c r="BL141" s="4"/>
      <c r="BM141" s="4"/>
      <c r="BN141" s="4"/>
      <c r="BO141" s="4"/>
      <c r="BP141" s="4"/>
      <c r="BQ141" s="4"/>
      <c r="BR141" s="4"/>
      <c r="BS141" s="4"/>
      <c r="BT141" s="4"/>
      <c r="BU141" s="4"/>
    </row>
    <row r="142" spans="1:73" ht="12.75" x14ac:dyDescent="0.2">
      <c r="A142" s="1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148"/>
      <c r="BK142" s="4"/>
      <c r="BL142" s="4"/>
      <c r="BM142" s="4"/>
      <c r="BN142" s="4"/>
      <c r="BO142" s="4"/>
      <c r="BP142" s="4"/>
      <c r="BQ142" s="4"/>
      <c r="BR142" s="4"/>
      <c r="BS142" s="4"/>
      <c r="BT142" s="4"/>
      <c r="BU142" s="4"/>
    </row>
    <row r="143" spans="1:73" ht="12.75" x14ac:dyDescent="0.2">
      <c r="A143" s="1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148"/>
      <c r="BK143" s="4"/>
      <c r="BL143" s="4"/>
      <c r="BM143" s="4"/>
      <c r="BN143" s="4"/>
      <c r="BO143" s="4"/>
      <c r="BP143" s="4"/>
      <c r="BQ143" s="4"/>
      <c r="BR143" s="4"/>
      <c r="BS143" s="4"/>
      <c r="BT143" s="4"/>
      <c r="BU143" s="4"/>
    </row>
    <row r="144" spans="1:73" ht="12.75" x14ac:dyDescent="0.2">
      <c r="A144" s="1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148"/>
      <c r="BK144" s="4"/>
      <c r="BL144" s="4"/>
      <c r="BM144" s="4"/>
      <c r="BN144" s="4"/>
      <c r="BO144" s="4"/>
      <c r="BP144" s="4"/>
      <c r="BQ144" s="4"/>
      <c r="BR144" s="4"/>
      <c r="BS144" s="4"/>
      <c r="BT144" s="4"/>
      <c r="BU144" s="4"/>
    </row>
    <row r="145" spans="1:73" ht="12.75" x14ac:dyDescent="0.2">
      <c r="A145" s="1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148"/>
      <c r="BK145" s="4"/>
      <c r="BL145" s="4"/>
      <c r="BM145" s="4"/>
      <c r="BN145" s="4"/>
      <c r="BO145" s="4"/>
      <c r="BP145" s="4"/>
      <c r="BQ145" s="4"/>
      <c r="BR145" s="4"/>
      <c r="BS145" s="4"/>
      <c r="BT145" s="4"/>
      <c r="BU145" s="4"/>
    </row>
    <row r="146" spans="1:73" ht="12.75" x14ac:dyDescent="0.2">
      <c r="A146" s="1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148"/>
      <c r="BK146" s="4"/>
      <c r="BL146" s="4"/>
      <c r="BM146" s="4"/>
      <c r="BN146" s="4"/>
      <c r="BO146" s="4"/>
      <c r="BP146" s="4"/>
      <c r="BQ146" s="4"/>
      <c r="BR146" s="4"/>
      <c r="BS146" s="4"/>
      <c r="BT146" s="4"/>
      <c r="BU146" s="4"/>
    </row>
    <row r="147" spans="1:73" ht="12.75" x14ac:dyDescent="0.2">
      <c r="A147" s="1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148"/>
      <c r="BK147" s="4"/>
      <c r="BL147" s="4"/>
      <c r="BM147" s="4"/>
      <c r="BN147" s="4"/>
      <c r="BO147" s="4"/>
      <c r="BP147" s="4"/>
      <c r="BQ147" s="4"/>
      <c r="BR147" s="4"/>
      <c r="BS147" s="4"/>
      <c r="BT147" s="4"/>
      <c r="BU147" s="4"/>
    </row>
    <row r="148" spans="1:73" ht="12.75" x14ac:dyDescent="0.2">
      <c r="A148" s="1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148"/>
      <c r="BK148" s="4"/>
      <c r="BL148" s="4"/>
      <c r="BM148" s="4"/>
      <c r="BN148" s="4"/>
      <c r="BO148" s="4"/>
      <c r="BP148" s="4"/>
      <c r="BQ148" s="4"/>
      <c r="BR148" s="4"/>
      <c r="BS148" s="4"/>
      <c r="BT148" s="4"/>
      <c r="BU148" s="4"/>
    </row>
    <row r="149" spans="1:73" ht="12.75" x14ac:dyDescent="0.2">
      <c r="A149" s="1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148"/>
      <c r="BK149" s="4"/>
      <c r="BL149" s="4"/>
      <c r="BM149" s="4"/>
      <c r="BN149" s="4"/>
      <c r="BO149" s="4"/>
      <c r="BP149" s="4"/>
      <c r="BQ149" s="4"/>
      <c r="BR149" s="4"/>
      <c r="BS149" s="4"/>
      <c r="BT149" s="4"/>
      <c r="BU149" s="4"/>
    </row>
    <row r="150" spans="1:73" ht="12.75" x14ac:dyDescent="0.2">
      <c r="A150" s="1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148"/>
      <c r="BK150" s="4"/>
      <c r="BL150" s="4"/>
      <c r="BM150" s="4"/>
      <c r="BN150" s="4"/>
      <c r="BO150" s="4"/>
      <c r="BP150" s="4"/>
      <c r="BQ150" s="4"/>
      <c r="BR150" s="4"/>
      <c r="BS150" s="4"/>
      <c r="BT150" s="4"/>
      <c r="BU150" s="4"/>
    </row>
    <row r="151" spans="1:73" ht="12.75" x14ac:dyDescent="0.2">
      <c r="A151" s="1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148"/>
      <c r="BK151" s="4"/>
      <c r="BL151" s="4"/>
      <c r="BM151" s="4"/>
      <c r="BN151" s="4"/>
      <c r="BO151" s="4"/>
      <c r="BP151" s="4"/>
      <c r="BQ151" s="4"/>
      <c r="BR151" s="4"/>
      <c r="BS151" s="4"/>
      <c r="BT151" s="4"/>
      <c r="BU151" s="4"/>
    </row>
    <row r="152" spans="1:73" ht="12.75" x14ac:dyDescent="0.2">
      <c r="A152" s="1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148"/>
      <c r="BK152" s="4"/>
      <c r="BL152" s="4"/>
      <c r="BM152" s="4"/>
      <c r="BN152" s="4"/>
      <c r="BO152" s="4"/>
      <c r="BP152" s="4"/>
      <c r="BQ152" s="4"/>
      <c r="BR152" s="4"/>
      <c r="BS152" s="4"/>
      <c r="BT152" s="4"/>
      <c r="BU152" s="4"/>
    </row>
    <row r="153" spans="1:73" ht="12.75" x14ac:dyDescent="0.2">
      <c r="A153" s="1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148"/>
      <c r="BK153" s="4"/>
      <c r="BL153" s="4"/>
      <c r="BM153" s="4"/>
      <c r="BN153" s="4"/>
      <c r="BO153" s="4"/>
      <c r="BP153" s="4"/>
      <c r="BQ153" s="4"/>
      <c r="BR153" s="4"/>
      <c r="BS153" s="4"/>
      <c r="BT153" s="4"/>
      <c r="BU153" s="4"/>
    </row>
    <row r="154" spans="1:73" ht="12.75" x14ac:dyDescent="0.2">
      <c r="A154" s="1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148"/>
      <c r="BK154" s="4"/>
      <c r="BL154" s="4"/>
      <c r="BM154" s="4"/>
      <c r="BN154" s="4"/>
      <c r="BO154" s="4"/>
      <c r="BP154" s="4"/>
      <c r="BQ154" s="4"/>
      <c r="BR154" s="4"/>
      <c r="BS154" s="4"/>
      <c r="BT154" s="4"/>
      <c r="BU154" s="4"/>
    </row>
    <row r="155" spans="1:73" ht="12.75" x14ac:dyDescent="0.2">
      <c r="A155" s="1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148"/>
      <c r="BK155" s="4"/>
      <c r="BL155" s="4"/>
      <c r="BM155" s="4"/>
      <c r="BN155" s="4"/>
      <c r="BO155" s="4"/>
      <c r="BP155" s="4"/>
      <c r="BQ155" s="4"/>
      <c r="BR155" s="4"/>
      <c r="BS155" s="4"/>
      <c r="BT155" s="4"/>
      <c r="BU155" s="4"/>
    </row>
    <row r="156" spans="1:73" ht="12.75" x14ac:dyDescent="0.2">
      <c r="A156" s="1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148"/>
      <c r="BK156" s="4"/>
      <c r="BL156" s="4"/>
      <c r="BM156" s="4"/>
      <c r="BN156" s="4"/>
      <c r="BO156" s="4"/>
      <c r="BP156" s="4"/>
      <c r="BQ156" s="4"/>
      <c r="BR156" s="4"/>
      <c r="BS156" s="4"/>
      <c r="BT156" s="4"/>
      <c r="BU156" s="4"/>
    </row>
    <row r="157" spans="1:73" ht="12.75" x14ac:dyDescent="0.2">
      <c r="A157" s="1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148"/>
      <c r="BK157" s="4"/>
      <c r="BL157" s="4"/>
      <c r="BM157" s="4"/>
      <c r="BN157" s="4"/>
      <c r="BO157" s="4"/>
      <c r="BP157" s="4"/>
      <c r="BQ157" s="4"/>
      <c r="BR157" s="4"/>
      <c r="BS157" s="4"/>
      <c r="BT157" s="4"/>
      <c r="BU157" s="4"/>
    </row>
    <row r="158" spans="1:73" ht="12.75" x14ac:dyDescent="0.2">
      <c r="A158" s="1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148"/>
      <c r="BK158" s="4"/>
      <c r="BL158" s="4"/>
      <c r="BM158" s="4"/>
      <c r="BN158" s="4"/>
      <c r="BO158" s="4"/>
      <c r="BP158" s="4"/>
      <c r="BQ158" s="4"/>
      <c r="BR158" s="4"/>
      <c r="BS158" s="4"/>
      <c r="BT158" s="4"/>
      <c r="BU158" s="4"/>
    </row>
    <row r="159" spans="1:73" ht="12.75" x14ac:dyDescent="0.2">
      <c r="A159" s="1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148"/>
      <c r="BK159" s="4"/>
      <c r="BL159" s="4"/>
      <c r="BM159" s="4"/>
      <c r="BN159" s="4"/>
      <c r="BO159" s="4"/>
      <c r="BP159" s="4"/>
      <c r="BQ159" s="4"/>
      <c r="BR159" s="4"/>
      <c r="BS159" s="4"/>
      <c r="BT159" s="4"/>
      <c r="BU159" s="4"/>
    </row>
    <row r="160" spans="1:73" ht="12.75" x14ac:dyDescent="0.2">
      <c r="A160" s="1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148"/>
      <c r="BK160" s="4"/>
      <c r="BL160" s="4"/>
      <c r="BM160" s="4"/>
      <c r="BN160" s="4"/>
      <c r="BO160" s="4"/>
      <c r="BP160" s="4"/>
      <c r="BQ160" s="4"/>
      <c r="BR160" s="4"/>
      <c r="BS160" s="4"/>
      <c r="BT160" s="4"/>
      <c r="BU160" s="4"/>
    </row>
    <row r="161" spans="1:73" ht="12.75" x14ac:dyDescent="0.2">
      <c r="A161" s="1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148"/>
      <c r="BK161" s="4"/>
      <c r="BL161" s="4"/>
      <c r="BM161" s="4"/>
      <c r="BN161" s="4"/>
      <c r="BO161" s="4"/>
      <c r="BP161" s="4"/>
      <c r="BQ161" s="4"/>
      <c r="BR161" s="4"/>
      <c r="BS161" s="4"/>
      <c r="BT161" s="4"/>
      <c r="BU161" s="4"/>
    </row>
    <row r="162" spans="1:73" ht="12.75" x14ac:dyDescent="0.2">
      <c r="A162" s="1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148"/>
      <c r="BK162" s="4"/>
      <c r="BL162" s="4"/>
      <c r="BM162" s="4"/>
      <c r="BN162" s="4"/>
      <c r="BO162" s="4"/>
      <c r="BP162" s="4"/>
      <c r="BQ162" s="4"/>
      <c r="BR162" s="4"/>
      <c r="BS162" s="4"/>
      <c r="BT162" s="4"/>
      <c r="BU162" s="4"/>
    </row>
    <row r="163" spans="1:73" ht="12.75" x14ac:dyDescent="0.2">
      <c r="A163" s="1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148"/>
      <c r="BK163" s="4"/>
      <c r="BL163" s="4"/>
      <c r="BM163" s="4"/>
      <c r="BN163" s="4"/>
      <c r="BO163" s="4"/>
      <c r="BP163" s="4"/>
      <c r="BQ163" s="4"/>
      <c r="BR163" s="4"/>
      <c r="BS163" s="4"/>
      <c r="BT163" s="4"/>
      <c r="BU163" s="4"/>
    </row>
    <row r="164" spans="1:73" ht="12.75" x14ac:dyDescent="0.2">
      <c r="A164" s="1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148"/>
      <c r="BK164" s="4"/>
      <c r="BL164" s="4"/>
      <c r="BM164" s="4"/>
      <c r="BN164" s="4"/>
      <c r="BO164" s="4"/>
      <c r="BP164" s="4"/>
      <c r="BQ164" s="4"/>
      <c r="BR164" s="4"/>
      <c r="BS164" s="4"/>
      <c r="BT164" s="4"/>
      <c r="BU164" s="4"/>
    </row>
    <row r="165" spans="1:73" ht="12.75" x14ac:dyDescent="0.2">
      <c r="A165" s="1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148"/>
      <c r="BK165" s="4"/>
      <c r="BL165" s="4"/>
      <c r="BM165" s="4"/>
      <c r="BN165" s="4"/>
      <c r="BO165" s="4"/>
      <c r="BP165" s="4"/>
      <c r="BQ165" s="4"/>
      <c r="BR165" s="4"/>
      <c r="BS165" s="4"/>
      <c r="BT165" s="4"/>
      <c r="BU165" s="4"/>
    </row>
    <row r="166" spans="1:73" ht="12.75" x14ac:dyDescent="0.2">
      <c r="A166" s="1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148"/>
      <c r="BK166" s="4"/>
      <c r="BL166" s="4"/>
      <c r="BM166" s="4"/>
      <c r="BN166" s="4"/>
      <c r="BO166" s="4"/>
      <c r="BP166" s="4"/>
      <c r="BQ166" s="4"/>
      <c r="BR166" s="4"/>
      <c r="BS166" s="4"/>
      <c r="BT166" s="4"/>
      <c r="BU166" s="4"/>
    </row>
    <row r="167" spans="1:73" ht="12.75" x14ac:dyDescent="0.2">
      <c r="A167" s="1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148"/>
      <c r="BK167" s="4"/>
      <c r="BL167" s="4"/>
      <c r="BM167" s="4"/>
      <c r="BN167" s="4"/>
      <c r="BO167" s="4"/>
      <c r="BP167" s="4"/>
      <c r="BQ167" s="4"/>
      <c r="BR167" s="4"/>
      <c r="BS167" s="4"/>
      <c r="BT167" s="4"/>
      <c r="BU167" s="4"/>
    </row>
    <row r="168" spans="1:73" ht="12.75" x14ac:dyDescent="0.2">
      <c r="A168" s="1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148"/>
      <c r="BK168" s="4"/>
      <c r="BL168" s="4"/>
      <c r="BM168" s="4"/>
      <c r="BN168" s="4"/>
      <c r="BO168" s="4"/>
      <c r="BP168" s="4"/>
      <c r="BQ168" s="4"/>
      <c r="BR168" s="4"/>
      <c r="BS168" s="4"/>
      <c r="BT168" s="4"/>
      <c r="BU168" s="4"/>
    </row>
    <row r="169" spans="1:73" ht="12.75" x14ac:dyDescent="0.2">
      <c r="A169" s="1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148"/>
      <c r="BK169" s="4"/>
      <c r="BL169" s="4"/>
      <c r="BM169" s="4"/>
      <c r="BN169" s="4"/>
      <c r="BO169" s="4"/>
      <c r="BP169" s="4"/>
      <c r="BQ169" s="4"/>
      <c r="BR169" s="4"/>
      <c r="BS169" s="4"/>
      <c r="BT169" s="4"/>
      <c r="BU169" s="4"/>
    </row>
    <row r="170" spans="1:73" ht="12.75" x14ac:dyDescent="0.2">
      <c r="A170" s="1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148"/>
      <c r="BK170" s="4"/>
      <c r="BL170" s="4"/>
      <c r="BM170" s="4"/>
      <c r="BN170" s="4"/>
      <c r="BO170" s="4"/>
      <c r="BP170" s="4"/>
      <c r="BQ170" s="4"/>
      <c r="BR170" s="4"/>
      <c r="BS170" s="4"/>
      <c r="BT170" s="4"/>
      <c r="BU170" s="4"/>
    </row>
    <row r="171" spans="1:73" ht="12.75" x14ac:dyDescent="0.2">
      <c r="A171" s="1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148"/>
      <c r="BK171" s="4"/>
      <c r="BL171" s="4"/>
      <c r="BM171" s="4"/>
      <c r="BN171" s="4"/>
      <c r="BO171" s="4"/>
      <c r="BP171" s="4"/>
      <c r="BQ171" s="4"/>
      <c r="BR171" s="4"/>
      <c r="BS171" s="4"/>
      <c r="BT171" s="4"/>
      <c r="BU171" s="4"/>
    </row>
    <row r="172" spans="1:73" ht="12.75" x14ac:dyDescent="0.2">
      <c r="A172" s="1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148"/>
      <c r="BK172" s="4"/>
      <c r="BL172" s="4"/>
      <c r="BM172" s="4"/>
      <c r="BN172" s="4"/>
      <c r="BO172" s="4"/>
      <c r="BP172" s="4"/>
      <c r="BQ172" s="4"/>
      <c r="BR172" s="4"/>
      <c r="BS172" s="4"/>
      <c r="BT172" s="4"/>
      <c r="BU172" s="4"/>
    </row>
    <row r="173" spans="1:73" ht="12.75" x14ac:dyDescent="0.2">
      <c r="A173" s="1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148"/>
      <c r="BK173" s="4"/>
      <c r="BL173" s="4"/>
      <c r="BM173" s="4"/>
      <c r="BN173" s="4"/>
      <c r="BO173" s="4"/>
      <c r="BP173" s="4"/>
      <c r="BQ173" s="4"/>
      <c r="BR173" s="4"/>
      <c r="BS173" s="4"/>
      <c r="BT173" s="4"/>
      <c r="BU173" s="4"/>
    </row>
    <row r="174" spans="1:73" ht="12.75" x14ac:dyDescent="0.2">
      <c r="A174" s="1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148"/>
      <c r="BK174" s="4"/>
      <c r="BL174" s="4"/>
      <c r="BM174" s="4"/>
      <c r="BN174" s="4"/>
      <c r="BO174" s="4"/>
      <c r="BP174" s="4"/>
      <c r="BQ174" s="4"/>
      <c r="BR174" s="4"/>
      <c r="BS174" s="4"/>
      <c r="BT174" s="4"/>
      <c r="BU174" s="4"/>
    </row>
    <row r="175" spans="1:73" ht="12.75" x14ac:dyDescent="0.2">
      <c r="A175" s="1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148"/>
      <c r="BK175" s="4"/>
      <c r="BL175" s="4"/>
      <c r="BM175" s="4"/>
      <c r="BN175" s="4"/>
      <c r="BO175" s="4"/>
      <c r="BP175" s="4"/>
      <c r="BQ175" s="4"/>
      <c r="BR175" s="4"/>
      <c r="BS175" s="4"/>
      <c r="BT175" s="4"/>
      <c r="BU175" s="4"/>
    </row>
    <row r="176" spans="1:73" ht="12.75" x14ac:dyDescent="0.2">
      <c r="A176" s="1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148"/>
      <c r="BK176" s="4"/>
      <c r="BL176" s="4"/>
      <c r="BM176" s="4"/>
      <c r="BN176" s="4"/>
      <c r="BO176" s="4"/>
      <c r="BP176" s="4"/>
      <c r="BQ176" s="4"/>
      <c r="BR176" s="4"/>
      <c r="BS176" s="4"/>
      <c r="BT176" s="4"/>
      <c r="BU176" s="4"/>
    </row>
    <row r="177" spans="1:73" ht="12.75" x14ac:dyDescent="0.2">
      <c r="A177" s="1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148"/>
      <c r="BK177" s="4"/>
      <c r="BL177" s="4"/>
      <c r="BM177" s="4"/>
      <c r="BN177" s="4"/>
      <c r="BO177" s="4"/>
      <c r="BP177" s="4"/>
      <c r="BQ177" s="4"/>
      <c r="BR177" s="4"/>
      <c r="BS177" s="4"/>
      <c r="BT177" s="4"/>
      <c r="BU177" s="4"/>
    </row>
    <row r="178" spans="1:73" ht="12.75" x14ac:dyDescent="0.2">
      <c r="A178" s="1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148"/>
      <c r="BK178" s="4"/>
      <c r="BL178" s="4"/>
      <c r="BM178" s="4"/>
      <c r="BN178" s="4"/>
      <c r="BO178" s="4"/>
      <c r="BP178" s="4"/>
      <c r="BQ178" s="4"/>
      <c r="BR178" s="4"/>
      <c r="BS178" s="4"/>
      <c r="BT178" s="4"/>
      <c r="BU178" s="4"/>
    </row>
    <row r="179" spans="1:73" ht="12.75" x14ac:dyDescent="0.2">
      <c r="A179" s="1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148"/>
      <c r="BK179" s="4"/>
      <c r="BL179" s="4"/>
      <c r="BM179" s="4"/>
      <c r="BN179" s="4"/>
      <c r="BO179" s="4"/>
      <c r="BP179" s="4"/>
      <c r="BQ179" s="4"/>
      <c r="BR179" s="4"/>
      <c r="BS179" s="4"/>
      <c r="BT179" s="4"/>
      <c r="BU179" s="4"/>
    </row>
    <row r="180" spans="1:73" ht="12.75" x14ac:dyDescent="0.2">
      <c r="A180" s="1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148"/>
      <c r="BK180" s="4"/>
      <c r="BL180" s="4"/>
      <c r="BM180" s="4"/>
      <c r="BN180" s="4"/>
      <c r="BO180" s="4"/>
      <c r="BP180" s="4"/>
      <c r="BQ180" s="4"/>
      <c r="BR180" s="4"/>
      <c r="BS180" s="4"/>
      <c r="BT180" s="4"/>
      <c r="BU180" s="4"/>
    </row>
    <row r="181" spans="1:73" ht="12.75" x14ac:dyDescent="0.2">
      <c r="A181" s="1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148"/>
      <c r="BK181" s="4"/>
      <c r="BL181" s="4"/>
      <c r="BM181" s="4"/>
      <c r="BN181" s="4"/>
      <c r="BO181" s="4"/>
      <c r="BP181" s="4"/>
      <c r="BQ181" s="4"/>
      <c r="BR181" s="4"/>
      <c r="BS181" s="4"/>
      <c r="BT181" s="4"/>
      <c r="BU181" s="4"/>
    </row>
    <row r="182" spans="1:73" ht="12.75" x14ac:dyDescent="0.2">
      <c r="A182" s="1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148"/>
      <c r="BK182" s="4"/>
      <c r="BL182" s="4"/>
      <c r="BM182" s="4"/>
      <c r="BN182" s="4"/>
      <c r="BO182" s="4"/>
      <c r="BP182" s="4"/>
      <c r="BQ182" s="4"/>
      <c r="BR182" s="4"/>
      <c r="BS182" s="4"/>
      <c r="BT182" s="4"/>
      <c r="BU182" s="4"/>
    </row>
    <row r="183" spans="1:73" ht="12.75" x14ac:dyDescent="0.2">
      <c r="A183" s="1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148"/>
      <c r="BK183" s="4"/>
      <c r="BL183" s="4"/>
      <c r="BM183" s="4"/>
      <c r="BN183" s="4"/>
      <c r="BO183" s="4"/>
      <c r="BP183" s="4"/>
      <c r="BQ183" s="4"/>
      <c r="BR183" s="4"/>
      <c r="BS183" s="4"/>
      <c r="BT183" s="4"/>
      <c r="BU183" s="4"/>
    </row>
    <row r="184" spans="1:73" ht="12.75" x14ac:dyDescent="0.2">
      <c r="A184" s="1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148"/>
      <c r="BK184" s="4"/>
      <c r="BL184" s="4"/>
      <c r="BM184" s="4"/>
      <c r="BN184" s="4"/>
      <c r="BO184" s="4"/>
      <c r="BP184" s="4"/>
      <c r="BQ184" s="4"/>
      <c r="BR184" s="4"/>
      <c r="BS184" s="4"/>
      <c r="BT184" s="4"/>
      <c r="BU184" s="4"/>
    </row>
    <row r="185" spans="1:73" ht="12.75" x14ac:dyDescent="0.2">
      <c r="A185" s="1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148"/>
      <c r="BK185" s="4"/>
      <c r="BL185" s="4"/>
      <c r="BM185" s="4"/>
      <c r="BN185" s="4"/>
      <c r="BO185" s="4"/>
      <c r="BP185" s="4"/>
      <c r="BQ185" s="4"/>
      <c r="BR185" s="4"/>
      <c r="BS185" s="4"/>
      <c r="BT185" s="4"/>
      <c r="BU185" s="4"/>
    </row>
    <row r="186" spans="1:73" ht="12.75" x14ac:dyDescent="0.2">
      <c r="A186" s="1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148"/>
      <c r="BK186" s="4"/>
      <c r="BL186" s="4"/>
      <c r="BM186" s="4"/>
      <c r="BN186" s="4"/>
      <c r="BO186" s="4"/>
      <c r="BP186" s="4"/>
      <c r="BQ186" s="4"/>
      <c r="BR186" s="4"/>
      <c r="BS186" s="4"/>
      <c r="BT186" s="4"/>
      <c r="BU186" s="4"/>
    </row>
    <row r="187" spans="1:73" ht="12.75" x14ac:dyDescent="0.2">
      <c r="A187" s="1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148"/>
      <c r="BK187" s="4"/>
      <c r="BL187" s="4"/>
      <c r="BM187" s="4"/>
      <c r="BN187" s="4"/>
      <c r="BO187" s="4"/>
      <c r="BP187" s="4"/>
      <c r="BQ187" s="4"/>
      <c r="BR187" s="4"/>
      <c r="BS187" s="4"/>
      <c r="BT187" s="4"/>
      <c r="BU187" s="4"/>
    </row>
    <row r="188" spans="1:73" ht="12.75" x14ac:dyDescent="0.2">
      <c r="A188" s="1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148"/>
      <c r="BK188" s="4"/>
      <c r="BL188" s="4"/>
      <c r="BM188" s="4"/>
      <c r="BN188" s="4"/>
      <c r="BO188" s="4"/>
      <c r="BP188" s="4"/>
      <c r="BQ188" s="4"/>
      <c r="BR188" s="4"/>
      <c r="BS188" s="4"/>
      <c r="BT188" s="4"/>
      <c r="BU188" s="4"/>
    </row>
    <row r="189" spans="1:73" ht="12.75" x14ac:dyDescent="0.2">
      <c r="A189" s="1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148"/>
      <c r="BK189" s="4"/>
      <c r="BL189" s="4"/>
      <c r="BM189" s="4"/>
      <c r="BN189" s="4"/>
      <c r="BO189" s="4"/>
      <c r="BP189" s="4"/>
      <c r="BQ189" s="4"/>
      <c r="BR189" s="4"/>
      <c r="BS189" s="4"/>
      <c r="BT189" s="4"/>
      <c r="BU189" s="4"/>
    </row>
    <row r="190" spans="1:73" ht="12.75" x14ac:dyDescent="0.2">
      <c r="A190" s="1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148"/>
      <c r="BK190" s="4"/>
      <c r="BL190" s="4"/>
      <c r="BM190" s="4"/>
      <c r="BN190" s="4"/>
      <c r="BO190" s="4"/>
      <c r="BP190" s="4"/>
      <c r="BQ190" s="4"/>
      <c r="BR190" s="4"/>
      <c r="BS190" s="4"/>
      <c r="BT190" s="4"/>
      <c r="BU190" s="4"/>
    </row>
    <row r="191" spans="1:73" ht="12.75" x14ac:dyDescent="0.2">
      <c r="A191" s="1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148"/>
      <c r="BK191" s="4"/>
      <c r="BL191" s="4"/>
      <c r="BM191" s="4"/>
      <c r="BN191" s="4"/>
      <c r="BO191" s="4"/>
      <c r="BP191" s="4"/>
      <c r="BQ191" s="4"/>
      <c r="BR191" s="4"/>
      <c r="BS191" s="4"/>
      <c r="BT191" s="4"/>
      <c r="BU191" s="4"/>
    </row>
    <row r="192" spans="1:73" ht="12.75" x14ac:dyDescent="0.2">
      <c r="A192" s="1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148"/>
      <c r="BK192" s="4"/>
      <c r="BL192" s="4"/>
      <c r="BM192" s="4"/>
      <c r="BN192" s="4"/>
      <c r="BO192" s="4"/>
      <c r="BP192" s="4"/>
      <c r="BQ192" s="4"/>
      <c r="BR192" s="4"/>
      <c r="BS192" s="4"/>
      <c r="BT192" s="4"/>
      <c r="BU192" s="4"/>
    </row>
    <row r="193" spans="1:73" ht="12.75" x14ac:dyDescent="0.2">
      <c r="A193" s="1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148"/>
      <c r="BK193" s="4"/>
      <c r="BL193" s="4"/>
      <c r="BM193" s="4"/>
      <c r="BN193" s="4"/>
      <c r="BO193" s="4"/>
      <c r="BP193" s="4"/>
      <c r="BQ193" s="4"/>
      <c r="BR193" s="4"/>
      <c r="BS193" s="4"/>
      <c r="BT193" s="4"/>
      <c r="BU193" s="4"/>
    </row>
    <row r="194" spans="1:73" ht="12.75" x14ac:dyDescent="0.2">
      <c r="A194" s="1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148"/>
      <c r="BK194" s="4"/>
      <c r="BL194" s="4"/>
      <c r="BM194" s="4"/>
      <c r="BN194" s="4"/>
      <c r="BO194" s="4"/>
      <c r="BP194" s="4"/>
      <c r="BQ194" s="4"/>
      <c r="BR194" s="4"/>
      <c r="BS194" s="4"/>
      <c r="BT194" s="4"/>
      <c r="BU194" s="4"/>
    </row>
    <row r="195" spans="1:73" ht="12.75" x14ac:dyDescent="0.2">
      <c r="A195" s="1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148"/>
      <c r="BK195" s="4"/>
      <c r="BL195" s="4"/>
      <c r="BM195" s="4"/>
      <c r="BN195" s="4"/>
      <c r="BO195" s="4"/>
      <c r="BP195" s="4"/>
      <c r="BQ195" s="4"/>
      <c r="BR195" s="4"/>
      <c r="BS195" s="4"/>
      <c r="BT195" s="4"/>
      <c r="BU195" s="4"/>
    </row>
    <row r="196" spans="1:73" ht="12.75" x14ac:dyDescent="0.2">
      <c r="A196" s="1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148"/>
      <c r="BK196" s="4"/>
      <c r="BL196" s="4"/>
      <c r="BM196" s="4"/>
      <c r="BN196" s="4"/>
      <c r="BO196" s="4"/>
      <c r="BP196" s="4"/>
      <c r="BQ196" s="4"/>
      <c r="BR196" s="4"/>
      <c r="BS196" s="4"/>
      <c r="BT196" s="4"/>
      <c r="BU196" s="4"/>
    </row>
    <row r="197" spans="1:73" ht="12.75" x14ac:dyDescent="0.2">
      <c r="A197" s="1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148"/>
      <c r="BK197" s="4"/>
      <c r="BL197" s="4"/>
      <c r="BM197" s="4"/>
      <c r="BN197" s="4"/>
      <c r="BO197" s="4"/>
      <c r="BP197" s="4"/>
      <c r="BQ197" s="4"/>
      <c r="BR197" s="4"/>
      <c r="BS197" s="4"/>
      <c r="BT197" s="4"/>
      <c r="BU197" s="4"/>
    </row>
    <row r="198" spans="1:73" ht="12.75" x14ac:dyDescent="0.2">
      <c r="A198" s="1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148"/>
      <c r="BK198" s="4"/>
      <c r="BL198" s="4"/>
      <c r="BM198" s="4"/>
      <c r="BN198" s="4"/>
      <c r="BO198" s="4"/>
      <c r="BP198" s="4"/>
      <c r="BQ198" s="4"/>
      <c r="BR198" s="4"/>
      <c r="BS198" s="4"/>
      <c r="BT198" s="4"/>
      <c r="BU198" s="4"/>
    </row>
    <row r="199" spans="1:73" ht="12.75" x14ac:dyDescent="0.2">
      <c r="A199" s="1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148"/>
      <c r="BK199" s="4"/>
      <c r="BL199" s="4"/>
      <c r="BM199" s="4"/>
      <c r="BN199" s="4"/>
      <c r="BO199" s="4"/>
      <c r="BP199" s="4"/>
      <c r="BQ199" s="4"/>
      <c r="BR199" s="4"/>
      <c r="BS199" s="4"/>
      <c r="BT199" s="4"/>
      <c r="BU199" s="4"/>
    </row>
    <row r="200" spans="1:73" ht="12.75" x14ac:dyDescent="0.2">
      <c r="A200" s="1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148"/>
      <c r="BK200" s="4"/>
      <c r="BL200" s="4"/>
      <c r="BM200" s="4"/>
      <c r="BN200" s="4"/>
      <c r="BO200" s="4"/>
      <c r="BP200" s="4"/>
      <c r="BQ200" s="4"/>
      <c r="BR200" s="4"/>
      <c r="BS200" s="4"/>
      <c r="BT200" s="4"/>
      <c r="BU200" s="4"/>
    </row>
    <row r="201" spans="1:73" ht="12.75" x14ac:dyDescent="0.2">
      <c r="A201" s="1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148"/>
      <c r="BK201" s="4"/>
      <c r="BL201" s="4"/>
      <c r="BM201" s="4"/>
      <c r="BN201" s="4"/>
      <c r="BO201" s="4"/>
      <c r="BP201" s="4"/>
      <c r="BQ201" s="4"/>
      <c r="BR201" s="4"/>
      <c r="BS201" s="4"/>
      <c r="BT201" s="4"/>
      <c r="BU201" s="4"/>
    </row>
    <row r="202" spans="1:73" ht="12.75" x14ac:dyDescent="0.2">
      <c r="A202" s="1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148"/>
      <c r="BK202" s="4"/>
      <c r="BL202" s="4"/>
      <c r="BM202" s="4"/>
      <c r="BN202" s="4"/>
      <c r="BO202" s="4"/>
      <c r="BP202" s="4"/>
      <c r="BQ202" s="4"/>
      <c r="BR202" s="4"/>
      <c r="BS202" s="4"/>
      <c r="BT202" s="4"/>
      <c r="BU202" s="4"/>
    </row>
    <row r="203" spans="1:73" ht="12.75" x14ac:dyDescent="0.2">
      <c r="A203" s="1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148"/>
      <c r="BK203" s="4"/>
      <c r="BL203" s="4"/>
      <c r="BM203" s="4"/>
      <c r="BN203" s="4"/>
      <c r="BO203" s="4"/>
      <c r="BP203" s="4"/>
      <c r="BQ203" s="4"/>
      <c r="BR203" s="4"/>
      <c r="BS203" s="4"/>
      <c r="BT203" s="4"/>
      <c r="BU203" s="4"/>
    </row>
    <row r="204" spans="1:73" ht="12.75" x14ac:dyDescent="0.2">
      <c r="A204" s="1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148"/>
      <c r="BK204" s="4"/>
      <c r="BL204" s="4"/>
      <c r="BM204" s="4"/>
      <c r="BN204" s="4"/>
      <c r="BO204" s="4"/>
      <c r="BP204" s="4"/>
      <c r="BQ204" s="4"/>
      <c r="BR204" s="4"/>
      <c r="BS204" s="4"/>
      <c r="BT204" s="4"/>
      <c r="BU204" s="4"/>
    </row>
    <row r="205" spans="1:73" ht="12.75" x14ac:dyDescent="0.2">
      <c r="A205" s="1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148"/>
      <c r="BK205" s="4"/>
      <c r="BL205" s="4"/>
      <c r="BM205" s="4"/>
      <c r="BN205" s="4"/>
      <c r="BO205" s="4"/>
      <c r="BP205" s="4"/>
      <c r="BQ205" s="4"/>
      <c r="BR205" s="4"/>
      <c r="BS205" s="4"/>
      <c r="BT205" s="4"/>
      <c r="BU205" s="4"/>
    </row>
    <row r="206" spans="1:73" ht="12.75" x14ac:dyDescent="0.2">
      <c r="A206" s="1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148"/>
      <c r="BK206" s="4"/>
      <c r="BL206" s="4"/>
      <c r="BM206" s="4"/>
      <c r="BN206" s="4"/>
      <c r="BO206" s="4"/>
      <c r="BP206" s="4"/>
      <c r="BQ206" s="4"/>
      <c r="BR206" s="4"/>
      <c r="BS206" s="4"/>
      <c r="BT206" s="4"/>
      <c r="BU206" s="4"/>
    </row>
    <row r="207" spans="1:73" ht="12.75" x14ac:dyDescent="0.2">
      <c r="A207" s="1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148"/>
      <c r="BK207" s="4"/>
      <c r="BL207" s="4"/>
      <c r="BM207" s="4"/>
      <c r="BN207" s="4"/>
      <c r="BO207" s="4"/>
      <c r="BP207" s="4"/>
      <c r="BQ207" s="4"/>
      <c r="BR207" s="4"/>
      <c r="BS207" s="4"/>
      <c r="BT207" s="4"/>
      <c r="BU207" s="4"/>
    </row>
    <row r="208" spans="1:73" ht="12.75" x14ac:dyDescent="0.2">
      <c r="A208" s="1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148"/>
      <c r="BK208" s="4"/>
      <c r="BL208" s="4"/>
      <c r="BM208" s="4"/>
      <c r="BN208" s="4"/>
      <c r="BO208" s="4"/>
      <c r="BP208" s="4"/>
      <c r="BQ208" s="4"/>
      <c r="BR208" s="4"/>
      <c r="BS208" s="4"/>
      <c r="BT208" s="4"/>
      <c r="BU208" s="4"/>
    </row>
    <row r="209" spans="1:73" ht="12.75" x14ac:dyDescent="0.2">
      <c r="A209" s="1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148"/>
      <c r="BK209" s="4"/>
      <c r="BL209" s="4"/>
      <c r="BM209" s="4"/>
      <c r="BN209" s="4"/>
      <c r="BO209" s="4"/>
      <c r="BP209" s="4"/>
      <c r="BQ209" s="4"/>
      <c r="BR209" s="4"/>
      <c r="BS209" s="4"/>
      <c r="BT209" s="4"/>
      <c r="BU209" s="4"/>
    </row>
    <row r="210" spans="1:73" ht="12.75" x14ac:dyDescent="0.2">
      <c r="A210" s="1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148"/>
      <c r="BK210" s="4"/>
      <c r="BL210" s="4"/>
      <c r="BM210" s="4"/>
      <c r="BN210" s="4"/>
      <c r="BO210" s="4"/>
      <c r="BP210" s="4"/>
      <c r="BQ210" s="4"/>
      <c r="BR210" s="4"/>
      <c r="BS210" s="4"/>
      <c r="BT210" s="4"/>
      <c r="BU210" s="4"/>
    </row>
    <row r="211" spans="1:73" ht="12.75" x14ac:dyDescent="0.2">
      <c r="A211" s="1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148"/>
      <c r="BK211" s="4"/>
      <c r="BL211" s="4"/>
      <c r="BM211" s="4"/>
      <c r="BN211" s="4"/>
      <c r="BO211" s="4"/>
      <c r="BP211" s="4"/>
      <c r="BQ211" s="4"/>
      <c r="BR211" s="4"/>
      <c r="BS211" s="4"/>
      <c r="BT211" s="4"/>
      <c r="BU211" s="4"/>
    </row>
    <row r="212" spans="1:73" ht="12.75" x14ac:dyDescent="0.2">
      <c r="A212" s="1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148"/>
      <c r="BK212" s="4"/>
      <c r="BL212" s="4"/>
      <c r="BM212" s="4"/>
      <c r="BN212" s="4"/>
      <c r="BO212" s="4"/>
      <c r="BP212" s="4"/>
      <c r="BQ212" s="4"/>
      <c r="BR212" s="4"/>
      <c r="BS212" s="4"/>
      <c r="BT212" s="4"/>
      <c r="BU212" s="4"/>
    </row>
    <row r="213" spans="1:73" ht="12.75" x14ac:dyDescent="0.2">
      <c r="A213" s="1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148"/>
      <c r="BK213" s="4"/>
      <c r="BL213" s="4"/>
      <c r="BM213" s="4"/>
      <c r="BN213" s="4"/>
      <c r="BO213" s="4"/>
      <c r="BP213" s="4"/>
      <c r="BQ213" s="4"/>
      <c r="BR213" s="4"/>
      <c r="BS213" s="4"/>
      <c r="BT213" s="4"/>
      <c r="BU213" s="4"/>
    </row>
    <row r="214" spans="1:73" ht="12.75" x14ac:dyDescent="0.2">
      <c r="A214" s="1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148"/>
      <c r="BK214" s="4"/>
      <c r="BL214" s="4"/>
      <c r="BM214" s="4"/>
      <c r="BN214" s="4"/>
      <c r="BO214" s="4"/>
      <c r="BP214" s="4"/>
      <c r="BQ214" s="4"/>
      <c r="BR214" s="4"/>
      <c r="BS214" s="4"/>
      <c r="BT214" s="4"/>
      <c r="BU214" s="4"/>
    </row>
    <row r="215" spans="1:73" ht="12.75" x14ac:dyDescent="0.2">
      <c r="A215" s="1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148"/>
      <c r="BK215" s="4"/>
      <c r="BL215" s="4"/>
      <c r="BM215" s="4"/>
      <c r="BN215" s="4"/>
      <c r="BO215" s="4"/>
      <c r="BP215" s="4"/>
      <c r="BQ215" s="4"/>
      <c r="BR215" s="4"/>
      <c r="BS215" s="4"/>
      <c r="BT215" s="4"/>
      <c r="BU215" s="4"/>
    </row>
    <row r="216" spans="1:73" ht="12.75" x14ac:dyDescent="0.2">
      <c r="A216" s="1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148"/>
      <c r="BK216" s="4"/>
      <c r="BL216" s="4"/>
      <c r="BM216" s="4"/>
      <c r="BN216" s="4"/>
      <c r="BO216" s="4"/>
      <c r="BP216" s="4"/>
      <c r="BQ216" s="4"/>
      <c r="BR216" s="4"/>
      <c r="BS216" s="4"/>
      <c r="BT216" s="4"/>
      <c r="BU216" s="4"/>
    </row>
    <row r="217" spans="1:73" ht="12.75" x14ac:dyDescent="0.2">
      <c r="A217" s="1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148"/>
      <c r="BK217" s="4"/>
      <c r="BL217" s="4"/>
      <c r="BM217" s="4"/>
      <c r="BN217" s="4"/>
      <c r="BO217" s="4"/>
      <c r="BP217" s="4"/>
      <c r="BQ217" s="4"/>
      <c r="BR217" s="4"/>
      <c r="BS217" s="4"/>
      <c r="BT217" s="4"/>
      <c r="BU217" s="4"/>
    </row>
    <row r="218" spans="1:73" ht="12.75" x14ac:dyDescent="0.2">
      <c r="A218" s="1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148"/>
      <c r="BK218" s="4"/>
      <c r="BL218" s="4"/>
      <c r="BM218" s="4"/>
      <c r="BN218" s="4"/>
      <c r="BO218" s="4"/>
      <c r="BP218" s="4"/>
      <c r="BQ218" s="4"/>
      <c r="BR218" s="4"/>
      <c r="BS218" s="4"/>
      <c r="BT218" s="4"/>
      <c r="BU218" s="4"/>
    </row>
    <row r="219" spans="1:73" ht="12.75" x14ac:dyDescent="0.2">
      <c r="A219" s="1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148"/>
      <c r="BK219" s="4"/>
      <c r="BL219" s="4"/>
      <c r="BM219" s="4"/>
      <c r="BN219" s="4"/>
      <c r="BO219" s="4"/>
      <c r="BP219" s="4"/>
      <c r="BQ219" s="4"/>
      <c r="BR219" s="4"/>
      <c r="BS219" s="4"/>
      <c r="BT219" s="4"/>
      <c r="BU219" s="4"/>
    </row>
    <row r="220" spans="1:73" ht="12.75" x14ac:dyDescent="0.2">
      <c r="A220" s="1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148"/>
      <c r="BK220" s="4"/>
      <c r="BL220" s="4"/>
      <c r="BM220" s="4"/>
      <c r="BN220" s="4"/>
      <c r="BO220" s="4"/>
      <c r="BP220" s="4"/>
      <c r="BQ220" s="4"/>
      <c r="BR220" s="4"/>
      <c r="BS220" s="4"/>
      <c r="BT220" s="4"/>
      <c r="BU220" s="4"/>
    </row>
    <row r="221" spans="1:73" ht="12.75" x14ac:dyDescent="0.2">
      <c r="A221" s="1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148"/>
      <c r="BK221" s="4"/>
      <c r="BL221" s="4"/>
      <c r="BM221" s="4"/>
      <c r="BN221" s="4"/>
      <c r="BO221" s="4"/>
      <c r="BP221" s="4"/>
      <c r="BQ221" s="4"/>
      <c r="BR221" s="4"/>
      <c r="BS221" s="4"/>
      <c r="BT221" s="4"/>
      <c r="BU221" s="4"/>
    </row>
    <row r="222" spans="1:73" ht="12.75" x14ac:dyDescent="0.2">
      <c r="A222" s="1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148"/>
      <c r="BK222" s="4"/>
      <c r="BL222" s="4"/>
      <c r="BM222" s="4"/>
      <c r="BN222" s="4"/>
      <c r="BO222" s="4"/>
      <c r="BP222" s="4"/>
      <c r="BQ222" s="4"/>
      <c r="BR222" s="4"/>
      <c r="BS222" s="4"/>
      <c r="BT222" s="4"/>
      <c r="BU222" s="4"/>
    </row>
    <row r="223" spans="1:73" ht="12.75" x14ac:dyDescent="0.2">
      <c r="A223" s="1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148"/>
      <c r="BK223" s="4"/>
      <c r="BL223" s="4"/>
      <c r="BM223" s="4"/>
      <c r="BN223" s="4"/>
      <c r="BO223" s="4"/>
      <c r="BP223" s="4"/>
      <c r="BQ223" s="4"/>
      <c r="BR223" s="4"/>
      <c r="BS223" s="4"/>
      <c r="BT223" s="4"/>
      <c r="BU223" s="4"/>
    </row>
    <row r="224" spans="1:73" ht="12.75" x14ac:dyDescent="0.2">
      <c r="A224" s="1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148"/>
      <c r="BK224" s="4"/>
      <c r="BL224" s="4"/>
      <c r="BM224" s="4"/>
      <c r="BN224" s="4"/>
      <c r="BO224" s="4"/>
      <c r="BP224" s="4"/>
      <c r="BQ224" s="4"/>
      <c r="BR224" s="4"/>
      <c r="BS224" s="4"/>
      <c r="BT224" s="4"/>
      <c r="BU224" s="4"/>
    </row>
    <row r="225" spans="1:73" ht="12.75" x14ac:dyDescent="0.2">
      <c r="A225" s="1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148"/>
      <c r="BK225" s="4"/>
      <c r="BL225" s="4"/>
      <c r="BM225" s="4"/>
      <c r="BN225" s="4"/>
      <c r="BO225" s="4"/>
      <c r="BP225" s="4"/>
      <c r="BQ225" s="4"/>
      <c r="BR225" s="4"/>
      <c r="BS225" s="4"/>
      <c r="BT225" s="4"/>
      <c r="BU225" s="4"/>
    </row>
    <row r="226" spans="1:73" ht="12.75" x14ac:dyDescent="0.2">
      <c r="A226" s="1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148"/>
      <c r="BK226" s="4"/>
      <c r="BL226" s="4"/>
      <c r="BM226" s="4"/>
      <c r="BN226" s="4"/>
      <c r="BO226" s="4"/>
      <c r="BP226" s="4"/>
      <c r="BQ226" s="4"/>
      <c r="BR226" s="4"/>
      <c r="BS226" s="4"/>
      <c r="BT226" s="4"/>
      <c r="BU226" s="4"/>
    </row>
    <row r="227" spans="1:73" ht="12.75" x14ac:dyDescent="0.2">
      <c r="A227" s="1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148"/>
      <c r="BK227" s="4"/>
      <c r="BL227" s="4"/>
      <c r="BM227" s="4"/>
      <c r="BN227" s="4"/>
      <c r="BO227" s="4"/>
      <c r="BP227" s="4"/>
      <c r="BQ227" s="4"/>
      <c r="BR227" s="4"/>
      <c r="BS227" s="4"/>
      <c r="BT227" s="4"/>
      <c r="BU227" s="4"/>
    </row>
    <row r="228" spans="1:73" ht="12.75" x14ac:dyDescent="0.2">
      <c r="A228" s="1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148"/>
      <c r="BK228" s="4"/>
      <c r="BL228" s="4"/>
      <c r="BM228" s="4"/>
      <c r="BN228" s="4"/>
      <c r="BO228" s="4"/>
      <c r="BP228" s="4"/>
      <c r="BQ228" s="4"/>
      <c r="BR228" s="4"/>
      <c r="BS228" s="4"/>
      <c r="BT228" s="4"/>
      <c r="BU228" s="4"/>
    </row>
    <row r="229" spans="1:73" ht="12.75" x14ac:dyDescent="0.2">
      <c r="A229" s="1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148"/>
      <c r="BK229" s="4"/>
      <c r="BL229" s="4"/>
      <c r="BM229" s="4"/>
      <c r="BN229" s="4"/>
      <c r="BO229" s="4"/>
      <c r="BP229" s="4"/>
      <c r="BQ229" s="4"/>
      <c r="BR229" s="4"/>
      <c r="BS229" s="4"/>
      <c r="BT229" s="4"/>
      <c r="BU229" s="4"/>
    </row>
    <row r="230" spans="1:73" ht="12.75" x14ac:dyDescent="0.2">
      <c r="A230" s="1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148"/>
      <c r="BK230" s="4"/>
      <c r="BL230" s="4"/>
      <c r="BM230" s="4"/>
      <c r="BN230" s="4"/>
      <c r="BO230" s="4"/>
      <c r="BP230" s="4"/>
      <c r="BQ230" s="4"/>
      <c r="BR230" s="4"/>
      <c r="BS230" s="4"/>
      <c r="BT230" s="4"/>
      <c r="BU230" s="4"/>
    </row>
    <row r="231" spans="1:73" ht="12.75" x14ac:dyDescent="0.2">
      <c r="A231" s="1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148"/>
      <c r="BK231" s="4"/>
      <c r="BL231" s="4"/>
      <c r="BM231" s="4"/>
      <c r="BN231" s="4"/>
      <c r="BO231" s="4"/>
      <c r="BP231" s="4"/>
      <c r="BQ231" s="4"/>
      <c r="BR231" s="4"/>
      <c r="BS231" s="4"/>
      <c r="BT231" s="4"/>
      <c r="BU231" s="4"/>
    </row>
    <row r="232" spans="1:73" ht="12.75" x14ac:dyDescent="0.2">
      <c r="A232" s="1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148"/>
      <c r="BK232" s="4"/>
      <c r="BL232" s="4"/>
      <c r="BM232" s="4"/>
      <c r="BN232" s="4"/>
      <c r="BO232" s="4"/>
      <c r="BP232" s="4"/>
      <c r="BQ232" s="4"/>
      <c r="BR232" s="4"/>
      <c r="BS232" s="4"/>
      <c r="BT232" s="4"/>
      <c r="BU232" s="4"/>
    </row>
    <row r="233" spans="1:73" ht="12.75" x14ac:dyDescent="0.2">
      <c r="A233" s="1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148"/>
      <c r="BK233" s="4"/>
      <c r="BL233" s="4"/>
      <c r="BM233" s="4"/>
      <c r="BN233" s="4"/>
      <c r="BO233" s="4"/>
      <c r="BP233" s="4"/>
      <c r="BQ233" s="4"/>
      <c r="BR233" s="4"/>
      <c r="BS233" s="4"/>
      <c r="BT233" s="4"/>
      <c r="BU233" s="4"/>
    </row>
    <row r="234" spans="1:73" ht="12.75" x14ac:dyDescent="0.2">
      <c r="A234" s="1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148"/>
      <c r="BK234" s="4"/>
      <c r="BL234" s="4"/>
      <c r="BM234" s="4"/>
      <c r="BN234" s="4"/>
      <c r="BO234" s="4"/>
      <c r="BP234" s="4"/>
      <c r="BQ234" s="4"/>
      <c r="BR234" s="4"/>
      <c r="BS234" s="4"/>
      <c r="BT234" s="4"/>
      <c r="BU234" s="4"/>
    </row>
    <row r="235" spans="1:73" ht="12.75" x14ac:dyDescent="0.2">
      <c r="A235" s="1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148"/>
      <c r="BK235" s="4"/>
      <c r="BL235" s="4"/>
      <c r="BM235" s="4"/>
      <c r="BN235" s="4"/>
      <c r="BO235" s="4"/>
      <c r="BP235" s="4"/>
      <c r="BQ235" s="4"/>
      <c r="BR235" s="4"/>
      <c r="BS235" s="4"/>
      <c r="BT235" s="4"/>
      <c r="BU235" s="4"/>
    </row>
    <row r="236" spans="1:73" ht="12.75" x14ac:dyDescent="0.2">
      <c r="A236" s="1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148"/>
      <c r="BK236" s="4"/>
      <c r="BL236" s="4"/>
      <c r="BM236" s="4"/>
      <c r="BN236" s="4"/>
      <c r="BO236" s="4"/>
      <c r="BP236" s="4"/>
      <c r="BQ236" s="4"/>
      <c r="BR236" s="4"/>
      <c r="BS236" s="4"/>
      <c r="BT236" s="4"/>
      <c r="BU236" s="4"/>
    </row>
    <row r="237" spans="1:73" ht="12.75" x14ac:dyDescent="0.2">
      <c r="A237" s="1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148"/>
      <c r="BK237" s="4"/>
      <c r="BL237" s="4"/>
      <c r="BM237" s="4"/>
      <c r="BN237" s="4"/>
      <c r="BO237" s="4"/>
      <c r="BP237" s="4"/>
      <c r="BQ237" s="4"/>
      <c r="BR237" s="4"/>
      <c r="BS237" s="4"/>
      <c r="BT237" s="4"/>
      <c r="BU237" s="4"/>
    </row>
    <row r="238" spans="1:73" ht="12.75" x14ac:dyDescent="0.2">
      <c r="A238" s="1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148"/>
      <c r="BK238" s="4"/>
      <c r="BL238" s="4"/>
      <c r="BM238" s="4"/>
      <c r="BN238" s="4"/>
      <c r="BO238" s="4"/>
      <c r="BP238" s="4"/>
      <c r="BQ238" s="4"/>
      <c r="BR238" s="4"/>
      <c r="BS238" s="4"/>
      <c r="BT238" s="4"/>
      <c r="BU238" s="4"/>
    </row>
    <row r="239" spans="1:73" ht="12.75" x14ac:dyDescent="0.2">
      <c r="A239" s="1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148"/>
      <c r="BK239" s="4"/>
      <c r="BL239" s="4"/>
      <c r="BM239" s="4"/>
      <c r="BN239" s="4"/>
      <c r="BO239" s="4"/>
      <c r="BP239" s="4"/>
      <c r="BQ239" s="4"/>
      <c r="BR239" s="4"/>
      <c r="BS239" s="4"/>
      <c r="BT239" s="4"/>
      <c r="BU239" s="4"/>
    </row>
    <row r="240" spans="1:73" ht="12.75" x14ac:dyDescent="0.2">
      <c r="A240" s="1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148"/>
      <c r="BK240" s="4"/>
      <c r="BL240" s="4"/>
      <c r="BM240" s="4"/>
      <c r="BN240" s="4"/>
      <c r="BO240" s="4"/>
      <c r="BP240" s="4"/>
      <c r="BQ240" s="4"/>
      <c r="BR240" s="4"/>
      <c r="BS240" s="4"/>
      <c r="BT240" s="4"/>
      <c r="BU240" s="4"/>
    </row>
    <row r="241" spans="1:73" ht="12.75" x14ac:dyDescent="0.2">
      <c r="A241" s="1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148"/>
      <c r="BK241" s="4"/>
      <c r="BL241" s="4"/>
      <c r="BM241" s="4"/>
      <c r="BN241" s="4"/>
      <c r="BO241" s="4"/>
      <c r="BP241" s="4"/>
      <c r="BQ241" s="4"/>
      <c r="BR241" s="4"/>
      <c r="BS241" s="4"/>
      <c r="BT241" s="4"/>
      <c r="BU241" s="4"/>
    </row>
    <row r="242" spans="1:73" ht="12.75" x14ac:dyDescent="0.2">
      <c r="A242" s="1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148"/>
      <c r="BK242" s="4"/>
      <c r="BL242" s="4"/>
      <c r="BM242" s="4"/>
      <c r="BN242" s="4"/>
      <c r="BO242" s="4"/>
      <c r="BP242" s="4"/>
      <c r="BQ242" s="4"/>
      <c r="BR242" s="4"/>
      <c r="BS242" s="4"/>
      <c r="BT242" s="4"/>
      <c r="BU242" s="4"/>
    </row>
    <row r="243" spans="1:73" ht="12.75" x14ac:dyDescent="0.2">
      <c r="A243" s="1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148"/>
      <c r="BK243" s="4"/>
      <c r="BL243" s="4"/>
      <c r="BM243" s="4"/>
      <c r="BN243" s="4"/>
      <c r="BO243" s="4"/>
      <c r="BP243" s="4"/>
      <c r="BQ243" s="4"/>
      <c r="BR243" s="4"/>
      <c r="BS243" s="4"/>
      <c r="BT243" s="4"/>
      <c r="BU243" s="4"/>
    </row>
    <row r="244" spans="1:73" ht="12.75" x14ac:dyDescent="0.2">
      <c r="A244" s="1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148"/>
      <c r="BK244" s="4"/>
      <c r="BL244" s="4"/>
      <c r="BM244" s="4"/>
      <c r="BN244" s="4"/>
      <c r="BO244" s="4"/>
      <c r="BP244" s="4"/>
      <c r="BQ244" s="4"/>
      <c r="BR244" s="4"/>
      <c r="BS244" s="4"/>
      <c r="BT244" s="4"/>
      <c r="BU244" s="4"/>
    </row>
    <row r="245" spans="1:73" ht="12.75" x14ac:dyDescent="0.2">
      <c r="A245" s="1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148"/>
      <c r="BK245" s="4"/>
      <c r="BL245" s="4"/>
      <c r="BM245" s="4"/>
      <c r="BN245" s="4"/>
      <c r="BO245" s="4"/>
      <c r="BP245" s="4"/>
      <c r="BQ245" s="4"/>
      <c r="BR245" s="4"/>
      <c r="BS245" s="4"/>
      <c r="BT245" s="4"/>
      <c r="BU245" s="4"/>
    </row>
    <row r="246" spans="1:73" ht="12.75" x14ac:dyDescent="0.2">
      <c r="A246" s="1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148"/>
      <c r="BK246" s="4"/>
      <c r="BL246" s="4"/>
      <c r="BM246" s="4"/>
      <c r="BN246" s="4"/>
      <c r="BO246" s="4"/>
      <c r="BP246" s="4"/>
      <c r="BQ246" s="4"/>
      <c r="BR246" s="4"/>
      <c r="BS246" s="4"/>
      <c r="BT246" s="4"/>
      <c r="BU246" s="4"/>
    </row>
    <row r="247" spans="1:73" ht="12.75" x14ac:dyDescent="0.2">
      <c r="A247" s="1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148"/>
      <c r="BK247" s="4"/>
      <c r="BL247" s="4"/>
      <c r="BM247" s="4"/>
      <c r="BN247" s="4"/>
      <c r="BO247" s="4"/>
      <c r="BP247" s="4"/>
      <c r="BQ247" s="4"/>
      <c r="BR247" s="4"/>
      <c r="BS247" s="4"/>
      <c r="BT247" s="4"/>
      <c r="BU247" s="4"/>
    </row>
    <row r="248" spans="1:73" ht="12.75" x14ac:dyDescent="0.2">
      <c r="A248" s="1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148"/>
      <c r="BK248" s="4"/>
      <c r="BL248" s="4"/>
      <c r="BM248" s="4"/>
      <c r="BN248" s="4"/>
      <c r="BO248" s="4"/>
      <c r="BP248" s="4"/>
      <c r="BQ248" s="4"/>
      <c r="BR248" s="4"/>
      <c r="BS248" s="4"/>
      <c r="BT248" s="4"/>
      <c r="BU248" s="4"/>
    </row>
    <row r="249" spans="1:73" ht="12.75" x14ac:dyDescent="0.2">
      <c r="A249" s="1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148"/>
      <c r="BK249" s="4"/>
      <c r="BL249" s="4"/>
      <c r="BM249" s="4"/>
      <c r="BN249" s="4"/>
      <c r="BO249" s="4"/>
      <c r="BP249" s="4"/>
      <c r="BQ249" s="4"/>
      <c r="BR249" s="4"/>
      <c r="BS249" s="4"/>
      <c r="BT249" s="4"/>
      <c r="BU249" s="4"/>
    </row>
    <row r="250" spans="1:73" ht="12.75" x14ac:dyDescent="0.2">
      <c r="A250" s="1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148"/>
      <c r="BK250" s="4"/>
      <c r="BL250" s="4"/>
      <c r="BM250" s="4"/>
      <c r="BN250" s="4"/>
      <c r="BO250" s="4"/>
      <c r="BP250" s="4"/>
      <c r="BQ250" s="4"/>
      <c r="BR250" s="4"/>
      <c r="BS250" s="4"/>
      <c r="BT250" s="4"/>
      <c r="BU250" s="4"/>
    </row>
    <row r="251" spans="1:73" ht="12.75" x14ac:dyDescent="0.2">
      <c r="A251" s="1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148"/>
      <c r="BK251" s="4"/>
      <c r="BL251" s="4"/>
      <c r="BM251" s="4"/>
      <c r="BN251" s="4"/>
      <c r="BO251" s="4"/>
      <c r="BP251" s="4"/>
      <c r="BQ251" s="4"/>
      <c r="BR251" s="4"/>
      <c r="BS251" s="4"/>
      <c r="BT251" s="4"/>
      <c r="BU251" s="4"/>
    </row>
    <row r="252" spans="1:73" ht="12.75" x14ac:dyDescent="0.2">
      <c r="A252" s="1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148"/>
      <c r="BK252" s="4"/>
      <c r="BL252" s="4"/>
      <c r="BM252" s="4"/>
      <c r="BN252" s="4"/>
      <c r="BO252" s="4"/>
      <c r="BP252" s="4"/>
      <c r="BQ252" s="4"/>
      <c r="BR252" s="4"/>
      <c r="BS252" s="4"/>
      <c r="BT252" s="4"/>
      <c r="BU252" s="4"/>
    </row>
    <row r="253" spans="1:73" ht="12.75" x14ac:dyDescent="0.2">
      <c r="A253" s="1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148"/>
      <c r="BK253" s="4"/>
      <c r="BL253" s="4"/>
      <c r="BM253" s="4"/>
      <c r="BN253" s="4"/>
      <c r="BO253" s="4"/>
      <c r="BP253" s="4"/>
      <c r="BQ253" s="4"/>
      <c r="BR253" s="4"/>
      <c r="BS253" s="4"/>
      <c r="BT253" s="4"/>
      <c r="BU253" s="4"/>
    </row>
    <row r="254" spans="1:73" ht="12.75" x14ac:dyDescent="0.2">
      <c r="A254" s="1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148"/>
      <c r="BK254" s="4"/>
      <c r="BL254" s="4"/>
      <c r="BM254" s="4"/>
      <c r="BN254" s="4"/>
      <c r="BO254" s="4"/>
      <c r="BP254" s="4"/>
      <c r="BQ254" s="4"/>
      <c r="BR254" s="4"/>
      <c r="BS254" s="4"/>
      <c r="BT254" s="4"/>
      <c r="BU254" s="4"/>
    </row>
    <row r="255" spans="1:73" ht="12.75" x14ac:dyDescent="0.2">
      <c r="A255" s="1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148"/>
      <c r="BK255" s="4"/>
      <c r="BL255" s="4"/>
      <c r="BM255" s="4"/>
      <c r="BN255" s="4"/>
      <c r="BO255" s="4"/>
      <c r="BP255" s="4"/>
      <c r="BQ255" s="4"/>
      <c r="BR255" s="4"/>
      <c r="BS255" s="4"/>
      <c r="BT255" s="4"/>
      <c r="BU255" s="4"/>
    </row>
    <row r="256" spans="1:73" ht="12.75" x14ac:dyDescent="0.2">
      <c r="A256" s="1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148"/>
      <c r="BK256" s="4"/>
      <c r="BL256" s="4"/>
      <c r="BM256" s="4"/>
      <c r="BN256" s="4"/>
      <c r="BO256" s="4"/>
      <c r="BP256" s="4"/>
      <c r="BQ256" s="4"/>
      <c r="BR256" s="4"/>
      <c r="BS256" s="4"/>
      <c r="BT256" s="4"/>
      <c r="BU256" s="4"/>
    </row>
    <row r="257" spans="1:73" ht="12.75" x14ac:dyDescent="0.2">
      <c r="A257" s="1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148"/>
      <c r="BK257" s="4"/>
      <c r="BL257" s="4"/>
      <c r="BM257" s="4"/>
      <c r="BN257" s="4"/>
      <c r="BO257" s="4"/>
      <c r="BP257" s="4"/>
      <c r="BQ257" s="4"/>
      <c r="BR257" s="4"/>
      <c r="BS257" s="4"/>
      <c r="BT257" s="4"/>
      <c r="BU257" s="4"/>
    </row>
    <row r="258" spans="1:73" ht="12.75" x14ac:dyDescent="0.2">
      <c r="A258" s="1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148"/>
      <c r="BK258" s="4"/>
      <c r="BL258" s="4"/>
      <c r="BM258" s="4"/>
      <c r="BN258" s="4"/>
      <c r="BO258" s="4"/>
      <c r="BP258" s="4"/>
      <c r="BQ258" s="4"/>
      <c r="BR258" s="4"/>
      <c r="BS258" s="4"/>
      <c r="BT258" s="4"/>
      <c r="BU258" s="4"/>
    </row>
    <row r="259" spans="1:73" ht="12.75" x14ac:dyDescent="0.2">
      <c r="A259" s="1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148"/>
      <c r="BK259" s="4"/>
      <c r="BL259" s="4"/>
      <c r="BM259" s="4"/>
      <c r="BN259" s="4"/>
      <c r="BO259" s="4"/>
      <c r="BP259" s="4"/>
      <c r="BQ259" s="4"/>
      <c r="BR259" s="4"/>
      <c r="BS259" s="4"/>
      <c r="BT259" s="4"/>
      <c r="BU259" s="4"/>
    </row>
    <row r="260" spans="1:73" ht="12.75" x14ac:dyDescent="0.2">
      <c r="A260" s="1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148"/>
      <c r="BK260" s="4"/>
      <c r="BL260" s="4"/>
      <c r="BM260" s="4"/>
      <c r="BN260" s="4"/>
      <c r="BO260" s="4"/>
      <c r="BP260" s="4"/>
      <c r="BQ260" s="4"/>
      <c r="BR260" s="4"/>
      <c r="BS260" s="4"/>
      <c r="BT260" s="4"/>
      <c r="BU260" s="4"/>
    </row>
    <row r="261" spans="1:73" ht="12.75" x14ac:dyDescent="0.2">
      <c r="A261" s="1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148"/>
      <c r="BK261" s="4"/>
      <c r="BL261" s="4"/>
      <c r="BM261" s="4"/>
      <c r="BN261" s="4"/>
      <c r="BO261" s="4"/>
      <c r="BP261" s="4"/>
      <c r="BQ261" s="4"/>
      <c r="BR261" s="4"/>
      <c r="BS261" s="4"/>
      <c r="BT261" s="4"/>
      <c r="BU261" s="4"/>
    </row>
    <row r="262" spans="1:73" ht="12.75" x14ac:dyDescent="0.2">
      <c r="A262" s="1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148"/>
      <c r="BK262" s="4"/>
      <c r="BL262" s="4"/>
      <c r="BM262" s="4"/>
      <c r="BN262" s="4"/>
      <c r="BO262" s="4"/>
      <c r="BP262" s="4"/>
      <c r="BQ262" s="4"/>
      <c r="BR262" s="4"/>
      <c r="BS262" s="4"/>
      <c r="BT262" s="4"/>
      <c r="BU262" s="4"/>
    </row>
    <row r="263" spans="1:73" ht="12.75" x14ac:dyDescent="0.2">
      <c r="A263" s="1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148"/>
      <c r="BK263" s="4"/>
      <c r="BL263" s="4"/>
      <c r="BM263" s="4"/>
      <c r="BN263" s="4"/>
      <c r="BO263" s="4"/>
      <c r="BP263" s="4"/>
      <c r="BQ263" s="4"/>
      <c r="BR263" s="4"/>
      <c r="BS263" s="4"/>
      <c r="BT263" s="4"/>
      <c r="BU263" s="4"/>
    </row>
    <row r="264" spans="1:73" ht="12.75" x14ac:dyDescent="0.2">
      <c r="A264" s="1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148"/>
      <c r="BK264" s="4"/>
      <c r="BL264" s="4"/>
      <c r="BM264" s="4"/>
      <c r="BN264" s="4"/>
      <c r="BO264" s="4"/>
      <c r="BP264" s="4"/>
      <c r="BQ264" s="4"/>
      <c r="BR264" s="4"/>
      <c r="BS264" s="4"/>
      <c r="BT264" s="4"/>
      <c r="BU264" s="4"/>
    </row>
    <row r="265" spans="1:73" ht="12.75" x14ac:dyDescent="0.2">
      <c r="A265" s="1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148"/>
      <c r="BK265" s="4"/>
      <c r="BL265" s="4"/>
      <c r="BM265" s="4"/>
      <c r="BN265" s="4"/>
      <c r="BO265" s="4"/>
      <c r="BP265" s="4"/>
      <c r="BQ265" s="4"/>
      <c r="BR265" s="4"/>
      <c r="BS265" s="4"/>
      <c r="BT265" s="4"/>
      <c r="BU265" s="4"/>
    </row>
    <row r="266" spans="1:73" ht="12.75" x14ac:dyDescent="0.2">
      <c r="A266" s="1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148"/>
      <c r="BK266" s="4"/>
      <c r="BL266" s="4"/>
      <c r="BM266" s="4"/>
      <c r="BN266" s="4"/>
      <c r="BO266" s="4"/>
      <c r="BP266" s="4"/>
      <c r="BQ266" s="4"/>
      <c r="BR266" s="4"/>
      <c r="BS266" s="4"/>
      <c r="BT266" s="4"/>
      <c r="BU266" s="4"/>
    </row>
    <row r="267" spans="1:73" ht="12.75" x14ac:dyDescent="0.2">
      <c r="A267" s="1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148"/>
      <c r="BK267" s="4"/>
      <c r="BL267" s="4"/>
      <c r="BM267" s="4"/>
      <c r="BN267" s="4"/>
      <c r="BO267" s="4"/>
      <c r="BP267" s="4"/>
      <c r="BQ267" s="4"/>
      <c r="BR267" s="4"/>
      <c r="BS267" s="4"/>
      <c r="BT267" s="4"/>
      <c r="BU267" s="4"/>
    </row>
    <row r="268" spans="1:73" ht="12.75" x14ac:dyDescent="0.2">
      <c r="A268" s="1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148"/>
      <c r="BK268" s="4"/>
      <c r="BL268" s="4"/>
      <c r="BM268" s="4"/>
      <c r="BN268" s="4"/>
      <c r="BO268" s="4"/>
      <c r="BP268" s="4"/>
      <c r="BQ268" s="4"/>
      <c r="BR268" s="4"/>
      <c r="BS268" s="4"/>
      <c r="BT268" s="4"/>
      <c r="BU268" s="4"/>
    </row>
    <row r="269" spans="1:73" ht="12.75" x14ac:dyDescent="0.2">
      <c r="A269" s="1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148"/>
      <c r="BK269" s="4"/>
      <c r="BL269" s="4"/>
      <c r="BM269" s="4"/>
      <c r="BN269" s="4"/>
      <c r="BO269" s="4"/>
      <c r="BP269" s="4"/>
      <c r="BQ269" s="4"/>
      <c r="BR269" s="4"/>
      <c r="BS269" s="4"/>
      <c r="BT269" s="4"/>
      <c r="BU269" s="4"/>
    </row>
    <row r="270" spans="1:73" ht="12.75" x14ac:dyDescent="0.2">
      <c r="A270" s="1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148"/>
      <c r="BK270" s="4"/>
      <c r="BL270" s="4"/>
      <c r="BM270" s="4"/>
      <c r="BN270" s="4"/>
      <c r="BO270" s="4"/>
      <c r="BP270" s="4"/>
      <c r="BQ270" s="4"/>
      <c r="BR270" s="4"/>
      <c r="BS270" s="4"/>
      <c r="BT270" s="4"/>
      <c r="BU270" s="4"/>
    </row>
    <row r="271" spans="1:73" ht="12.75" x14ac:dyDescent="0.2">
      <c r="A271" s="1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148"/>
      <c r="BK271" s="4"/>
      <c r="BL271" s="4"/>
      <c r="BM271" s="4"/>
      <c r="BN271" s="4"/>
      <c r="BO271" s="4"/>
      <c r="BP271" s="4"/>
      <c r="BQ271" s="4"/>
      <c r="BR271" s="4"/>
      <c r="BS271" s="4"/>
      <c r="BT271" s="4"/>
      <c r="BU271" s="4"/>
    </row>
    <row r="272" spans="1:73" ht="12.75" x14ac:dyDescent="0.2">
      <c r="A272" s="1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148"/>
      <c r="BK272" s="4"/>
      <c r="BL272" s="4"/>
      <c r="BM272" s="4"/>
      <c r="BN272" s="4"/>
      <c r="BO272" s="4"/>
      <c r="BP272" s="4"/>
      <c r="BQ272" s="4"/>
      <c r="BR272" s="4"/>
      <c r="BS272" s="4"/>
      <c r="BT272" s="4"/>
      <c r="BU272" s="4"/>
    </row>
    <row r="273" spans="1:73" ht="12.75" x14ac:dyDescent="0.2">
      <c r="A273" s="1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148"/>
      <c r="BK273" s="4"/>
      <c r="BL273" s="4"/>
      <c r="BM273" s="4"/>
      <c r="BN273" s="4"/>
      <c r="BO273" s="4"/>
      <c r="BP273" s="4"/>
      <c r="BQ273" s="4"/>
      <c r="BR273" s="4"/>
      <c r="BS273" s="4"/>
      <c r="BT273" s="4"/>
      <c r="BU273" s="4"/>
    </row>
    <row r="274" spans="1:73" ht="12.75" x14ac:dyDescent="0.2">
      <c r="A274" s="1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148"/>
      <c r="BK274" s="4"/>
      <c r="BL274" s="4"/>
      <c r="BM274" s="4"/>
      <c r="BN274" s="4"/>
      <c r="BO274" s="4"/>
      <c r="BP274" s="4"/>
      <c r="BQ274" s="4"/>
      <c r="BR274" s="4"/>
      <c r="BS274" s="4"/>
      <c r="BT274" s="4"/>
      <c r="BU274" s="4"/>
    </row>
    <row r="275" spans="1:73" ht="12.75" x14ac:dyDescent="0.2">
      <c r="A275" s="1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148"/>
      <c r="BK275" s="4"/>
      <c r="BL275" s="4"/>
      <c r="BM275" s="4"/>
      <c r="BN275" s="4"/>
      <c r="BO275" s="4"/>
      <c r="BP275" s="4"/>
      <c r="BQ275" s="4"/>
      <c r="BR275" s="4"/>
      <c r="BS275" s="4"/>
      <c r="BT275" s="4"/>
      <c r="BU275" s="4"/>
    </row>
    <row r="276" spans="1:73" ht="12.75" x14ac:dyDescent="0.2">
      <c r="A276" s="1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148"/>
      <c r="BK276" s="4"/>
      <c r="BL276" s="4"/>
      <c r="BM276" s="4"/>
      <c r="BN276" s="4"/>
      <c r="BO276" s="4"/>
      <c r="BP276" s="4"/>
      <c r="BQ276" s="4"/>
      <c r="BR276" s="4"/>
      <c r="BS276" s="4"/>
      <c r="BT276" s="4"/>
      <c r="BU276" s="4"/>
    </row>
    <row r="277" spans="1:73" ht="12.75" x14ac:dyDescent="0.2">
      <c r="A277" s="1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148"/>
      <c r="BK277" s="4"/>
      <c r="BL277" s="4"/>
      <c r="BM277" s="4"/>
      <c r="BN277" s="4"/>
      <c r="BO277" s="4"/>
      <c r="BP277" s="4"/>
      <c r="BQ277" s="4"/>
      <c r="BR277" s="4"/>
      <c r="BS277" s="4"/>
      <c r="BT277" s="4"/>
      <c r="BU277" s="4"/>
    </row>
    <row r="278" spans="1:73" ht="12.75" x14ac:dyDescent="0.2">
      <c r="A278" s="1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148"/>
      <c r="BK278" s="4"/>
      <c r="BL278" s="4"/>
      <c r="BM278" s="4"/>
      <c r="BN278" s="4"/>
      <c r="BO278" s="4"/>
      <c r="BP278" s="4"/>
      <c r="BQ278" s="4"/>
      <c r="BR278" s="4"/>
      <c r="BS278" s="4"/>
      <c r="BT278" s="4"/>
      <c r="BU278" s="4"/>
    </row>
    <row r="279" spans="1:73" ht="12.75" x14ac:dyDescent="0.2">
      <c r="A279" s="1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148"/>
      <c r="BK279" s="4"/>
      <c r="BL279" s="4"/>
      <c r="BM279" s="4"/>
      <c r="BN279" s="4"/>
      <c r="BO279" s="4"/>
      <c r="BP279" s="4"/>
      <c r="BQ279" s="4"/>
      <c r="BR279" s="4"/>
      <c r="BS279" s="4"/>
      <c r="BT279" s="4"/>
      <c r="BU279" s="4"/>
    </row>
    <row r="280" spans="1:73" ht="12.75" x14ac:dyDescent="0.2">
      <c r="A280" s="1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148"/>
      <c r="BK280" s="4"/>
      <c r="BL280" s="4"/>
      <c r="BM280" s="4"/>
      <c r="BN280" s="4"/>
      <c r="BO280" s="4"/>
      <c r="BP280" s="4"/>
      <c r="BQ280" s="4"/>
      <c r="BR280" s="4"/>
      <c r="BS280" s="4"/>
      <c r="BT280" s="4"/>
      <c r="BU280" s="4"/>
    </row>
    <row r="281" spans="1:73" ht="12.75" x14ac:dyDescent="0.2">
      <c r="A281" s="1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148"/>
      <c r="BK281" s="4"/>
      <c r="BL281" s="4"/>
      <c r="BM281" s="4"/>
      <c r="BN281" s="4"/>
      <c r="BO281" s="4"/>
      <c r="BP281" s="4"/>
      <c r="BQ281" s="4"/>
      <c r="BR281" s="4"/>
      <c r="BS281" s="4"/>
      <c r="BT281" s="4"/>
      <c r="BU281" s="4"/>
    </row>
    <row r="282" spans="1:73" ht="12.75" x14ac:dyDescent="0.2">
      <c r="A282" s="1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148"/>
      <c r="BK282" s="4"/>
      <c r="BL282" s="4"/>
      <c r="BM282" s="4"/>
      <c r="BN282" s="4"/>
      <c r="BO282" s="4"/>
      <c r="BP282" s="4"/>
      <c r="BQ282" s="4"/>
      <c r="BR282" s="4"/>
      <c r="BS282" s="4"/>
      <c r="BT282" s="4"/>
      <c r="BU282" s="4"/>
    </row>
    <row r="283" spans="1:73" ht="12.75" x14ac:dyDescent="0.2">
      <c r="A283" s="1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148"/>
      <c r="BK283" s="4"/>
      <c r="BL283" s="4"/>
      <c r="BM283" s="4"/>
      <c r="BN283" s="4"/>
      <c r="BO283" s="4"/>
      <c r="BP283" s="4"/>
      <c r="BQ283" s="4"/>
      <c r="BR283" s="4"/>
      <c r="BS283" s="4"/>
      <c r="BT283" s="4"/>
      <c r="BU283" s="4"/>
    </row>
    <row r="284" spans="1:73" ht="12.75" x14ac:dyDescent="0.2">
      <c r="A284" s="1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148"/>
      <c r="BK284" s="4"/>
      <c r="BL284" s="4"/>
      <c r="BM284" s="4"/>
      <c r="BN284" s="4"/>
      <c r="BO284" s="4"/>
      <c r="BP284" s="4"/>
      <c r="BQ284" s="4"/>
      <c r="BR284" s="4"/>
      <c r="BS284" s="4"/>
      <c r="BT284" s="4"/>
      <c r="BU284" s="4"/>
    </row>
    <row r="285" spans="1:73" ht="12.75" x14ac:dyDescent="0.2">
      <c r="A285" s="1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148"/>
      <c r="BK285" s="4"/>
      <c r="BL285" s="4"/>
      <c r="BM285" s="4"/>
      <c r="BN285" s="4"/>
      <c r="BO285" s="4"/>
      <c r="BP285" s="4"/>
      <c r="BQ285" s="4"/>
      <c r="BR285" s="4"/>
      <c r="BS285" s="4"/>
      <c r="BT285" s="4"/>
      <c r="BU285" s="4"/>
    </row>
    <row r="286" spans="1:73" ht="12.75" x14ac:dyDescent="0.2">
      <c r="A286" s="1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148"/>
      <c r="BK286" s="4"/>
      <c r="BL286" s="4"/>
      <c r="BM286" s="4"/>
      <c r="BN286" s="4"/>
      <c r="BO286" s="4"/>
      <c r="BP286" s="4"/>
      <c r="BQ286" s="4"/>
      <c r="BR286" s="4"/>
      <c r="BS286" s="4"/>
      <c r="BT286" s="4"/>
      <c r="BU286" s="4"/>
    </row>
    <row r="287" spans="1:73" ht="12.75" x14ac:dyDescent="0.2">
      <c r="A287" s="1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148"/>
      <c r="BK287" s="4"/>
      <c r="BL287" s="4"/>
      <c r="BM287" s="4"/>
      <c r="BN287" s="4"/>
      <c r="BO287" s="4"/>
      <c r="BP287" s="4"/>
      <c r="BQ287" s="4"/>
      <c r="BR287" s="4"/>
      <c r="BS287" s="4"/>
      <c r="BT287" s="4"/>
      <c r="BU287" s="4"/>
    </row>
    <row r="288" spans="1:73" ht="12.75" x14ac:dyDescent="0.2">
      <c r="A288" s="1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148"/>
      <c r="BK288" s="4"/>
      <c r="BL288" s="4"/>
      <c r="BM288" s="4"/>
      <c r="BN288" s="4"/>
      <c r="BO288" s="4"/>
      <c r="BP288" s="4"/>
      <c r="BQ288" s="4"/>
      <c r="BR288" s="4"/>
      <c r="BS288" s="4"/>
      <c r="BT288" s="4"/>
      <c r="BU288" s="4"/>
    </row>
    <row r="289" spans="1:73" ht="12.75" x14ac:dyDescent="0.2">
      <c r="A289" s="1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148"/>
      <c r="BK289" s="4"/>
      <c r="BL289" s="4"/>
      <c r="BM289" s="4"/>
      <c r="BN289" s="4"/>
      <c r="BO289" s="4"/>
      <c r="BP289" s="4"/>
      <c r="BQ289" s="4"/>
      <c r="BR289" s="4"/>
      <c r="BS289" s="4"/>
      <c r="BT289" s="4"/>
      <c r="BU289" s="4"/>
    </row>
    <row r="290" spans="1:73" ht="12.75" x14ac:dyDescent="0.2">
      <c r="A290" s="1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148"/>
      <c r="BK290" s="4"/>
      <c r="BL290" s="4"/>
      <c r="BM290" s="4"/>
      <c r="BN290" s="4"/>
      <c r="BO290" s="4"/>
      <c r="BP290" s="4"/>
      <c r="BQ290" s="4"/>
      <c r="BR290" s="4"/>
      <c r="BS290" s="4"/>
      <c r="BT290" s="4"/>
      <c r="BU290" s="4"/>
    </row>
    <row r="291" spans="1:73" ht="12.75" x14ac:dyDescent="0.2">
      <c r="A291" s="1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148"/>
      <c r="BK291" s="4"/>
      <c r="BL291" s="4"/>
      <c r="BM291" s="4"/>
      <c r="BN291" s="4"/>
      <c r="BO291" s="4"/>
      <c r="BP291" s="4"/>
      <c r="BQ291" s="4"/>
      <c r="BR291" s="4"/>
      <c r="BS291" s="4"/>
      <c r="BT291" s="4"/>
      <c r="BU291" s="4"/>
    </row>
    <row r="292" spans="1:73" ht="12.75" x14ac:dyDescent="0.2">
      <c r="A292" s="1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148"/>
      <c r="BK292" s="4"/>
      <c r="BL292" s="4"/>
      <c r="BM292" s="4"/>
      <c r="BN292" s="4"/>
      <c r="BO292" s="4"/>
      <c r="BP292" s="4"/>
      <c r="BQ292" s="4"/>
      <c r="BR292" s="4"/>
      <c r="BS292" s="4"/>
      <c r="BT292" s="4"/>
      <c r="BU292" s="4"/>
    </row>
    <row r="293" spans="1:73" ht="12.75" x14ac:dyDescent="0.2">
      <c r="A293" s="1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148"/>
      <c r="BK293" s="4"/>
      <c r="BL293" s="4"/>
      <c r="BM293" s="4"/>
      <c r="BN293" s="4"/>
      <c r="BO293" s="4"/>
      <c r="BP293" s="4"/>
      <c r="BQ293" s="4"/>
      <c r="BR293" s="4"/>
      <c r="BS293" s="4"/>
      <c r="BT293" s="4"/>
      <c r="BU293" s="4"/>
    </row>
    <row r="294" spans="1:73" ht="12.75" x14ac:dyDescent="0.2">
      <c r="A294" s="1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148"/>
      <c r="BK294" s="4"/>
      <c r="BL294" s="4"/>
      <c r="BM294" s="4"/>
      <c r="BN294" s="4"/>
      <c r="BO294" s="4"/>
      <c r="BP294" s="4"/>
      <c r="BQ294" s="4"/>
      <c r="BR294" s="4"/>
      <c r="BS294" s="4"/>
      <c r="BT294" s="4"/>
      <c r="BU294" s="4"/>
    </row>
    <row r="295" spans="1:73" ht="12.75" x14ac:dyDescent="0.2">
      <c r="A295" s="1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148"/>
      <c r="BK295" s="4"/>
      <c r="BL295" s="4"/>
      <c r="BM295" s="4"/>
      <c r="BN295" s="4"/>
      <c r="BO295" s="4"/>
      <c r="BP295" s="4"/>
      <c r="BQ295" s="4"/>
      <c r="BR295" s="4"/>
      <c r="BS295" s="4"/>
      <c r="BT295" s="4"/>
      <c r="BU295" s="4"/>
    </row>
    <row r="296" spans="1:73" ht="12.75" x14ac:dyDescent="0.2">
      <c r="A296" s="1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148"/>
      <c r="BK296" s="4"/>
      <c r="BL296" s="4"/>
      <c r="BM296" s="4"/>
      <c r="BN296" s="4"/>
      <c r="BO296" s="4"/>
      <c r="BP296" s="4"/>
      <c r="BQ296" s="4"/>
      <c r="BR296" s="4"/>
      <c r="BS296" s="4"/>
      <c r="BT296" s="4"/>
      <c r="BU296" s="4"/>
    </row>
    <row r="297" spans="1:73" ht="12.75" x14ac:dyDescent="0.2">
      <c r="A297" s="1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148"/>
      <c r="BK297" s="4"/>
      <c r="BL297" s="4"/>
      <c r="BM297" s="4"/>
      <c r="BN297" s="4"/>
      <c r="BO297" s="4"/>
      <c r="BP297" s="4"/>
      <c r="BQ297" s="4"/>
      <c r="BR297" s="4"/>
      <c r="BS297" s="4"/>
      <c r="BT297" s="4"/>
      <c r="BU297" s="4"/>
    </row>
    <row r="298" spans="1:73" ht="12.75" x14ac:dyDescent="0.2">
      <c r="A298" s="1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148"/>
      <c r="BK298" s="4"/>
      <c r="BL298" s="4"/>
      <c r="BM298" s="4"/>
      <c r="BN298" s="4"/>
      <c r="BO298" s="4"/>
      <c r="BP298" s="4"/>
      <c r="BQ298" s="4"/>
      <c r="BR298" s="4"/>
      <c r="BS298" s="4"/>
      <c r="BT298" s="4"/>
      <c r="BU298" s="4"/>
    </row>
    <row r="299" spans="1:73" ht="12.75" x14ac:dyDescent="0.2">
      <c r="A299" s="1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148"/>
      <c r="BK299" s="4"/>
      <c r="BL299" s="4"/>
      <c r="BM299" s="4"/>
      <c r="BN299" s="4"/>
      <c r="BO299" s="4"/>
      <c r="BP299" s="4"/>
      <c r="BQ299" s="4"/>
      <c r="BR299" s="4"/>
      <c r="BS299" s="4"/>
      <c r="BT299" s="4"/>
      <c r="BU299" s="4"/>
    </row>
    <row r="300" spans="1:73" ht="12.75" x14ac:dyDescent="0.2">
      <c r="A300" s="1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148"/>
      <c r="BK300" s="4"/>
      <c r="BL300" s="4"/>
      <c r="BM300" s="4"/>
      <c r="BN300" s="4"/>
      <c r="BO300" s="4"/>
      <c r="BP300" s="4"/>
      <c r="BQ300" s="4"/>
      <c r="BR300" s="4"/>
      <c r="BS300" s="4"/>
      <c r="BT300" s="4"/>
      <c r="BU300" s="4"/>
    </row>
    <row r="301" spans="1:73" ht="12.75" x14ac:dyDescent="0.2">
      <c r="A301" s="1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148"/>
      <c r="BK301" s="4"/>
      <c r="BL301" s="4"/>
      <c r="BM301" s="4"/>
      <c r="BN301" s="4"/>
      <c r="BO301" s="4"/>
      <c r="BP301" s="4"/>
      <c r="BQ301" s="4"/>
      <c r="BR301" s="4"/>
      <c r="BS301" s="4"/>
      <c r="BT301" s="4"/>
      <c r="BU301" s="4"/>
    </row>
    <row r="302" spans="1:73" ht="12.75" x14ac:dyDescent="0.2">
      <c r="A302" s="1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148"/>
      <c r="BK302" s="4"/>
      <c r="BL302" s="4"/>
      <c r="BM302" s="4"/>
      <c r="BN302" s="4"/>
      <c r="BO302" s="4"/>
      <c r="BP302" s="4"/>
      <c r="BQ302" s="4"/>
      <c r="BR302" s="4"/>
      <c r="BS302" s="4"/>
      <c r="BT302" s="4"/>
      <c r="BU302" s="4"/>
    </row>
    <row r="303" spans="1:73" ht="12.75" x14ac:dyDescent="0.2">
      <c r="A303" s="1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148"/>
      <c r="BK303" s="4"/>
      <c r="BL303" s="4"/>
      <c r="BM303" s="4"/>
      <c r="BN303" s="4"/>
      <c r="BO303" s="4"/>
      <c r="BP303" s="4"/>
      <c r="BQ303" s="4"/>
      <c r="BR303" s="4"/>
      <c r="BS303" s="4"/>
      <c r="BT303" s="4"/>
      <c r="BU303" s="4"/>
    </row>
    <row r="304" spans="1:73" ht="12.75" x14ac:dyDescent="0.2">
      <c r="A304" s="1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148"/>
      <c r="BK304" s="4"/>
      <c r="BL304" s="4"/>
      <c r="BM304" s="4"/>
      <c r="BN304" s="4"/>
      <c r="BO304" s="4"/>
      <c r="BP304" s="4"/>
      <c r="BQ304" s="4"/>
      <c r="BR304" s="4"/>
      <c r="BS304" s="4"/>
      <c r="BT304" s="4"/>
      <c r="BU304" s="4"/>
    </row>
    <row r="305" spans="1:73" ht="12.75" x14ac:dyDescent="0.2">
      <c r="A305" s="1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148"/>
      <c r="BK305" s="4"/>
      <c r="BL305" s="4"/>
      <c r="BM305" s="4"/>
      <c r="BN305" s="4"/>
      <c r="BO305" s="4"/>
      <c r="BP305" s="4"/>
      <c r="BQ305" s="4"/>
      <c r="BR305" s="4"/>
      <c r="BS305" s="4"/>
      <c r="BT305" s="4"/>
      <c r="BU305" s="4"/>
    </row>
    <row r="306" spans="1:73" ht="12.75" x14ac:dyDescent="0.2">
      <c r="A306" s="1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148"/>
      <c r="BK306" s="4"/>
      <c r="BL306" s="4"/>
      <c r="BM306" s="4"/>
      <c r="BN306" s="4"/>
      <c r="BO306" s="4"/>
      <c r="BP306" s="4"/>
      <c r="BQ306" s="4"/>
      <c r="BR306" s="4"/>
      <c r="BS306" s="4"/>
      <c r="BT306" s="4"/>
      <c r="BU306" s="4"/>
    </row>
    <row r="307" spans="1:73" ht="12.75" x14ac:dyDescent="0.2">
      <c r="A307" s="1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148"/>
      <c r="BK307" s="4"/>
      <c r="BL307" s="4"/>
      <c r="BM307" s="4"/>
      <c r="BN307" s="4"/>
      <c r="BO307" s="4"/>
      <c r="BP307" s="4"/>
      <c r="BQ307" s="4"/>
      <c r="BR307" s="4"/>
      <c r="BS307" s="4"/>
      <c r="BT307" s="4"/>
      <c r="BU307" s="4"/>
    </row>
    <row r="308" spans="1:73" ht="12.75" x14ac:dyDescent="0.2">
      <c r="A308" s="1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148"/>
      <c r="BK308" s="4"/>
      <c r="BL308" s="4"/>
      <c r="BM308" s="4"/>
      <c r="BN308" s="4"/>
      <c r="BO308" s="4"/>
      <c r="BP308" s="4"/>
      <c r="BQ308" s="4"/>
      <c r="BR308" s="4"/>
      <c r="BS308" s="4"/>
      <c r="BT308" s="4"/>
      <c r="BU308" s="4"/>
    </row>
    <row r="309" spans="1:73" ht="12.75" x14ac:dyDescent="0.2">
      <c r="A309" s="1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148"/>
      <c r="BK309" s="4"/>
      <c r="BL309" s="4"/>
      <c r="BM309" s="4"/>
      <c r="BN309" s="4"/>
      <c r="BO309" s="4"/>
      <c r="BP309" s="4"/>
      <c r="BQ309" s="4"/>
      <c r="BR309" s="4"/>
      <c r="BS309" s="4"/>
      <c r="BT309" s="4"/>
      <c r="BU309" s="4"/>
    </row>
    <row r="310" spans="1:73" ht="12.75" x14ac:dyDescent="0.2">
      <c r="A310" s="1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148"/>
      <c r="BK310" s="4"/>
      <c r="BL310" s="4"/>
      <c r="BM310" s="4"/>
      <c r="BN310" s="4"/>
      <c r="BO310" s="4"/>
      <c r="BP310" s="4"/>
      <c r="BQ310" s="4"/>
      <c r="BR310" s="4"/>
      <c r="BS310" s="4"/>
      <c r="BT310" s="4"/>
      <c r="BU310" s="4"/>
    </row>
    <row r="311" spans="1:73" ht="12.75" x14ac:dyDescent="0.2">
      <c r="A311" s="1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148"/>
      <c r="BK311" s="4"/>
      <c r="BL311" s="4"/>
      <c r="BM311" s="4"/>
      <c r="BN311" s="4"/>
      <c r="BO311" s="4"/>
      <c r="BP311" s="4"/>
      <c r="BQ311" s="4"/>
      <c r="BR311" s="4"/>
      <c r="BS311" s="4"/>
      <c r="BT311" s="4"/>
      <c r="BU311" s="4"/>
    </row>
    <row r="312" spans="1:73" ht="12.75" x14ac:dyDescent="0.2">
      <c r="A312" s="1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148"/>
      <c r="BK312" s="4"/>
      <c r="BL312" s="4"/>
      <c r="BM312" s="4"/>
      <c r="BN312" s="4"/>
      <c r="BO312" s="4"/>
      <c r="BP312" s="4"/>
      <c r="BQ312" s="4"/>
      <c r="BR312" s="4"/>
      <c r="BS312" s="4"/>
      <c r="BT312" s="4"/>
      <c r="BU312" s="4"/>
    </row>
    <row r="313" spans="1:73" ht="12.75" x14ac:dyDescent="0.2">
      <c r="A313" s="1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148"/>
      <c r="BK313" s="4"/>
      <c r="BL313" s="4"/>
      <c r="BM313" s="4"/>
      <c r="BN313" s="4"/>
      <c r="BO313" s="4"/>
      <c r="BP313" s="4"/>
      <c r="BQ313" s="4"/>
      <c r="BR313" s="4"/>
      <c r="BS313" s="4"/>
      <c r="BT313" s="4"/>
      <c r="BU313" s="4"/>
    </row>
    <row r="314" spans="1:73" ht="12.75" x14ac:dyDescent="0.2">
      <c r="A314" s="1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148"/>
      <c r="BK314" s="4"/>
      <c r="BL314" s="4"/>
      <c r="BM314" s="4"/>
      <c r="BN314" s="4"/>
      <c r="BO314" s="4"/>
      <c r="BP314" s="4"/>
      <c r="BQ314" s="4"/>
      <c r="BR314" s="4"/>
      <c r="BS314" s="4"/>
      <c r="BT314" s="4"/>
      <c r="BU314" s="4"/>
    </row>
    <row r="315" spans="1:73" ht="12.75" x14ac:dyDescent="0.2">
      <c r="A315" s="1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148"/>
      <c r="BK315" s="4"/>
      <c r="BL315" s="4"/>
      <c r="BM315" s="4"/>
      <c r="BN315" s="4"/>
      <c r="BO315" s="4"/>
      <c r="BP315" s="4"/>
      <c r="BQ315" s="4"/>
      <c r="BR315" s="4"/>
      <c r="BS315" s="4"/>
      <c r="BT315" s="4"/>
      <c r="BU315" s="4"/>
    </row>
    <row r="316" spans="1:73" ht="12.75" x14ac:dyDescent="0.2">
      <c r="A316" s="1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148"/>
      <c r="BK316" s="4"/>
      <c r="BL316" s="4"/>
      <c r="BM316" s="4"/>
      <c r="BN316" s="4"/>
      <c r="BO316" s="4"/>
      <c r="BP316" s="4"/>
      <c r="BQ316" s="4"/>
      <c r="BR316" s="4"/>
      <c r="BS316" s="4"/>
      <c r="BT316" s="4"/>
      <c r="BU316" s="4"/>
    </row>
    <row r="317" spans="1:73" ht="12.75" x14ac:dyDescent="0.2">
      <c r="A317" s="1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148"/>
      <c r="BK317" s="4"/>
      <c r="BL317" s="4"/>
      <c r="BM317" s="4"/>
      <c r="BN317" s="4"/>
      <c r="BO317" s="4"/>
      <c r="BP317" s="4"/>
      <c r="BQ317" s="4"/>
      <c r="BR317" s="4"/>
      <c r="BS317" s="4"/>
      <c r="BT317" s="4"/>
      <c r="BU317" s="4"/>
    </row>
    <row r="318" spans="1:73" ht="12.75" x14ac:dyDescent="0.2">
      <c r="A318" s="1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148"/>
      <c r="BK318" s="4"/>
      <c r="BL318" s="4"/>
      <c r="BM318" s="4"/>
      <c r="BN318" s="4"/>
      <c r="BO318" s="4"/>
      <c r="BP318" s="4"/>
      <c r="BQ318" s="4"/>
      <c r="BR318" s="4"/>
      <c r="BS318" s="4"/>
      <c r="BT318" s="4"/>
      <c r="BU318" s="4"/>
    </row>
    <row r="319" spans="1:73" ht="12.75" x14ac:dyDescent="0.2">
      <c r="A319" s="1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148"/>
      <c r="BK319" s="4"/>
      <c r="BL319" s="4"/>
      <c r="BM319" s="4"/>
      <c r="BN319" s="4"/>
      <c r="BO319" s="4"/>
      <c r="BP319" s="4"/>
      <c r="BQ319" s="4"/>
      <c r="BR319" s="4"/>
      <c r="BS319" s="4"/>
      <c r="BT319" s="4"/>
      <c r="BU319" s="4"/>
    </row>
    <row r="320" spans="1:73" ht="12.75" x14ac:dyDescent="0.2">
      <c r="A320" s="1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148"/>
      <c r="BK320" s="4"/>
      <c r="BL320" s="4"/>
      <c r="BM320" s="4"/>
      <c r="BN320" s="4"/>
      <c r="BO320" s="4"/>
      <c r="BP320" s="4"/>
      <c r="BQ320" s="4"/>
      <c r="BR320" s="4"/>
      <c r="BS320" s="4"/>
      <c r="BT320" s="4"/>
      <c r="BU320" s="4"/>
    </row>
    <row r="321" spans="1:73" ht="12.75" x14ac:dyDescent="0.2">
      <c r="A321" s="1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148"/>
      <c r="BK321" s="4"/>
      <c r="BL321" s="4"/>
      <c r="BM321" s="4"/>
      <c r="BN321" s="4"/>
      <c r="BO321" s="4"/>
      <c r="BP321" s="4"/>
      <c r="BQ321" s="4"/>
      <c r="BR321" s="4"/>
      <c r="BS321" s="4"/>
      <c r="BT321" s="4"/>
      <c r="BU321" s="4"/>
    </row>
    <row r="322" spans="1:73" ht="12.75" x14ac:dyDescent="0.2">
      <c r="A322" s="1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148"/>
      <c r="BK322" s="4"/>
      <c r="BL322" s="4"/>
      <c r="BM322" s="4"/>
      <c r="BN322" s="4"/>
      <c r="BO322" s="4"/>
      <c r="BP322" s="4"/>
      <c r="BQ322" s="4"/>
      <c r="BR322" s="4"/>
      <c r="BS322" s="4"/>
      <c r="BT322" s="4"/>
      <c r="BU322" s="4"/>
    </row>
    <row r="323" spans="1:73" ht="12.75" x14ac:dyDescent="0.2">
      <c r="A323" s="1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148"/>
      <c r="BK323" s="4"/>
      <c r="BL323" s="4"/>
      <c r="BM323" s="4"/>
      <c r="BN323" s="4"/>
      <c r="BO323" s="4"/>
      <c r="BP323" s="4"/>
      <c r="BQ323" s="4"/>
      <c r="BR323" s="4"/>
      <c r="BS323" s="4"/>
      <c r="BT323" s="4"/>
      <c r="BU323" s="4"/>
    </row>
    <row r="324" spans="1:73" ht="12.75" x14ac:dyDescent="0.2">
      <c r="A324" s="1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148"/>
      <c r="BK324" s="4"/>
      <c r="BL324" s="4"/>
      <c r="BM324" s="4"/>
      <c r="BN324" s="4"/>
      <c r="BO324" s="4"/>
      <c r="BP324" s="4"/>
      <c r="BQ324" s="4"/>
      <c r="BR324" s="4"/>
      <c r="BS324" s="4"/>
      <c r="BT324" s="4"/>
      <c r="BU324" s="4"/>
    </row>
    <row r="325" spans="1:73" ht="12.75" x14ac:dyDescent="0.2">
      <c r="A325" s="1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148"/>
      <c r="BK325" s="4"/>
      <c r="BL325" s="4"/>
      <c r="BM325" s="4"/>
      <c r="BN325" s="4"/>
      <c r="BO325" s="4"/>
      <c r="BP325" s="4"/>
      <c r="BQ325" s="4"/>
      <c r="BR325" s="4"/>
      <c r="BS325" s="4"/>
      <c r="BT325" s="4"/>
      <c r="BU325" s="4"/>
    </row>
    <row r="326" spans="1:73" ht="12.75" x14ac:dyDescent="0.2">
      <c r="A326" s="1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148"/>
      <c r="BK326" s="4"/>
      <c r="BL326" s="4"/>
      <c r="BM326" s="4"/>
      <c r="BN326" s="4"/>
      <c r="BO326" s="4"/>
      <c r="BP326" s="4"/>
      <c r="BQ326" s="4"/>
      <c r="BR326" s="4"/>
      <c r="BS326" s="4"/>
      <c r="BT326" s="4"/>
      <c r="BU326" s="4"/>
    </row>
    <row r="327" spans="1:73" ht="12.75" x14ac:dyDescent="0.2">
      <c r="A327" s="1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148"/>
      <c r="BK327" s="4"/>
      <c r="BL327" s="4"/>
      <c r="BM327" s="4"/>
      <c r="BN327" s="4"/>
      <c r="BO327" s="4"/>
      <c r="BP327" s="4"/>
      <c r="BQ327" s="4"/>
      <c r="BR327" s="4"/>
      <c r="BS327" s="4"/>
      <c r="BT327" s="4"/>
      <c r="BU327" s="4"/>
    </row>
    <row r="328" spans="1:73" ht="12.75" x14ac:dyDescent="0.2">
      <c r="A328" s="1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148"/>
      <c r="BK328" s="4"/>
      <c r="BL328" s="4"/>
      <c r="BM328" s="4"/>
      <c r="BN328" s="4"/>
      <c r="BO328" s="4"/>
      <c r="BP328" s="4"/>
      <c r="BQ328" s="4"/>
      <c r="BR328" s="4"/>
      <c r="BS328" s="4"/>
      <c r="BT328" s="4"/>
      <c r="BU328" s="4"/>
    </row>
    <row r="329" spans="1:73" ht="12.75" x14ac:dyDescent="0.2">
      <c r="A329" s="1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148"/>
      <c r="BK329" s="4"/>
      <c r="BL329" s="4"/>
      <c r="BM329" s="4"/>
      <c r="BN329" s="4"/>
      <c r="BO329" s="4"/>
      <c r="BP329" s="4"/>
      <c r="BQ329" s="4"/>
      <c r="BR329" s="4"/>
      <c r="BS329" s="4"/>
      <c r="BT329" s="4"/>
      <c r="BU329" s="4"/>
    </row>
    <row r="330" spans="1:73" ht="12.75" x14ac:dyDescent="0.2">
      <c r="A330" s="1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148"/>
      <c r="BK330" s="4"/>
      <c r="BL330" s="4"/>
      <c r="BM330" s="4"/>
      <c r="BN330" s="4"/>
      <c r="BO330" s="4"/>
      <c r="BP330" s="4"/>
      <c r="BQ330" s="4"/>
      <c r="BR330" s="4"/>
      <c r="BS330" s="4"/>
      <c r="BT330" s="4"/>
      <c r="BU330" s="4"/>
    </row>
    <row r="331" spans="1:73" ht="12.75" x14ac:dyDescent="0.2">
      <c r="A331" s="1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148"/>
      <c r="BK331" s="4"/>
      <c r="BL331" s="4"/>
      <c r="BM331" s="4"/>
      <c r="BN331" s="4"/>
      <c r="BO331" s="4"/>
      <c r="BP331" s="4"/>
      <c r="BQ331" s="4"/>
      <c r="BR331" s="4"/>
      <c r="BS331" s="4"/>
      <c r="BT331" s="4"/>
      <c r="BU331" s="4"/>
    </row>
    <row r="332" spans="1:73" ht="12.75" x14ac:dyDescent="0.2">
      <c r="A332" s="1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148"/>
      <c r="BK332" s="4"/>
      <c r="BL332" s="4"/>
      <c r="BM332" s="4"/>
      <c r="BN332" s="4"/>
      <c r="BO332" s="4"/>
      <c r="BP332" s="4"/>
      <c r="BQ332" s="4"/>
      <c r="BR332" s="4"/>
      <c r="BS332" s="4"/>
      <c r="BT332" s="4"/>
      <c r="BU332" s="4"/>
    </row>
    <row r="333" spans="1:73" ht="12.75" x14ac:dyDescent="0.2">
      <c r="A333" s="1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148"/>
      <c r="BK333" s="4"/>
      <c r="BL333" s="4"/>
      <c r="BM333" s="4"/>
      <c r="BN333" s="4"/>
      <c r="BO333" s="4"/>
      <c r="BP333" s="4"/>
      <c r="BQ333" s="4"/>
      <c r="BR333" s="4"/>
      <c r="BS333" s="4"/>
      <c r="BT333" s="4"/>
      <c r="BU333" s="4"/>
    </row>
    <row r="334" spans="1:73" ht="12.75" x14ac:dyDescent="0.2">
      <c r="A334" s="1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148"/>
      <c r="BK334" s="4"/>
      <c r="BL334" s="4"/>
      <c r="BM334" s="4"/>
      <c r="BN334" s="4"/>
      <c r="BO334" s="4"/>
      <c r="BP334" s="4"/>
      <c r="BQ334" s="4"/>
      <c r="BR334" s="4"/>
      <c r="BS334" s="4"/>
      <c r="BT334" s="4"/>
      <c r="BU334" s="4"/>
    </row>
    <row r="335" spans="1:73" ht="12.75" x14ac:dyDescent="0.2">
      <c r="A335" s="1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148"/>
      <c r="BK335" s="4"/>
      <c r="BL335" s="4"/>
      <c r="BM335" s="4"/>
      <c r="BN335" s="4"/>
      <c r="BO335" s="4"/>
      <c r="BP335" s="4"/>
      <c r="BQ335" s="4"/>
      <c r="BR335" s="4"/>
      <c r="BS335" s="4"/>
      <c r="BT335" s="4"/>
      <c r="BU335" s="4"/>
    </row>
    <row r="336" spans="1:73" ht="12.75" x14ac:dyDescent="0.2">
      <c r="A336" s="1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148"/>
      <c r="BK336" s="4"/>
      <c r="BL336" s="4"/>
      <c r="BM336" s="4"/>
      <c r="BN336" s="4"/>
      <c r="BO336" s="4"/>
      <c r="BP336" s="4"/>
      <c r="BQ336" s="4"/>
      <c r="BR336" s="4"/>
      <c r="BS336" s="4"/>
      <c r="BT336" s="4"/>
      <c r="BU336" s="4"/>
    </row>
    <row r="337" spans="1:73" ht="12.75" x14ac:dyDescent="0.2">
      <c r="A337" s="1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148"/>
      <c r="BK337" s="4"/>
      <c r="BL337" s="4"/>
      <c r="BM337" s="4"/>
      <c r="BN337" s="4"/>
      <c r="BO337" s="4"/>
      <c r="BP337" s="4"/>
      <c r="BQ337" s="4"/>
      <c r="BR337" s="4"/>
      <c r="BS337" s="4"/>
      <c r="BT337" s="4"/>
      <c r="BU337" s="4"/>
    </row>
    <row r="338" spans="1:73" ht="12.75" x14ac:dyDescent="0.2">
      <c r="A338" s="1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148"/>
      <c r="BK338" s="4"/>
      <c r="BL338" s="4"/>
      <c r="BM338" s="4"/>
      <c r="BN338" s="4"/>
      <c r="BO338" s="4"/>
      <c r="BP338" s="4"/>
      <c r="BQ338" s="4"/>
      <c r="BR338" s="4"/>
      <c r="BS338" s="4"/>
      <c r="BT338" s="4"/>
      <c r="BU338" s="4"/>
    </row>
    <row r="339" spans="1:73" ht="12.75" x14ac:dyDescent="0.2">
      <c r="A339" s="1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148"/>
      <c r="BK339" s="4"/>
      <c r="BL339" s="4"/>
      <c r="BM339" s="4"/>
      <c r="BN339" s="4"/>
      <c r="BO339" s="4"/>
      <c r="BP339" s="4"/>
      <c r="BQ339" s="4"/>
      <c r="BR339" s="4"/>
      <c r="BS339" s="4"/>
      <c r="BT339" s="4"/>
      <c r="BU339" s="4"/>
    </row>
    <row r="340" spans="1:73" ht="12.75" x14ac:dyDescent="0.2">
      <c r="A340" s="1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148"/>
      <c r="BK340" s="4"/>
      <c r="BL340" s="4"/>
      <c r="BM340" s="4"/>
      <c r="BN340" s="4"/>
      <c r="BO340" s="4"/>
      <c r="BP340" s="4"/>
      <c r="BQ340" s="4"/>
      <c r="BR340" s="4"/>
      <c r="BS340" s="4"/>
      <c r="BT340" s="4"/>
      <c r="BU340" s="4"/>
    </row>
    <row r="341" spans="1:73" ht="12.75" x14ac:dyDescent="0.2">
      <c r="A341" s="1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148"/>
      <c r="BK341" s="4"/>
      <c r="BL341" s="4"/>
      <c r="BM341" s="4"/>
      <c r="BN341" s="4"/>
      <c r="BO341" s="4"/>
      <c r="BP341" s="4"/>
      <c r="BQ341" s="4"/>
      <c r="BR341" s="4"/>
      <c r="BS341" s="4"/>
      <c r="BT341" s="4"/>
      <c r="BU341" s="4"/>
    </row>
    <row r="342" spans="1:73" ht="12.75" x14ac:dyDescent="0.2">
      <c r="A342" s="1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148"/>
      <c r="BK342" s="4"/>
      <c r="BL342" s="4"/>
      <c r="BM342" s="4"/>
      <c r="BN342" s="4"/>
      <c r="BO342" s="4"/>
      <c r="BP342" s="4"/>
      <c r="BQ342" s="4"/>
      <c r="BR342" s="4"/>
      <c r="BS342" s="4"/>
      <c r="BT342" s="4"/>
      <c r="BU342" s="4"/>
    </row>
    <row r="343" spans="1:73" ht="12.75" x14ac:dyDescent="0.2">
      <c r="A343" s="1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148"/>
      <c r="BK343" s="4"/>
      <c r="BL343" s="4"/>
      <c r="BM343" s="4"/>
      <c r="BN343" s="4"/>
      <c r="BO343" s="4"/>
      <c r="BP343" s="4"/>
      <c r="BQ343" s="4"/>
      <c r="BR343" s="4"/>
      <c r="BS343" s="4"/>
      <c r="BT343" s="4"/>
      <c r="BU343" s="4"/>
    </row>
    <row r="344" spans="1:73" ht="12.75" x14ac:dyDescent="0.2">
      <c r="A344" s="1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148"/>
      <c r="BK344" s="4"/>
      <c r="BL344" s="4"/>
      <c r="BM344" s="4"/>
      <c r="BN344" s="4"/>
      <c r="BO344" s="4"/>
      <c r="BP344" s="4"/>
      <c r="BQ344" s="4"/>
      <c r="BR344" s="4"/>
      <c r="BS344" s="4"/>
      <c r="BT344" s="4"/>
      <c r="BU344" s="4"/>
    </row>
    <row r="345" spans="1:73" ht="12.75" x14ac:dyDescent="0.2">
      <c r="A345" s="1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148"/>
      <c r="BK345" s="4"/>
      <c r="BL345" s="4"/>
      <c r="BM345" s="4"/>
      <c r="BN345" s="4"/>
      <c r="BO345" s="4"/>
      <c r="BP345" s="4"/>
      <c r="BQ345" s="4"/>
      <c r="BR345" s="4"/>
      <c r="BS345" s="4"/>
      <c r="BT345" s="4"/>
      <c r="BU345" s="4"/>
    </row>
    <row r="346" spans="1:73" ht="12.75" x14ac:dyDescent="0.2">
      <c r="A346" s="1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148"/>
      <c r="BK346" s="4"/>
      <c r="BL346" s="4"/>
      <c r="BM346" s="4"/>
      <c r="BN346" s="4"/>
      <c r="BO346" s="4"/>
      <c r="BP346" s="4"/>
      <c r="BQ346" s="4"/>
      <c r="BR346" s="4"/>
      <c r="BS346" s="4"/>
      <c r="BT346" s="4"/>
      <c r="BU346" s="4"/>
    </row>
    <row r="347" spans="1:73" ht="12.75" x14ac:dyDescent="0.2">
      <c r="A347" s="1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148"/>
      <c r="BK347" s="4"/>
      <c r="BL347" s="4"/>
      <c r="BM347" s="4"/>
      <c r="BN347" s="4"/>
      <c r="BO347" s="4"/>
      <c r="BP347" s="4"/>
      <c r="BQ347" s="4"/>
      <c r="BR347" s="4"/>
      <c r="BS347" s="4"/>
      <c r="BT347" s="4"/>
      <c r="BU347" s="4"/>
    </row>
    <row r="348" spans="1:73" ht="12.75" x14ac:dyDescent="0.2">
      <c r="A348" s="1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148"/>
      <c r="BK348" s="4"/>
      <c r="BL348" s="4"/>
      <c r="BM348" s="4"/>
      <c r="BN348" s="4"/>
      <c r="BO348" s="4"/>
      <c r="BP348" s="4"/>
      <c r="BQ348" s="4"/>
      <c r="BR348" s="4"/>
      <c r="BS348" s="4"/>
      <c r="BT348" s="4"/>
      <c r="BU348" s="4"/>
    </row>
    <row r="349" spans="1:73" ht="12.75" x14ac:dyDescent="0.2">
      <c r="A349" s="1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148"/>
      <c r="BK349" s="4"/>
      <c r="BL349" s="4"/>
      <c r="BM349" s="4"/>
      <c r="BN349" s="4"/>
      <c r="BO349" s="4"/>
      <c r="BP349" s="4"/>
      <c r="BQ349" s="4"/>
      <c r="BR349" s="4"/>
      <c r="BS349" s="4"/>
      <c r="BT349" s="4"/>
      <c r="BU349" s="4"/>
    </row>
    <row r="350" spans="1:73" ht="12.75" x14ac:dyDescent="0.2">
      <c r="A350" s="1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148"/>
      <c r="BK350" s="4"/>
      <c r="BL350" s="4"/>
      <c r="BM350" s="4"/>
      <c r="BN350" s="4"/>
      <c r="BO350" s="4"/>
      <c r="BP350" s="4"/>
      <c r="BQ350" s="4"/>
      <c r="BR350" s="4"/>
      <c r="BS350" s="4"/>
      <c r="BT350" s="4"/>
      <c r="BU350" s="4"/>
    </row>
    <row r="351" spans="1:73" ht="12.75" x14ac:dyDescent="0.2">
      <c r="A351" s="1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148"/>
      <c r="BK351" s="4"/>
      <c r="BL351" s="4"/>
      <c r="BM351" s="4"/>
      <c r="BN351" s="4"/>
      <c r="BO351" s="4"/>
      <c r="BP351" s="4"/>
      <c r="BQ351" s="4"/>
      <c r="BR351" s="4"/>
      <c r="BS351" s="4"/>
      <c r="BT351" s="4"/>
      <c r="BU351" s="4"/>
    </row>
    <row r="352" spans="1:73" ht="12.75" x14ac:dyDescent="0.2">
      <c r="A352" s="1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148"/>
      <c r="BK352" s="4"/>
      <c r="BL352" s="4"/>
      <c r="BM352" s="4"/>
      <c r="BN352" s="4"/>
      <c r="BO352" s="4"/>
      <c r="BP352" s="4"/>
      <c r="BQ352" s="4"/>
      <c r="BR352" s="4"/>
      <c r="BS352" s="4"/>
      <c r="BT352" s="4"/>
      <c r="BU352" s="4"/>
    </row>
    <row r="353" spans="1:73" ht="12.75" x14ac:dyDescent="0.2">
      <c r="A353" s="1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148"/>
      <c r="BK353" s="4"/>
      <c r="BL353" s="4"/>
      <c r="BM353" s="4"/>
      <c r="BN353" s="4"/>
      <c r="BO353" s="4"/>
      <c r="BP353" s="4"/>
      <c r="BQ353" s="4"/>
      <c r="BR353" s="4"/>
      <c r="BS353" s="4"/>
      <c r="BT353" s="4"/>
      <c r="BU353" s="4"/>
    </row>
    <row r="354" spans="1:73" ht="12.75" x14ac:dyDescent="0.2">
      <c r="A354" s="1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148"/>
      <c r="BK354" s="4"/>
      <c r="BL354" s="4"/>
      <c r="BM354" s="4"/>
      <c r="BN354" s="4"/>
      <c r="BO354" s="4"/>
      <c r="BP354" s="4"/>
      <c r="BQ354" s="4"/>
      <c r="BR354" s="4"/>
      <c r="BS354" s="4"/>
      <c r="BT354" s="4"/>
      <c r="BU354" s="4"/>
    </row>
    <row r="355" spans="1:73" ht="12.75" x14ac:dyDescent="0.2">
      <c r="A355" s="1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148"/>
      <c r="BK355" s="4"/>
      <c r="BL355" s="4"/>
      <c r="BM355" s="4"/>
      <c r="BN355" s="4"/>
      <c r="BO355" s="4"/>
      <c r="BP355" s="4"/>
      <c r="BQ355" s="4"/>
      <c r="BR355" s="4"/>
      <c r="BS355" s="4"/>
      <c r="BT355" s="4"/>
      <c r="BU355" s="4"/>
    </row>
    <row r="356" spans="1:73" ht="12.75" x14ac:dyDescent="0.2">
      <c r="A356" s="1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148"/>
      <c r="BK356" s="4"/>
      <c r="BL356" s="4"/>
      <c r="BM356" s="4"/>
      <c r="BN356" s="4"/>
      <c r="BO356" s="4"/>
      <c r="BP356" s="4"/>
      <c r="BQ356" s="4"/>
      <c r="BR356" s="4"/>
      <c r="BS356" s="4"/>
      <c r="BT356" s="4"/>
      <c r="BU356" s="4"/>
    </row>
    <row r="357" spans="1:73" ht="12.75" x14ac:dyDescent="0.2">
      <c r="A357" s="1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148"/>
      <c r="BK357" s="4"/>
      <c r="BL357" s="4"/>
      <c r="BM357" s="4"/>
      <c r="BN357" s="4"/>
      <c r="BO357" s="4"/>
      <c r="BP357" s="4"/>
      <c r="BQ357" s="4"/>
      <c r="BR357" s="4"/>
      <c r="BS357" s="4"/>
      <c r="BT357" s="4"/>
      <c r="BU357" s="4"/>
    </row>
    <row r="358" spans="1:73" ht="12.75" x14ac:dyDescent="0.2">
      <c r="A358" s="1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148"/>
      <c r="BK358" s="4"/>
      <c r="BL358" s="4"/>
      <c r="BM358" s="4"/>
      <c r="BN358" s="4"/>
      <c r="BO358" s="4"/>
      <c r="BP358" s="4"/>
      <c r="BQ358" s="4"/>
      <c r="BR358" s="4"/>
      <c r="BS358" s="4"/>
      <c r="BT358" s="4"/>
      <c r="BU358" s="4"/>
    </row>
    <row r="359" spans="1:73" ht="12.75" x14ac:dyDescent="0.2">
      <c r="A359" s="1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148"/>
      <c r="BK359" s="4"/>
      <c r="BL359" s="4"/>
      <c r="BM359" s="4"/>
      <c r="BN359" s="4"/>
      <c r="BO359" s="4"/>
      <c r="BP359" s="4"/>
      <c r="BQ359" s="4"/>
      <c r="BR359" s="4"/>
      <c r="BS359" s="4"/>
      <c r="BT359" s="4"/>
      <c r="BU359" s="4"/>
    </row>
    <row r="360" spans="1:73" ht="12.75" x14ac:dyDescent="0.2">
      <c r="A360" s="1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148"/>
      <c r="BK360" s="4"/>
      <c r="BL360" s="4"/>
      <c r="BM360" s="4"/>
      <c r="BN360" s="4"/>
      <c r="BO360" s="4"/>
      <c r="BP360" s="4"/>
      <c r="BQ360" s="4"/>
      <c r="BR360" s="4"/>
      <c r="BS360" s="4"/>
      <c r="BT360" s="4"/>
      <c r="BU360" s="4"/>
    </row>
    <row r="361" spans="1:73" ht="12.75" x14ac:dyDescent="0.2">
      <c r="A361" s="1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148"/>
      <c r="BK361" s="4"/>
      <c r="BL361" s="4"/>
      <c r="BM361" s="4"/>
      <c r="BN361" s="4"/>
      <c r="BO361" s="4"/>
      <c r="BP361" s="4"/>
      <c r="BQ361" s="4"/>
      <c r="BR361" s="4"/>
      <c r="BS361" s="4"/>
      <c r="BT361" s="4"/>
      <c r="BU361" s="4"/>
    </row>
    <row r="362" spans="1:73" ht="12.75" x14ac:dyDescent="0.2">
      <c r="A362" s="1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148"/>
      <c r="BK362" s="4"/>
      <c r="BL362" s="4"/>
      <c r="BM362" s="4"/>
      <c r="BN362" s="4"/>
      <c r="BO362" s="4"/>
      <c r="BP362" s="4"/>
      <c r="BQ362" s="4"/>
      <c r="BR362" s="4"/>
      <c r="BS362" s="4"/>
      <c r="BT362" s="4"/>
      <c r="BU362" s="4"/>
    </row>
    <row r="363" spans="1:73" ht="12.75" x14ac:dyDescent="0.2">
      <c r="A363" s="1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148"/>
      <c r="BK363" s="4"/>
      <c r="BL363" s="4"/>
      <c r="BM363" s="4"/>
      <c r="BN363" s="4"/>
      <c r="BO363" s="4"/>
      <c r="BP363" s="4"/>
      <c r="BQ363" s="4"/>
      <c r="BR363" s="4"/>
      <c r="BS363" s="4"/>
      <c r="BT363" s="4"/>
      <c r="BU363" s="4"/>
    </row>
    <row r="364" spans="1:73" ht="12.75" x14ac:dyDescent="0.2">
      <c r="A364" s="1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148"/>
      <c r="BK364" s="4"/>
      <c r="BL364" s="4"/>
      <c r="BM364" s="4"/>
      <c r="BN364" s="4"/>
      <c r="BO364" s="4"/>
      <c r="BP364" s="4"/>
      <c r="BQ364" s="4"/>
      <c r="BR364" s="4"/>
      <c r="BS364" s="4"/>
      <c r="BT364" s="4"/>
      <c r="BU364" s="4"/>
    </row>
    <row r="365" spans="1:73" ht="12.75" x14ac:dyDescent="0.2">
      <c r="A365" s="1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148"/>
      <c r="BK365" s="4"/>
      <c r="BL365" s="4"/>
      <c r="BM365" s="4"/>
      <c r="BN365" s="4"/>
      <c r="BO365" s="4"/>
      <c r="BP365" s="4"/>
      <c r="BQ365" s="4"/>
      <c r="BR365" s="4"/>
      <c r="BS365" s="4"/>
      <c r="BT365" s="4"/>
      <c r="BU365" s="4"/>
    </row>
    <row r="366" spans="1:73" ht="12.75" x14ac:dyDescent="0.2">
      <c r="A366" s="1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148"/>
      <c r="BK366" s="4"/>
      <c r="BL366" s="4"/>
      <c r="BM366" s="4"/>
      <c r="BN366" s="4"/>
      <c r="BO366" s="4"/>
      <c r="BP366" s="4"/>
      <c r="BQ366" s="4"/>
      <c r="BR366" s="4"/>
      <c r="BS366" s="4"/>
      <c r="BT366" s="4"/>
      <c r="BU366" s="4"/>
    </row>
    <row r="367" spans="1:73" ht="12.75" x14ac:dyDescent="0.2">
      <c r="A367" s="1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148"/>
      <c r="BK367" s="4"/>
      <c r="BL367" s="4"/>
      <c r="BM367" s="4"/>
      <c r="BN367" s="4"/>
      <c r="BO367" s="4"/>
      <c r="BP367" s="4"/>
      <c r="BQ367" s="4"/>
      <c r="BR367" s="4"/>
      <c r="BS367" s="4"/>
      <c r="BT367" s="4"/>
      <c r="BU367" s="4"/>
    </row>
    <row r="368" spans="1:73" ht="12.75" x14ac:dyDescent="0.2">
      <c r="A368" s="1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148"/>
      <c r="BK368" s="4"/>
      <c r="BL368" s="4"/>
      <c r="BM368" s="4"/>
      <c r="BN368" s="4"/>
      <c r="BO368" s="4"/>
      <c r="BP368" s="4"/>
      <c r="BQ368" s="4"/>
      <c r="BR368" s="4"/>
      <c r="BS368" s="4"/>
      <c r="BT368" s="4"/>
      <c r="BU368" s="4"/>
    </row>
    <row r="369" spans="1:73" ht="12.75" x14ac:dyDescent="0.2">
      <c r="A369" s="1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148"/>
      <c r="BK369" s="4"/>
      <c r="BL369" s="4"/>
      <c r="BM369" s="4"/>
      <c r="BN369" s="4"/>
      <c r="BO369" s="4"/>
      <c r="BP369" s="4"/>
      <c r="BQ369" s="4"/>
      <c r="BR369" s="4"/>
      <c r="BS369" s="4"/>
      <c r="BT369" s="4"/>
      <c r="BU369" s="4"/>
    </row>
    <row r="370" spans="1:73" ht="12.75" x14ac:dyDescent="0.2">
      <c r="A370" s="1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148"/>
      <c r="BK370" s="4"/>
      <c r="BL370" s="4"/>
      <c r="BM370" s="4"/>
      <c r="BN370" s="4"/>
      <c r="BO370" s="4"/>
      <c r="BP370" s="4"/>
      <c r="BQ370" s="4"/>
      <c r="BR370" s="4"/>
      <c r="BS370" s="4"/>
      <c r="BT370" s="4"/>
      <c r="BU370" s="4"/>
    </row>
    <row r="371" spans="1:73" ht="12.75" x14ac:dyDescent="0.2">
      <c r="A371" s="1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148"/>
      <c r="BK371" s="4"/>
      <c r="BL371" s="4"/>
      <c r="BM371" s="4"/>
      <c r="BN371" s="4"/>
      <c r="BO371" s="4"/>
      <c r="BP371" s="4"/>
      <c r="BQ371" s="4"/>
      <c r="BR371" s="4"/>
      <c r="BS371" s="4"/>
      <c r="BT371" s="4"/>
      <c r="BU371" s="4"/>
    </row>
    <row r="372" spans="1:73" ht="12.75" x14ac:dyDescent="0.2">
      <c r="A372" s="1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148"/>
      <c r="BK372" s="4"/>
      <c r="BL372" s="4"/>
      <c r="BM372" s="4"/>
      <c r="BN372" s="4"/>
      <c r="BO372" s="4"/>
      <c r="BP372" s="4"/>
      <c r="BQ372" s="4"/>
      <c r="BR372" s="4"/>
      <c r="BS372" s="4"/>
      <c r="BT372" s="4"/>
      <c r="BU372" s="4"/>
    </row>
    <row r="373" spans="1:73" ht="12.75" x14ac:dyDescent="0.2">
      <c r="A373" s="1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148"/>
      <c r="BK373" s="4"/>
      <c r="BL373" s="4"/>
      <c r="BM373" s="4"/>
      <c r="BN373" s="4"/>
      <c r="BO373" s="4"/>
      <c r="BP373" s="4"/>
      <c r="BQ373" s="4"/>
      <c r="BR373" s="4"/>
      <c r="BS373" s="4"/>
      <c r="BT373" s="4"/>
      <c r="BU373" s="4"/>
    </row>
    <row r="374" spans="1:73" ht="12.75" x14ac:dyDescent="0.2">
      <c r="A374" s="1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148"/>
      <c r="BK374" s="4"/>
      <c r="BL374" s="4"/>
      <c r="BM374" s="4"/>
      <c r="BN374" s="4"/>
      <c r="BO374" s="4"/>
      <c r="BP374" s="4"/>
      <c r="BQ374" s="4"/>
      <c r="BR374" s="4"/>
      <c r="BS374" s="4"/>
      <c r="BT374" s="4"/>
      <c r="BU374" s="4"/>
    </row>
    <row r="375" spans="1:73" ht="12.75" x14ac:dyDescent="0.2">
      <c r="A375" s="1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148"/>
      <c r="BK375" s="4"/>
      <c r="BL375" s="4"/>
      <c r="BM375" s="4"/>
      <c r="BN375" s="4"/>
      <c r="BO375" s="4"/>
      <c r="BP375" s="4"/>
      <c r="BQ375" s="4"/>
      <c r="BR375" s="4"/>
      <c r="BS375" s="4"/>
      <c r="BT375" s="4"/>
      <c r="BU375" s="4"/>
    </row>
    <row r="376" spans="1:73" ht="12.75" x14ac:dyDescent="0.2">
      <c r="A376" s="1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148"/>
      <c r="BK376" s="4"/>
      <c r="BL376" s="4"/>
      <c r="BM376" s="4"/>
      <c r="BN376" s="4"/>
      <c r="BO376" s="4"/>
      <c r="BP376" s="4"/>
      <c r="BQ376" s="4"/>
      <c r="BR376" s="4"/>
      <c r="BS376" s="4"/>
      <c r="BT376" s="4"/>
      <c r="BU376" s="4"/>
    </row>
    <row r="377" spans="1:73" ht="12.75" x14ac:dyDescent="0.2">
      <c r="A377" s="1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148"/>
      <c r="BK377" s="4"/>
      <c r="BL377" s="4"/>
      <c r="BM377" s="4"/>
      <c r="BN377" s="4"/>
      <c r="BO377" s="4"/>
      <c r="BP377" s="4"/>
      <c r="BQ377" s="4"/>
      <c r="BR377" s="4"/>
      <c r="BS377" s="4"/>
      <c r="BT377" s="4"/>
      <c r="BU377" s="4"/>
    </row>
    <row r="378" spans="1:73" ht="12.75" x14ac:dyDescent="0.2">
      <c r="A378" s="1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148"/>
      <c r="BK378" s="4"/>
      <c r="BL378" s="4"/>
      <c r="BM378" s="4"/>
      <c r="BN378" s="4"/>
      <c r="BO378" s="4"/>
      <c r="BP378" s="4"/>
      <c r="BQ378" s="4"/>
      <c r="BR378" s="4"/>
      <c r="BS378" s="4"/>
      <c r="BT378" s="4"/>
      <c r="BU378" s="4"/>
    </row>
    <row r="379" spans="1:73" ht="12.75" x14ac:dyDescent="0.2">
      <c r="A379" s="1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148"/>
      <c r="BK379" s="4"/>
      <c r="BL379" s="4"/>
      <c r="BM379" s="4"/>
      <c r="BN379" s="4"/>
      <c r="BO379" s="4"/>
      <c r="BP379" s="4"/>
      <c r="BQ379" s="4"/>
      <c r="BR379" s="4"/>
      <c r="BS379" s="4"/>
      <c r="BT379" s="4"/>
      <c r="BU379" s="4"/>
    </row>
    <row r="380" spans="1:73" ht="12.75" x14ac:dyDescent="0.2">
      <c r="A380" s="1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148"/>
      <c r="BK380" s="4"/>
      <c r="BL380" s="4"/>
      <c r="BM380" s="4"/>
      <c r="BN380" s="4"/>
      <c r="BO380" s="4"/>
      <c r="BP380" s="4"/>
      <c r="BQ380" s="4"/>
      <c r="BR380" s="4"/>
      <c r="BS380" s="4"/>
      <c r="BT380" s="4"/>
      <c r="BU380" s="4"/>
    </row>
    <row r="381" spans="1:73" ht="12.75" x14ac:dyDescent="0.2">
      <c r="A381" s="1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148"/>
      <c r="BK381" s="4"/>
      <c r="BL381" s="4"/>
      <c r="BM381" s="4"/>
      <c r="BN381" s="4"/>
      <c r="BO381" s="4"/>
      <c r="BP381" s="4"/>
      <c r="BQ381" s="4"/>
      <c r="BR381" s="4"/>
      <c r="BS381" s="4"/>
      <c r="BT381" s="4"/>
      <c r="BU381" s="4"/>
    </row>
    <row r="382" spans="1:73" ht="12.75" x14ac:dyDescent="0.2">
      <c r="A382" s="1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148"/>
      <c r="BK382" s="4"/>
      <c r="BL382" s="4"/>
      <c r="BM382" s="4"/>
      <c r="BN382" s="4"/>
      <c r="BO382" s="4"/>
      <c r="BP382" s="4"/>
      <c r="BQ382" s="4"/>
      <c r="BR382" s="4"/>
      <c r="BS382" s="4"/>
      <c r="BT382" s="4"/>
      <c r="BU382" s="4"/>
    </row>
    <row r="383" spans="1:73" ht="12.75" x14ac:dyDescent="0.2">
      <c r="A383" s="1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148"/>
      <c r="BK383" s="4"/>
      <c r="BL383" s="4"/>
      <c r="BM383" s="4"/>
      <c r="BN383" s="4"/>
      <c r="BO383" s="4"/>
      <c r="BP383" s="4"/>
      <c r="BQ383" s="4"/>
      <c r="BR383" s="4"/>
      <c r="BS383" s="4"/>
      <c r="BT383" s="4"/>
      <c r="BU383" s="4"/>
    </row>
    <row r="384" spans="1:73" ht="12.75" x14ac:dyDescent="0.2">
      <c r="A384" s="1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148"/>
      <c r="BK384" s="4"/>
      <c r="BL384" s="4"/>
      <c r="BM384" s="4"/>
      <c r="BN384" s="4"/>
      <c r="BO384" s="4"/>
      <c r="BP384" s="4"/>
      <c r="BQ384" s="4"/>
      <c r="BR384" s="4"/>
      <c r="BS384" s="4"/>
      <c r="BT384" s="4"/>
      <c r="BU384" s="4"/>
    </row>
    <row r="385" spans="1:73" ht="12.75" x14ac:dyDescent="0.2">
      <c r="A385" s="1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148"/>
      <c r="BK385" s="4"/>
      <c r="BL385" s="4"/>
      <c r="BM385" s="4"/>
      <c r="BN385" s="4"/>
      <c r="BO385" s="4"/>
      <c r="BP385" s="4"/>
      <c r="BQ385" s="4"/>
      <c r="BR385" s="4"/>
      <c r="BS385" s="4"/>
      <c r="BT385" s="4"/>
      <c r="BU385" s="4"/>
    </row>
    <row r="386" spans="1:73" ht="12.75" x14ac:dyDescent="0.2">
      <c r="A386" s="1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148"/>
      <c r="BK386" s="4"/>
      <c r="BL386" s="4"/>
      <c r="BM386" s="4"/>
      <c r="BN386" s="4"/>
      <c r="BO386" s="4"/>
      <c r="BP386" s="4"/>
      <c r="BQ386" s="4"/>
      <c r="BR386" s="4"/>
      <c r="BS386" s="4"/>
      <c r="BT386" s="4"/>
      <c r="BU386" s="4"/>
    </row>
    <row r="387" spans="1:73" ht="12.75" x14ac:dyDescent="0.2">
      <c r="A387" s="1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148"/>
      <c r="BK387" s="4"/>
      <c r="BL387" s="4"/>
      <c r="BM387" s="4"/>
      <c r="BN387" s="4"/>
      <c r="BO387" s="4"/>
      <c r="BP387" s="4"/>
      <c r="BQ387" s="4"/>
      <c r="BR387" s="4"/>
      <c r="BS387" s="4"/>
      <c r="BT387" s="4"/>
      <c r="BU387" s="4"/>
    </row>
    <row r="388" spans="1:73" ht="12.75" x14ac:dyDescent="0.2">
      <c r="A388" s="1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148"/>
      <c r="BK388" s="4"/>
      <c r="BL388" s="4"/>
      <c r="BM388" s="4"/>
      <c r="BN388" s="4"/>
      <c r="BO388" s="4"/>
      <c r="BP388" s="4"/>
      <c r="BQ388" s="4"/>
      <c r="BR388" s="4"/>
      <c r="BS388" s="4"/>
      <c r="BT388" s="4"/>
      <c r="BU388" s="4"/>
    </row>
    <row r="389" spans="1:73" ht="12.75" x14ac:dyDescent="0.2">
      <c r="A389" s="1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148"/>
      <c r="BK389" s="4"/>
      <c r="BL389" s="4"/>
      <c r="BM389" s="4"/>
      <c r="BN389" s="4"/>
      <c r="BO389" s="4"/>
      <c r="BP389" s="4"/>
      <c r="BQ389" s="4"/>
      <c r="BR389" s="4"/>
      <c r="BS389" s="4"/>
      <c r="BT389" s="4"/>
      <c r="BU389" s="4"/>
    </row>
    <row r="390" spans="1:73" ht="12.75" x14ac:dyDescent="0.2">
      <c r="A390" s="1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148"/>
      <c r="BK390" s="4"/>
      <c r="BL390" s="4"/>
      <c r="BM390" s="4"/>
      <c r="BN390" s="4"/>
      <c r="BO390" s="4"/>
      <c r="BP390" s="4"/>
      <c r="BQ390" s="4"/>
      <c r="BR390" s="4"/>
      <c r="BS390" s="4"/>
      <c r="BT390" s="4"/>
      <c r="BU390" s="4"/>
    </row>
    <row r="391" spans="1:73" ht="12.75" x14ac:dyDescent="0.2">
      <c r="A391" s="1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148"/>
      <c r="BK391" s="4"/>
      <c r="BL391" s="4"/>
      <c r="BM391" s="4"/>
      <c r="BN391" s="4"/>
      <c r="BO391" s="4"/>
      <c r="BP391" s="4"/>
      <c r="BQ391" s="4"/>
      <c r="BR391" s="4"/>
      <c r="BS391" s="4"/>
      <c r="BT391" s="4"/>
      <c r="BU391" s="4"/>
    </row>
    <row r="392" spans="1:73" ht="12.75" x14ac:dyDescent="0.2">
      <c r="A392" s="1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148"/>
      <c r="BK392" s="4"/>
      <c r="BL392" s="4"/>
      <c r="BM392" s="4"/>
      <c r="BN392" s="4"/>
      <c r="BO392" s="4"/>
      <c r="BP392" s="4"/>
      <c r="BQ392" s="4"/>
      <c r="BR392" s="4"/>
      <c r="BS392" s="4"/>
      <c r="BT392" s="4"/>
      <c r="BU392" s="4"/>
    </row>
    <row r="393" spans="1:73" ht="12.75" x14ac:dyDescent="0.2">
      <c r="A393" s="1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148"/>
      <c r="BK393" s="4"/>
      <c r="BL393" s="4"/>
      <c r="BM393" s="4"/>
      <c r="BN393" s="4"/>
      <c r="BO393" s="4"/>
      <c r="BP393" s="4"/>
      <c r="BQ393" s="4"/>
      <c r="BR393" s="4"/>
      <c r="BS393" s="4"/>
      <c r="BT393" s="4"/>
      <c r="BU393" s="4"/>
    </row>
    <row r="394" spans="1:73" ht="12.75" x14ac:dyDescent="0.2">
      <c r="A394" s="1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148"/>
      <c r="BK394" s="4"/>
      <c r="BL394" s="4"/>
      <c r="BM394" s="4"/>
      <c r="BN394" s="4"/>
      <c r="BO394" s="4"/>
      <c r="BP394" s="4"/>
      <c r="BQ394" s="4"/>
      <c r="BR394" s="4"/>
      <c r="BS394" s="4"/>
      <c r="BT394" s="4"/>
      <c r="BU394" s="4"/>
    </row>
    <row r="395" spans="1:73" ht="12.75" x14ac:dyDescent="0.2">
      <c r="A395" s="1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148"/>
      <c r="BK395" s="4"/>
      <c r="BL395" s="4"/>
      <c r="BM395" s="4"/>
      <c r="BN395" s="4"/>
      <c r="BO395" s="4"/>
      <c r="BP395" s="4"/>
      <c r="BQ395" s="4"/>
      <c r="BR395" s="4"/>
      <c r="BS395" s="4"/>
      <c r="BT395" s="4"/>
      <c r="BU395" s="4"/>
    </row>
    <row r="396" spans="1:73" ht="12.75" x14ac:dyDescent="0.2">
      <c r="A396" s="1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148"/>
      <c r="BK396" s="4"/>
      <c r="BL396" s="4"/>
      <c r="BM396" s="4"/>
      <c r="BN396" s="4"/>
      <c r="BO396" s="4"/>
      <c r="BP396" s="4"/>
      <c r="BQ396" s="4"/>
      <c r="BR396" s="4"/>
      <c r="BS396" s="4"/>
      <c r="BT396" s="4"/>
      <c r="BU396" s="4"/>
    </row>
    <row r="397" spans="1:73" ht="12.75" x14ac:dyDescent="0.2">
      <c r="A397" s="1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148"/>
      <c r="BK397" s="4"/>
      <c r="BL397" s="4"/>
      <c r="BM397" s="4"/>
      <c r="BN397" s="4"/>
      <c r="BO397" s="4"/>
      <c r="BP397" s="4"/>
      <c r="BQ397" s="4"/>
      <c r="BR397" s="4"/>
      <c r="BS397" s="4"/>
      <c r="BT397" s="4"/>
      <c r="BU397" s="4"/>
    </row>
    <row r="398" spans="1:73" ht="12.75" x14ac:dyDescent="0.2">
      <c r="A398" s="1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148"/>
      <c r="BK398" s="4"/>
      <c r="BL398" s="4"/>
      <c r="BM398" s="4"/>
      <c r="BN398" s="4"/>
      <c r="BO398" s="4"/>
      <c r="BP398" s="4"/>
      <c r="BQ398" s="4"/>
      <c r="BR398" s="4"/>
      <c r="BS398" s="4"/>
      <c r="BT398" s="4"/>
      <c r="BU398" s="4"/>
    </row>
    <row r="399" spans="1:73" ht="12.75" x14ac:dyDescent="0.2">
      <c r="A399" s="1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148"/>
      <c r="BK399" s="4"/>
      <c r="BL399" s="4"/>
      <c r="BM399" s="4"/>
      <c r="BN399" s="4"/>
      <c r="BO399" s="4"/>
      <c r="BP399" s="4"/>
      <c r="BQ399" s="4"/>
      <c r="BR399" s="4"/>
      <c r="BS399" s="4"/>
      <c r="BT399" s="4"/>
      <c r="BU399" s="4"/>
    </row>
    <row r="400" spans="1:73" ht="12.75" x14ac:dyDescent="0.2">
      <c r="A400" s="1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148"/>
      <c r="BK400" s="4"/>
      <c r="BL400" s="4"/>
      <c r="BM400" s="4"/>
      <c r="BN400" s="4"/>
      <c r="BO400" s="4"/>
      <c r="BP400" s="4"/>
      <c r="BQ400" s="4"/>
      <c r="BR400" s="4"/>
      <c r="BS400" s="4"/>
      <c r="BT400" s="4"/>
      <c r="BU400" s="4"/>
    </row>
    <row r="401" spans="1:73" ht="12.75" x14ac:dyDescent="0.2">
      <c r="A401" s="1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148"/>
      <c r="BK401" s="4"/>
      <c r="BL401" s="4"/>
      <c r="BM401" s="4"/>
      <c r="BN401" s="4"/>
      <c r="BO401" s="4"/>
      <c r="BP401" s="4"/>
      <c r="BQ401" s="4"/>
      <c r="BR401" s="4"/>
      <c r="BS401" s="4"/>
      <c r="BT401" s="4"/>
      <c r="BU401" s="4"/>
    </row>
    <row r="402" spans="1:73" ht="12.75" x14ac:dyDescent="0.2">
      <c r="A402" s="1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148"/>
      <c r="BK402" s="4"/>
      <c r="BL402" s="4"/>
      <c r="BM402" s="4"/>
      <c r="BN402" s="4"/>
      <c r="BO402" s="4"/>
      <c r="BP402" s="4"/>
      <c r="BQ402" s="4"/>
      <c r="BR402" s="4"/>
      <c r="BS402" s="4"/>
      <c r="BT402" s="4"/>
      <c r="BU402" s="4"/>
    </row>
    <row r="403" spans="1:73" ht="12.75" x14ac:dyDescent="0.2">
      <c r="A403" s="1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148"/>
      <c r="BK403" s="4"/>
      <c r="BL403" s="4"/>
      <c r="BM403" s="4"/>
      <c r="BN403" s="4"/>
      <c r="BO403" s="4"/>
      <c r="BP403" s="4"/>
      <c r="BQ403" s="4"/>
      <c r="BR403" s="4"/>
      <c r="BS403" s="4"/>
      <c r="BT403" s="4"/>
      <c r="BU403" s="4"/>
    </row>
    <row r="404" spans="1:73" ht="12.75" x14ac:dyDescent="0.2">
      <c r="A404" s="1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148"/>
      <c r="BK404" s="4"/>
      <c r="BL404" s="4"/>
      <c r="BM404" s="4"/>
      <c r="BN404" s="4"/>
      <c r="BO404" s="4"/>
      <c r="BP404" s="4"/>
      <c r="BQ404" s="4"/>
      <c r="BR404" s="4"/>
      <c r="BS404" s="4"/>
      <c r="BT404" s="4"/>
      <c r="BU404" s="4"/>
    </row>
    <row r="405" spans="1:73" ht="12.75" x14ac:dyDescent="0.2">
      <c r="A405" s="1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148"/>
      <c r="BK405" s="4"/>
      <c r="BL405" s="4"/>
      <c r="BM405" s="4"/>
      <c r="BN405" s="4"/>
      <c r="BO405" s="4"/>
      <c r="BP405" s="4"/>
      <c r="BQ405" s="4"/>
      <c r="BR405" s="4"/>
      <c r="BS405" s="4"/>
      <c r="BT405" s="4"/>
      <c r="BU405" s="4"/>
    </row>
    <row r="406" spans="1:73" ht="12.75" x14ac:dyDescent="0.2">
      <c r="A406" s="1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148"/>
      <c r="BK406" s="4"/>
      <c r="BL406" s="4"/>
      <c r="BM406" s="4"/>
      <c r="BN406" s="4"/>
      <c r="BO406" s="4"/>
      <c r="BP406" s="4"/>
      <c r="BQ406" s="4"/>
      <c r="BR406" s="4"/>
      <c r="BS406" s="4"/>
      <c r="BT406" s="4"/>
      <c r="BU406" s="4"/>
    </row>
    <row r="407" spans="1:73" ht="12.75" x14ac:dyDescent="0.2">
      <c r="A407" s="1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148"/>
      <c r="BK407" s="4"/>
      <c r="BL407" s="4"/>
      <c r="BM407" s="4"/>
      <c r="BN407" s="4"/>
      <c r="BO407" s="4"/>
      <c r="BP407" s="4"/>
      <c r="BQ407" s="4"/>
      <c r="BR407" s="4"/>
      <c r="BS407" s="4"/>
      <c r="BT407" s="4"/>
      <c r="BU407" s="4"/>
    </row>
    <row r="408" spans="1:73" ht="12.75" x14ac:dyDescent="0.2">
      <c r="A408" s="1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148"/>
      <c r="BK408" s="4"/>
      <c r="BL408" s="4"/>
      <c r="BM408" s="4"/>
      <c r="BN408" s="4"/>
      <c r="BO408" s="4"/>
      <c r="BP408" s="4"/>
      <c r="BQ408" s="4"/>
      <c r="BR408" s="4"/>
      <c r="BS408" s="4"/>
      <c r="BT408" s="4"/>
      <c r="BU408" s="4"/>
    </row>
    <row r="409" spans="1:73" ht="12.75" x14ac:dyDescent="0.2">
      <c r="A409" s="1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148"/>
      <c r="BK409" s="4"/>
      <c r="BL409" s="4"/>
      <c r="BM409" s="4"/>
      <c r="BN409" s="4"/>
      <c r="BO409" s="4"/>
      <c r="BP409" s="4"/>
      <c r="BQ409" s="4"/>
      <c r="BR409" s="4"/>
      <c r="BS409" s="4"/>
      <c r="BT409" s="4"/>
      <c r="BU409" s="4"/>
    </row>
    <row r="410" spans="1:73" ht="12.75" x14ac:dyDescent="0.2">
      <c r="A410" s="1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148"/>
      <c r="BK410" s="4"/>
      <c r="BL410" s="4"/>
      <c r="BM410" s="4"/>
      <c r="BN410" s="4"/>
      <c r="BO410" s="4"/>
      <c r="BP410" s="4"/>
      <c r="BQ410" s="4"/>
      <c r="BR410" s="4"/>
      <c r="BS410" s="4"/>
      <c r="BT410" s="4"/>
      <c r="BU410" s="4"/>
    </row>
    <row r="411" spans="1:73" ht="12.75" x14ac:dyDescent="0.2">
      <c r="A411" s="1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148"/>
      <c r="BK411" s="4"/>
      <c r="BL411" s="4"/>
      <c r="BM411" s="4"/>
      <c r="BN411" s="4"/>
      <c r="BO411" s="4"/>
      <c r="BP411" s="4"/>
      <c r="BQ411" s="4"/>
      <c r="BR411" s="4"/>
      <c r="BS411" s="4"/>
      <c r="BT411" s="4"/>
      <c r="BU411" s="4"/>
    </row>
    <row r="412" spans="1:73" ht="12.75" x14ac:dyDescent="0.2">
      <c r="A412" s="1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148"/>
      <c r="BK412" s="4"/>
      <c r="BL412" s="4"/>
      <c r="BM412" s="4"/>
      <c r="BN412" s="4"/>
      <c r="BO412" s="4"/>
      <c r="BP412" s="4"/>
      <c r="BQ412" s="4"/>
      <c r="BR412" s="4"/>
      <c r="BS412" s="4"/>
      <c r="BT412" s="4"/>
      <c r="BU412" s="4"/>
    </row>
    <row r="413" spans="1:73" ht="12.75" x14ac:dyDescent="0.2">
      <c r="A413" s="1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148"/>
      <c r="BK413" s="4"/>
      <c r="BL413" s="4"/>
      <c r="BM413" s="4"/>
      <c r="BN413" s="4"/>
      <c r="BO413" s="4"/>
      <c r="BP413" s="4"/>
      <c r="BQ413" s="4"/>
      <c r="BR413" s="4"/>
      <c r="BS413" s="4"/>
      <c r="BT413" s="4"/>
      <c r="BU413" s="4"/>
    </row>
    <row r="414" spans="1:73" ht="12.75" x14ac:dyDescent="0.2">
      <c r="A414" s="1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148"/>
      <c r="BK414" s="4"/>
      <c r="BL414" s="4"/>
      <c r="BM414" s="4"/>
      <c r="BN414" s="4"/>
      <c r="BO414" s="4"/>
      <c r="BP414" s="4"/>
      <c r="BQ414" s="4"/>
      <c r="BR414" s="4"/>
      <c r="BS414" s="4"/>
      <c r="BT414" s="4"/>
      <c r="BU414" s="4"/>
    </row>
    <row r="415" spans="1:73" ht="12.75" x14ac:dyDescent="0.2">
      <c r="A415" s="1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148"/>
      <c r="BK415" s="4"/>
      <c r="BL415" s="4"/>
      <c r="BM415" s="4"/>
      <c r="BN415" s="4"/>
      <c r="BO415" s="4"/>
      <c r="BP415" s="4"/>
      <c r="BQ415" s="4"/>
      <c r="BR415" s="4"/>
      <c r="BS415" s="4"/>
      <c r="BT415" s="4"/>
      <c r="BU415" s="4"/>
    </row>
    <row r="416" spans="1:73" ht="12.75" x14ac:dyDescent="0.2">
      <c r="A416" s="1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148"/>
      <c r="BK416" s="4"/>
      <c r="BL416" s="4"/>
      <c r="BM416" s="4"/>
      <c r="BN416" s="4"/>
      <c r="BO416" s="4"/>
      <c r="BP416" s="4"/>
      <c r="BQ416" s="4"/>
      <c r="BR416" s="4"/>
      <c r="BS416" s="4"/>
      <c r="BT416" s="4"/>
      <c r="BU416" s="4"/>
    </row>
    <row r="417" spans="1:73" ht="12.75" x14ac:dyDescent="0.2">
      <c r="A417" s="1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148"/>
      <c r="BK417" s="4"/>
      <c r="BL417" s="4"/>
      <c r="BM417" s="4"/>
      <c r="BN417" s="4"/>
      <c r="BO417" s="4"/>
      <c r="BP417" s="4"/>
      <c r="BQ417" s="4"/>
      <c r="BR417" s="4"/>
      <c r="BS417" s="4"/>
      <c r="BT417" s="4"/>
      <c r="BU417" s="4"/>
    </row>
    <row r="418" spans="1:73" ht="12.75" x14ac:dyDescent="0.2">
      <c r="A418" s="1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148"/>
      <c r="BK418" s="4"/>
      <c r="BL418" s="4"/>
      <c r="BM418" s="4"/>
      <c r="BN418" s="4"/>
      <c r="BO418" s="4"/>
      <c r="BP418" s="4"/>
      <c r="BQ418" s="4"/>
      <c r="BR418" s="4"/>
      <c r="BS418" s="4"/>
      <c r="BT418" s="4"/>
      <c r="BU418" s="4"/>
    </row>
    <row r="419" spans="1:73" ht="12.75" x14ac:dyDescent="0.2">
      <c r="A419" s="1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148"/>
      <c r="BK419" s="4"/>
      <c r="BL419" s="4"/>
      <c r="BM419" s="4"/>
      <c r="BN419" s="4"/>
      <c r="BO419" s="4"/>
      <c r="BP419" s="4"/>
      <c r="BQ419" s="4"/>
      <c r="BR419" s="4"/>
      <c r="BS419" s="4"/>
      <c r="BT419" s="4"/>
      <c r="BU419" s="4"/>
    </row>
    <row r="420" spans="1:73" ht="12.75" x14ac:dyDescent="0.2">
      <c r="A420" s="1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148"/>
      <c r="BK420" s="4"/>
      <c r="BL420" s="4"/>
      <c r="BM420" s="4"/>
      <c r="BN420" s="4"/>
      <c r="BO420" s="4"/>
      <c r="BP420" s="4"/>
      <c r="BQ420" s="4"/>
      <c r="BR420" s="4"/>
      <c r="BS420" s="4"/>
      <c r="BT420" s="4"/>
      <c r="BU420" s="4"/>
    </row>
    <row r="421" spans="1:73" ht="12.75" x14ac:dyDescent="0.2">
      <c r="A421" s="1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148"/>
      <c r="BK421" s="4"/>
      <c r="BL421" s="4"/>
      <c r="BM421" s="4"/>
      <c r="BN421" s="4"/>
      <c r="BO421" s="4"/>
      <c r="BP421" s="4"/>
      <c r="BQ421" s="4"/>
      <c r="BR421" s="4"/>
      <c r="BS421" s="4"/>
      <c r="BT421" s="4"/>
      <c r="BU421" s="4"/>
    </row>
    <row r="422" spans="1:73" ht="12.75" x14ac:dyDescent="0.2">
      <c r="A422" s="1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148"/>
      <c r="BK422" s="4"/>
      <c r="BL422" s="4"/>
      <c r="BM422" s="4"/>
      <c r="BN422" s="4"/>
      <c r="BO422" s="4"/>
      <c r="BP422" s="4"/>
      <c r="BQ422" s="4"/>
      <c r="BR422" s="4"/>
      <c r="BS422" s="4"/>
      <c r="BT422" s="4"/>
      <c r="BU422" s="4"/>
    </row>
    <row r="423" spans="1:73" ht="12.75" x14ac:dyDescent="0.2">
      <c r="A423" s="1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148"/>
      <c r="BK423" s="4"/>
      <c r="BL423" s="4"/>
      <c r="BM423" s="4"/>
      <c r="BN423" s="4"/>
      <c r="BO423" s="4"/>
      <c r="BP423" s="4"/>
      <c r="BQ423" s="4"/>
      <c r="BR423" s="4"/>
      <c r="BS423" s="4"/>
      <c r="BT423" s="4"/>
      <c r="BU423" s="4"/>
    </row>
    <row r="424" spans="1:73" ht="12.75" x14ac:dyDescent="0.2">
      <c r="A424" s="1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148"/>
      <c r="BK424" s="4"/>
      <c r="BL424" s="4"/>
      <c r="BM424" s="4"/>
      <c r="BN424" s="4"/>
      <c r="BO424" s="4"/>
      <c r="BP424" s="4"/>
      <c r="BQ424" s="4"/>
      <c r="BR424" s="4"/>
      <c r="BS424" s="4"/>
      <c r="BT424" s="4"/>
      <c r="BU424" s="4"/>
    </row>
    <row r="425" spans="1:73" ht="12.75" x14ac:dyDescent="0.2">
      <c r="A425" s="1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148"/>
      <c r="BK425" s="4"/>
      <c r="BL425" s="4"/>
      <c r="BM425" s="4"/>
      <c r="BN425" s="4"/>
      <c r="BO425" s="4"/>
      <c r="BP425" s="4"/>
      <c r="BQ425" s="4"/>
      <c r="BR425" s="4"/>
      <c r="BS425" s="4"/>
      <c r="BT425" s="4"/>
      <c r="BU425" s="4"/>
    </row>
    <row r="426" spans="1:73" ht="12.75" x14ac:dyDescent="0.2">
      <c r="A426" s="1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148"/>
      <c r="BK426" s="4"/>
      <c r="BL426" s="4"/>
      <c r="BM426" s="4"/>
      <c r="BN426" s="4"/>
      <c r="BO426" s="4"/>
      <c r="BP426" s="4"/>
      <c r="BQ426" s="4"/>
      <c r="BR426" s="4"/>
      <c r="BS426" s="4"/>
      <c r="BT426" s="4"/>
      <c r="BU426" s="4"/>
    </row>
    <row r="427" spans="1:73" ht="12.75" x14ac:dyDescent="0.2">
      <c r="A427" s="1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148"/>
      <c r="BK427" s="4"/>
      <c r="BL427" s="4"/>
      <c r="BM427" s="4"/>
      <c r="BN427" s="4"/>
      <c r="BO427" s="4"/>
      <c r="BP427" s="4"/>
      <c r="BQ427" s="4"/>
      <c r="BR427" s="4"/>
      <c r="BS427" s="4"/>
      <c r="BT427" s="4"/>
      <c r="BU427" s="4"/>
    </row>
    <row r="428" spans="1:73" ht="12.75" x14ac:dyDescent="0.2">
      <c r="A428" s="1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148"/>
      <c r="BK428" s="4"/>
      <c r="BL428" s="4"/>
      <c r="BM428" s="4"/>
      <c r="BN428" s="4"/>
      <c r="BO428" s="4"/>
      <c r="BP428" s="4"/>
      <c r="BQ428" s="4"/>
      <c r="BR428" s="4"/>
      <c r="BS428" s="4"/>
      <c r="BT428" s="4"/>
      <c r="BU428" s="4"/>
    </row>
    <row r="429" spans="1:73" ht="12.75" x14ac:dyDescent="0.2">
      <c r="A429" s="1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148"/>
      <c r="BK429" s="4"/>
      <c r="BL429" s="4"/>
      <c r="BM429" s="4"/>
      <c r="BN429" s="4"/>
      <c r="BO429" s="4"/>
      <c r="BP429" s="4"/>
      <c r="BQ429" s="4"/>
      <c r="BR429" s="4"/>
      <c r="BS429" s="4"/>
      <c r="BT429" s="4"/>
      <c r="BU429" s="4"/>
    </row>
    <row r="430" spans="1:73" ht="12.75" x14ac:dyDescent="0.2">
      <c r="A430" s="1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148"/>
      <c r="BK430" s="4"/>
      <c r="BL430" s="4"/>
      <c r="BM430" s="4"/>
      <c r="BN430" s="4"/>
      <c r="BO430" s="4"/>
      <c r="BP430" s="4"/>
      <c r="BQ430" s="4"/>
      <c r="BR430" s="4"/>
      <c r="BS430" s="4"/>
      <c r="BT430" s="4"/>
      <c r="BU430" s="4"/>
    </row>
    <row r="431" spans="1:73" ht="12.75" x14ac:dyDescent="0.2">
      <c r="A431" s="1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148"/>
      <c r="BK431" s="4"/>
      <c r="BL431" s="4"/>
      <c r="BM431" s="4"/>
      <c r="BN431" s="4"/>
      <c r="BO431" s="4"/>
      <c r="BP431" s="4"/>
      <c r="BQ431" s="4"/>
      <c r="BR431" s="4"/>
      <c r="BS431" s="4"/>
      <c r="BT431" s="4"/>
      <c r="BU431" s="4"/>
    </row>
    <row r="432" spans="1:73" ht="12.75" x14ac:dyDescent="0.2">
      <c r="A432" s="1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148"/>
      <c r="BK432" s="4"/>
      <c r="BL432" s="4"/>
      <c r="BM432" s="4"/>
      <c r="BN432" s="4"/>
      <c r="BO432" s="4"/>
      <c r="BP432" s="4"/>
      <c r="BQ432" s="4"/>
      <c r="BR432" s="4"/>
      <c r="BS432" s="4"/>
      <c r="BT432" s="4"/>
      <c r="BU432" s="4"/>
    </row>
    <row r="433" spans="1:73" ht="12.75" x14ac:dyDescent="0.2">
      <c r="A433" s="1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148"/>
      <c r="BK433" s="4"/>
      <c r="BL433" s="4"/>
      <c r="BM433" s="4"/>
      <c r="BN433" s="4"/>
      <c r="BO433" s="4"/>
      <c r="BP433" s="4"/>
      <c r="BQ433" s="4"/>
      <c r="BR433" s="4"/>
      <c r="BS433" s="4"/>
      <c r="BT433" s="4"/>
      <c r="BU433" s="4"/>
    </row>
    <row r="434" spans="1:73" ht="12.75" x14ac:dyDescent="0.2">
      <c r="A434" s="1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148"/>
      <c r="BK434" s="4"/>
      <c r="BL434" s="4"/>
      <c r="BM434" s="4"/>
      <c r="BN434" s="4"/>
      <c r="BO434" s="4"/>
      <c r="BP434" s="4"/>
      <c r="BQ434" s="4"/>
      <c r="BR434" s="4"/>
      <c r="BS434" s="4"/>
      <c r="BT434" s="4"/>
      <c r="BU434" s="4"/>
    </row>
    <row r="435" spans="1:73" ht="12.75" x14ac:dyDescent="0.2">
      <c r="A435" s="1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148"/>
      <c r="BK435" s="4"/>
      <c r="BL435" s="4"/>
      <c r="BM435" s="4"/>
      <c r="BN435" s="4"/>
      <c r="BO435" s="4"/>
      <c r="BP435" s="4"/>
      <c r="BQ435" s="4"/>
      <c r="BR435" s="4"/>
      <c r="BS435" s="4"/>
      <c r="BT435" s="4"/>
      <c r="BU435" s="4"/>
    </row>
    <row r="436" spans="1:73" ht="12.75" x14ac:dyDescent="0.2">
      <c r="A436" s="1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148"/>
      <c r="BK436" s="4"/>
      <c r="BL436" s="4"/>
      <c r="BM436" s="4"/>
      <c r="BN436" s="4"/>
      <c r="BO436" s="4"/>
      <c r="BP436" s="4"/>
      <c r="BQ436" s="4"/>
      <c r="BR436" s="4"/>
      <c r="BS436" s="4"/>
      <c r="BT436" s="4"/>
      <c r="BU436" s="4"/>
    </row>
    <row r="437" spans="1:73" ht="12.75" x14ac:dyDescent="0.2">
      <c r="A437" s="1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148"/>
      <c r="BK437" s="4"/>
      <c r="BL437" s="4"/>
      <c r="BM437" s="4"/>
      <c r="BN437" s="4"/>
      <c r="BO437" s="4"/>
      <c r="BP437" s="4"/>
      <c r="BQ437" s="4"/>
      <c r="BR437" s="4"/>
      <c r="BS437" s="4"/>
      <c r="BT437" s="4"/>
      <c r="BU437" s="4"/>
    </row>
    <row r="438" spans="1:73" ht="12.75" x14ac:dyDescent="0.2">
      <c r="A438" s="1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148"/>
      <c r="BK438" s="4"/>
      <c r="BL438" s="4"/>
      <c r="BM438" s="4"/>
      <c r="BN438" s="4"/>
      <c r="BO438" s="4"/>
      <c r="BP438" s="4"/>
      <c r="BQ438" s="4"/>
      <c r="BR438" s="4"/>
      <c r="BS438" s="4"/>
      <c r="BT438" s="4"/>
      <c r="BU438" s="4"/>
    </row>
    <row r="439" spans="1:73" ht="12.75" x14ac:dyDescent="0.2">
      <c r="A439" s="1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148"/>
      <c r="BK439" s="4"/>
      <c r="BL439" s="4"/>
      <c r="BM439" s="4"/>
      <c r="BN439" s="4"/>
      <c r="BO439" s="4"/>
      <c r="BP439" s="4"/>
      <c r="BQ439" s="4"/>
      <c r="BR439" s="4"/>
      <c r="BS439" s="4"/>
      <c r="BT439" s="4"/>
      <c r="BU439" s="4"/>
    </row>
    <row r="440" spans="1:73" ht="12.75" x14ac:dyDescent="0.2">
      <c r="A440" s="1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148"/>
      <c r="BK440" s="4"/>
      <c r="BL440" s="4"/>
      <c r="BM440" s="4"/>
      <c r="BN440" s="4"/>
      <c r="BO440" s="4"/>
      <c r="BP440" s="4"/>
      <c r="BQ440" s="4"/>
      <c r="BR440" s="4"/>
      <c r="BS440" s="4"/>
      <c r="BT440" s="4"/>
      <c r="BU440" s="4"/>
    </row>
    <row r="441" spans="1:73" ht="12.75" x14ac:dyDescent="0.2">
      <c r="A441" s="1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148"/>
      <c r="BK441" s="4"/>
      <c r="BL441" s="4"/>
      <c r="BM441" s="4"/>
      <c r="BN441" s="4"/>
      <c r="BO441" s="4"/>
      <c r="BP441" s="4"/>
      <c r="BQ441" s="4"/>
      <c r="BR441" s="4"/>
      <c r="BS441" s="4"/>
      <c r="BT441" s="4"/>
      <c r="BU441" s="4"/>
    </row>
    <row r="442" spans="1:73" ht="12.75" x14ac:dyDescent="0.2">
      <c r="A442" s="1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148"/>
      <c r="BK442" s="4"/>
      <c r="BL442" s="4"/>
      <c r="BM442" s="4"/>
      <c r="BN442" s="4"/>
      <c r="BO442" s="4"/>
      <c r="BP442" s="4"/>
      <c r="BQ442" s="4"/>
      <c r="BR442" s="4"/>
      <c r="BS442" s="4"/>
      <c r="BT442" s="4"/>
      <c r="BU442" s="4"/>
    </row>
    <row r="443" spans="1:73" ht="12.75" x14ac:dyDescent="0.2">
      <c r="A443" s="1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148"/>
      <c r="BK443" s="4"/>
      <c r="BL443" s="4"/>
      <c r="BM443" s="4"/>
      <c r="BN443" s="4"/>
      <c r="BO443" s="4"/>
      <c r="BP443" s="4"/>
      <c r="BQ443" s="4"/>
      <c r="BR443" s="4"/>
      <c r="BS443" s="4"/>
      <c r="BT443" s="4"/>
      <c r="BU443" s="4"/>
    </row>
    <row r="444" spans="1:73" ht="12.75" x14ac:dyDescent="0.2">
      <c r="A444" s="1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148"/>
      <c r="BK444" s="4"/>
      <c r="BL444" s="4"/>
      <c r="BM444" s="4"/>
      <c r="BN444" s="4"/>
      <c r="BO444" s="4"/>
      <c r="BP444" s="4"/>
      <c r="BQ444" s="4"/>
      <c r="BR444" s="4"/>
      <c r="BS444" s="4"/>
      <c r="BT444" s="4"/>
      <c r="BU444" s="4"/>
    </row>
    <row r="445" spans="1:73" ht="12.75" x14ac:dyDescent="0.2">
      <c r="A445" s="1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148"/>
      <c r="BK445" s="4"/>
      <c r="BL445" s="4"/>
      <c r="BM445" s="4"/>
      <c r="BN445" s="4"/>
      <c r="BO445" s="4"/>
      <c r="BP445" s="4"/>
      <c r="BQ445" s="4"/>
      <c r="BR445" s="4"/>
      <c r="BS445" s="4"/>
      <c r="BT445" s="4"/>
      <c r="BU445" s="4"/>
    </row>
    <row r="446" spans="1:73" ht="12.75" x14ac:dyDescent="0.2">
      <c r="A446" s="1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148"/>
      <c r="BK446" s="4"/>
      <c r="BL446" s="4"/>
      <c r="BM446" s="4"/>
      <c r="BN446" s="4"/>
      <c r="BO446" s="4"/>
      <c r="BP446" s="4"/>
      <c r="BQ446" s="4"/>
      <c r="BR446" s="4"/>
      <c r="BS446" s="4"/>
      <c r="BT446" s="4"/>
      <c r="BU446" s="4"/>
    </row>
    <row r="447" spans="1:73" ht="12.75" x14ac:dyDescent="0.2">
      <c r="A447" s="1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148"/>
      <c r="BK447" s="4"/>
      <c r="BL447" s="4"/>
      <c r="BM447" s="4"/>
      <c r="BN447" s="4"/>
      <c r="BO447" s="4"/>
      <c r="BP447" s="4"/>
      <c r="BQ447" s="4"/>
      <c r="BR447" s="4"/>
      <c r="BS447" s="4"/>
      <c r="BT447" s="4"/>
      <c r="BU447" s="4"/>
    </row>
    <row r="448" spans="1:73" ht="12.75" x14ac:dyDescent="0.2">
      <c r="A448" s="1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148"/>
      <c r="BK448" s="4"/>
      <c r="BL448" s="4"/>
      <c r="BM448" s="4"/>
      <c r="BN448" s="4"/>
      <c r="BO448" s="4"/>
      <c r="BP448" s="4"/>
      <c r="BQ448" s="4"/>
      <c r="BR448" s="4"/>
      <c r="BS448" s="4"/>
      <c r="BT448" s="4"/>
      <c r="BU448" s="4"/>
    </row>
    <row r="449" spans="1:73" ht="12.75" x14ac:dyDescent="0.2">
      <c r="A449" s="1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148"/>
      <c r="BK449" s="4"/>
      <c r="BL449" s="4"/>
      <c r="BM449" s="4"/>
      <c r="BN449" s="4"/>
      <c r="BO449" s="4"/>
      <c r="BP449" s="4"/>
      <c r="BQ449" s="4"/>
      <c r="BR449" s="4"/>
      <c r="BS449" s="4"/>
      <c r="BT449" s="4"/>
      <c r="BU449" s="4"/>
    </row>
    <row r="450" spans="1:73" ht="12.75" x14ac:dyDescent="0.2">
      <c r="A450" s="1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148"/>
      <c r="BK450" s="4"/>
      <c r="BL450" s="4"/>
      <c r="BM450" s="4"/>
      <c r="BN450" s="4"/>
      <c r="BO450" s="4"/>
      <c r="BP450" s="4"/>
      <c r="BQ450" s="4"/>
      <c r="BR450" s="4"/>
      <c r="BS450" s="4"/>
      <c r="BT450" s="4"/>
      <c r="BU450" s="4"/>
    </row>
    <row r="451" spans="1:73" ht="12.75" x14ac:dyDescent="0.2">
      <c r="A451" s="1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148"/>
      <c r="BK451" s="4"/>
      <c r="BL451" s="4"/>
      <c r="BM451" s="4"/>
      <c r="BN451" s="4"/>
      <c r="BO451" s="4"/>
      <c r="BP451" s="4"/>
      <c r="BQ451" s="4"/>
      <c r="BR451" s="4"/>
      <c r="BS451" s="4"/>
      <c r="BT451" s="4"/>
      <c r="BU451" s="4"/>
    </row>
    <row r="452" spans="1:73" ht="12.75" x14ac:dyDescent="0.2">
      <c r="A452" s="1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148"/>
      <c r="BK452" s="4"/>
      <c r="BL452" s="4"/>
      <c r="BM452" s="4"/>
      <c r="BN452" s="4"/>
      <c r="BO452" s="4"/>
      <c r="BP452" s="4"/>
      <c r="BQ452" s="4"/>
      <c r="BR452" s="4"/>
      <c r="BS452" s="4"/>
      <c r="BT452" s="4"/>
      <c r="BU452" s="4"/>
    </row>
    <row r="453" spans="1:73" ht="12.75" x14ac:dyDescent="0.2">
      <c r="A453" s="1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148"/>
      <c r="BK453" s="4"/>
      <c r="BL453" s="4"/>
      <c r="BM453" s="4"/>
      <c r="BN453" s="4"/>
      <c r="BO453" s="4"/>
      <c r="BP453" s="4"/>
      <c r="BQ453" s="4"/>
      <c r="BR453" s="4"/>
      <c r="BS453" s="4"/>
      <c r="BT453" s="4"/>
      <c r="BU453" s="4"/>
    </row>
    <row r="454" spans="1:73" ht="12.75" x14ac:dyDescent="0.2">
      <c r="A454" s="1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148"/>
      <c r="BK454" s="4"/>
      <c r="BL454" s="4"/>
      <c r="BM454" s="4"/>
      <c r="BN454" s="4"/>
      <c r="BO454" s="4"/>
      <c r="BP454" s="4"/>
      <c r="BQ454" s="4"/>
      <c r="BR454" s="4"/>
      <c r="BS454" s="4"/>
      <c r="BT454" s="4"/>
      <c r="BU454" s="4"/>
    </row>
    <row r="455" spans="1:73" ht="12.75" x14ac:dyDescent="0.2">
      <c r="A455" s="1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148"/>
      <c r="BK455" s="4"/>
      <c r="BL455" s="4"/>
      <c r="BM455" s="4"/>
      <c r="BN455" s="4"/>
      <c r="BO455" s="4"/>
      <c r="BP455" s="4"/>
      <c r="BQ455" s="4"/>
      <c r="BR455" s="4"/>
      <c r="BS455" s="4"/>
      <c r="BT455" s="4"/>
      <c r="BU455" s="4"/>
    </row>
    <row r="456" spans="1:73" ht="12.75" x14ac:dyDescent="0.2">
      <c r="A456" s="1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148"/>
      <c r="BK456" s="4"/>
      <c r="BL456" s="4"/>
      <c r="BM456" s="4"/>
      <c r="BN456" s="4"/>
      <c r="BO456" s="4"/>
      <c r="BP456" s="4"/>
      <c r="BQ456" s="4"/>
      <c r="BR456" s="4"/>
      <c r="BS456" s="4"/>
      <c r="BT456" s="4"/>
      <c r="BU456" s="4"/>
    </row>
    <row r="457" spans="1:73" ht="12.75" x14ac:dyDescent="0.2">
      <c r="A457" s="1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148"/>
      <c r="BK457" s="4"/>
      <c r="BL457" s="4"/>
      <c r="BM457" s="4"/>
      <c r="BN457" s="4"/>
      <c r="BO457" s="4"/>
      <c r="BP457" s="4"/>
      <c r="BQ457" s="4"/>
      <c r="BR457" s="4"/>
      <c r="BS457" s="4"/>
      <c r="BT457" s="4"/>
      <c r="BU457" s="4"/>
    </row>
    <row r="458" spans="1:73" ht="12.75" x14ac:dyDescent="0.2">
      <c r="A458" s="1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148"/>
      <c r="BK458" s="4"/>
      <c r="BL458" s="4"/>
      <c r="BM458" s="4"/>
      <c r="BN458" s="4"/>
      <c r="BO458" s="4"/>
      <c r="BP458" s="4"/>
      <c r="BQ458" s="4"/>
      <c r="BR458" s="4"/>
      <c r="BS458" s="4"/>
      <c r="BT458" s="4"/>
      <c r="BU458" s="4"/>
    </row>
    <row r="459" spans="1:73" ht="12.75" x14ac:dyDescent="0.2">
      <c r="A459" s="1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148"/>
      <c r="BK459" s="4"/>
      <c r="BL459" s="4"/>
      <c r="BM459" s="4"/>
      <c r="BN459" s="4"/>
      <c r="BO459" s="4"/>
      <c r="BP459" s="4"/>
      <c r="BQ459" s="4"/>
      <c r="BR459" s="4"/>
      <c r="BS459" s="4"/>
      <c r="BT459" s="4"/>
      <c r="BU459" s="4"/>
    </row>
    <row r="460" spans="1:73" ht="12.75" x14ac:dyDescent="0.2">
      <c r="A460" s="1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148"/>
      <c r="BK460" s="4"/>
      <c r="BL460" s="4"/>
      <c r="BM460" s="4"/>
      <c r="BN460" s="4"/>
      <c r="BO460" s="4"/>
      <c r="BP460" s="4"/>
      <c r="BQ460" s="4"/>
      <c r="BR460" s="4"/>
      <c r="BS460" s="4"/>
      <c r="BT460" s="4"/>
      <c r="BU460" s="4"/>
    </row>
    <row r="461" spans="1:73" ht="12.75" x14ac:dyDescent="0.2">
      <c r="A461" s="1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148"/>
      <c r="BK461" s="4"/>
      <c r="BL461" s="4"/>
      <c r="BM461" s="4"/>
      <c r="BN461" s="4"/>
      <c r="BO461" s="4"/>
      <c r="BP461" s="4"/>
      <c r="BQ461" s="4"/>
      <c r="BR461" s="4"/>
      <c r="BS461" s="4"/>
      <c r="BT461" s="4"/>
      <c r="BU461" s="4"/>
    </row>
    <row r="462" spans="1:73" ht="12.75" x14ac:dyDescent="0.2">
      <c r="A462" s="1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148"/>
      <c r="BK462" s="4"/>
      <c r="BL462" s="4"/>
      <c r="BM462" s="4"/>
      <c r="BN462" s="4"/>
      <c r="BO462" s="4"/>
      <c r="BP462" s="4"/>
      <c r="BQ462" s="4"/>
      <c r="BR462" s="4"/>
      <c r="BS462" s="4"/>
      <c r="BT462" s="4"/>
      <c r="BU462" s="4"/>
    </row>
    <row r="463" spans="1:73" ht="12.75" x14ac:dyDescent="0.2">
      <c r="A463" s="1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148"/>
      <c r="BK463" s="4"/>
      <c r="BL463" s="4"/>
      <c r="BM463" s="4"/>
      <c r="BN463" s="4"/>
      <c r="BO463" s="4"/>
      <c r="BP463" s="4"/>
      <c r="BQ463" s="4"/>
      <c r="BR463" s="4"/>
      <c r="BS463" s="4"/>
      <c r="BT463" s="4"/>
      <c r="BU463" s="4"/>
    </row>
    <row r="464" spans="1:73" ht="12.75" x14ac:dyDescent="0.2">
      <c r="A464" s="1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148"/>
      <c r="BK464" s="4"/>
      <c r="BL464" s="4"/>
      <c r="BM464" s="4"/>
      <c r="BN464" s="4"/>
      <c r="BO464" s="4"/>
      <c r="BP464" s="4"/>
      <c r="BQ464" s="4"/>
      <c r="BR464" s="4"/>
      <c r="BS464" s="4"/>
      <c r="BT464" s="4"/>
      <c r="BU464" s="4"/>
    </row>
    <row r="465" spans="1:73" ht="12.75" x14ac:dyDescent="0.2">
      <c r="A465" s="1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148"/>
      <c r="BK465" s="4"/>
      <c r="BL465" s="4"/>
      <c r="BM465" s="4"/>
      <c r="BN465" s="4"/>
      <c r="BO465" s="4"/>
      <c r="BP465" s="4"/>
      <c r="BQ465" s="4"/>
      <c r="BR465" s="4"/>
      <c r="BS465" s="4"/>
      <c r="BT465" s="4"/>
      <c r="BU465" s="4"/>
    </row>
    <row r="466" spans="1:73" ht="12.75" x14ac:dyDescent="0.2">
      <c r="A466" s="1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148"/>
      <c r="BK466" s="4"/>
      <c r="BL466" s="4"/>
      <c r="BM466" s="4"/>
      <c r="BN466" s="4"/>
      <c r="BO466" s="4"/>
      <c r="BP466" s="4"/>
      <c r="BQ466" s="4"/>
      <c r="BR466" s="4"/>
      <c r="BS466" s="4"/>
      <c r="BT466" s="4"/>
      <c r="BU466" s="4"/>
    </row>
    <row r="467" spans="1:73" ht="12.75" x14ac:dyDescent="0.2">
      <c r="A467" s="1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148"/>
      <c r="BK467" s="4"/>
      <c r="BL467" s="4"/>
      <c r="BM467" s="4"/>
      <c r="BN467" s="4"/>
      <c r="BO467" s="4"/>
      <c r="BP467" s="4"/>
      <c r="BQ467" s="4"/>
      <c r="BR467" s="4"/>
      <c r="BS467" s="4"/>
      <c r="BT467" s="4"/>
      <c r="BU467" s="4"/>
    </row>
    <row r="468" spans="1:73" ht="12.75" x14ac:dyDescent="0.2">
      <c r="A468" s="1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148"/>
      <c r="BK468" s="4"/>
      <c r="BL468" s="4"/>
      <c r="BM468" s="4"/>
      <c r="BN468" s="4"/>
      <c r="BO468" s="4"/>
      <c r="BP468" s="4"/>
      <c r="BQ468" s="4"/>
      <c r="BR468" s="4"/>
      <c r="BS468" s="4"/>
      <c r="BT468" s="4"/>
      <c r="BU468" s="4"/>
    </row>
    <row r="469" spans="1:73" ht="12.75" x14ac:dyDescent="0.2">
      <c r="A469" s="1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148"/>
      <c r="BK469" s="4"/>
      <c r="BL469" s="4"/>
      <c r="BM469" s="4"/>
      <c r="BN469" s="4"/>
      <c r="BO469" s="4"/>
      <c r="BP469" s="4"/>
      <c r="BQ469" s="4"/>
      <c r="BR469" s="4"/>
      <c r="BS469" s="4"/>
      <c r="BT469" s="4"/>
      <c r="BU469" s="4"/>
    </row>
    <row r="470" spans="1:73" ht="12.75" x14ac:dyDescent="0.2">
      <c r="A470" s="1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148"/>
      <c r="BK470" s="4"/>
      <c r="BL470" s="4"/>
      <c r="BM470" s="4"/>
      <c r="BN470" s="4"/>
      <c r="BO470" s="4"/>
      <c r="BP470" s="4"/>
      <c r="BQ470" s="4"/>
      <c r="BR470" s="4"/>
      <c r="BS470" s="4"/>
      <c r="BT470" s="4"/>
      <c r="BU470" s="4"/>
    </row>
    <row r="471" spans="1:73" ht="12.75" x14ac:dyDescent="0.2">
      <c r="A471" s="1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148"/>
      <c r="BK471" s="4"/>
      <c r="BL471" s="4"/>
      <c r="BM471" s="4"/>
      <c r="BN471" s="4"/>
      <c r="BO471" s="4"/>
      <c r="BP471" s="4"/>
      <c r="BQ471" s="4"/>
      <c r="BR471" s="4"/>
      <c r="BS471" s="4"/>
      <c r="BT471" s="4"/>
      <c r="BU471" s="4"/>
    </row>
    <row r="472" spans="1:73" ht="12.75" x14ac:dyDescent="0.2">
      <c r="A472" s="1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148"/>
      <c r="BK472" s="4"/>
      <c r="BL472" s="4"/>
      <c r="BM472" s="4"/>
      <c r="BN472" s="4"/>
      <c r="BO472" s="4"/>
      <c r="BP472" s="4"/>
      <c r="BQ472" s="4"/>
      <c r="BR472" s="4"/>
      <c r="BS472" s="4"/>
      <c r="BT472" s="4"/>
      <c r="BU472" s="4"/>
    </row>
    <row r="473" spans="1:73" ht="12.75" x14ac:dyDescent="0.2">
      <c r="A473" s="1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148"/>
      <c r="BK473" s="4"/>
      <c r="BL473" s="4"/>
      <c r="BM473" s="4"/>
      <c r="BN473" s="4"/>
      <c r="BO473" s="4"/>
      <c r="BP473" s="4"/>
      <c r="BQ473" s="4"/>
      <c r="BR473" s="4"/>
      <c r="BS473" s="4"/>
      <c r="BT473" s="4"/>
      <c r="BU473" s="4"/>
    </row>
    <row r="474" spans="1:73" ht="12.75" x14ac:dyDescent="0.2">
      <c r="A474" s="1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148"/>
      <c r="BK474" s="4"/>
      <c r="BL474" s="4"/>
      <c r="BM474" s="4"/>
      <c r="BN474" s="4"/>
      <c r="BO474" s="4"/>
      <c r="BP474" s="4"/>
      <c r="BQ474" s="4"/>
      <c r="BR474" s="4"/>
      <c r="BS474" s="4"/>
      <c r="BT474" s="4"/>
      <c r="BU474" s="4"/>
    </row>
    <row r="475" spans="1:73" ht="12.75" x14ac:dyDescent="0.2">
      <c r="A475" s="1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148"/>
      <c r="BK475" s="4"/>
      <c r="BL475" s="4"/>
      <c r="BM475" s="4"/>
      <c r="BN475" s="4"/>
      <c r="BO475" s="4"/>
      <c r="BP475" s="4"/>
      <c r="BQ475" s="4"/>
      <c r="BR475" s="4"/>
      <c r="BS475" s="4"/>
      <c r="BT475" s="4"/>
      <c r="BU475" s="4"/>
    </row>
    <row r="476" spans="1:73" ht="12.75" x14ac:dyDescent="0.2">
      <c r="A476" s="1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148"/>
      <c r="BK476" s="4"/>
      <c r="BL476" s="4"/>
      <c r="BM476" s="4"/>
      <c r="BN476" s="4"/>
      <c r="BO476" s="4"/>
      <c r="BP476" s="4"/>
      <c r="BQ476" s="4"/>
      <c r="BR476" s="4"/>
      <c r="BS476" s="4"/>
      <c r="BT476" s="4"/>
      <c r="BU476" s="4"/>
    </row>
    <row r="477" spans="1:73" ht="12.75" x14ac:dyDescent="0.2">
      <c r="A477" s="1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148"/>
      <c r="BK477" s="4"/>
      <c r="BL477" s="4"/>
      <c r="BM477" s="4"/>
      <c r="BN477" s="4"/>
      <c r="BO477" s="4"/>
      <c r="BP477" s="4"/>
      <c r="BQ477" s="4"/>
      <c r="BR477" s="4"/>
      <c r="BS477" s="4"/>
      <c r="BT477" s="4"/>
      <c r="BU477" s="4"/>
    </row>
    <row r="478" spans="1:73" ht="12.75" x14ac:dyDescent="0.2">
      <c r="A478" s="1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148"/>
      <c r="BK478" s="4"/>
      <c r="BL478" s="4"/>
      <c r="BM478" s="4"/>
      <c r="BN478" s="4"/>
      <c r="BO478" s="4"/>
      <c r="BP478" s="4"/>
      <c r="BQ478" s="4"/>
      <c r="BR478" s="4"/>
      <c r="BS478" s="4"/>
      <c r="BT478" s="4"/>
      <c r="BU478" s="4"/>
    </row>
    <row r="479" spans="1:73" ht="12.75" x14ac:dyDescent="0.2">
      <c r="A479" s="1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148"/>
      <c r="BK479" s="4"/>
      <c r="BL479" s="4"/>
      <c r="BM479" s="4"/>
      <c r="BN479" s="4"/>
      <c r="BO479" s="4"/>
      <c r="BP479" s="4"/>
      <c r="BQ479" s="4"/>
      <c r="BR479" s="4"/>
      <c r="BS479" s="4"/>
      <c r="BT479" s="4"/>
      <c r="BU479" s="4"/>
    </row>
    <row r="480" spans="1:73" ht="12.75" x14ac:dyDescent="0.2">
      <c r="A480" s="1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148"/>
      <c r="BK480" s="4"/>
      <c r="BL480" s="4"/>
      <c r="BM480" s="4"/>
      <c r="BN480" s="4"/>
      <c r="BO480" s="4"/>
      <c r="BP480" s="4"/>
      <c r="BQ480" s="4"/>
      <c r="BR480" s="4"/>
      <c r="BS480" s="4"/>
      <c r="BT480" s="4"/>
      <c r="BU480" s="4"/>
    </row>
    <row r="481" spans="1:73" ht="12.75" x14ac:dyDescent="0.2">
      <c r="A481" s="1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148"/>
      <c r="BK481" s="4"/>
      <c r="BL481" s="4"/>
      <c r="BM481" s="4"/>
      <c r="BN481" s="4"/>
      <c r="BO481" s="4"/>
      <c r="BP481" s="4"/>
      <c r="BQ481" s="4"/>
      <c r="BR481" s="4"/>
      <c r="BS481" s="4"/>
      <c r="BT481" s="4"/>
      <c r="BU481" s="4"/>
    </row>
    <row r="482" spans="1:73" ht="12.75" x14ac:dyDescent="0.2">
      <c r="A482" s="1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148"/>
      <c r="BK482" s="4"/>
      <c r="BL482" s="4"/>
      <c r="BM482" s="4"/>
      <c r="BN482" s="4"/>
      <c r="BO482" s="4"/>
      <c r="BP482" s="4"/>
      <c r="BQ482" s="4"/>
      <c r="BR482" s="4"/>
      <c r="BS482" s="4"/>
      <c r="BT482" s="4"/>
      <c r="BU482" s="4"/>
    </row>
    <row r="483" spans="1:73" ht="12.75" x14ac:dyDescent="0.2">
      <c r="A483" s="1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148"/>
      <c r="BK483" s="4"/>
      <c r="BL483" s="4"/>
      <c r="BM483" s="4"/>
      <c r="BN483" s="4"/>
      <c r="BO483" s="4"/>
      <c r="BP483" s="4"/>
      <c r="BQ483" s="4"/>
      <c r="BR483" s="4"/>
      <c r="BS483" s="4"/>
      <c r="BT483" s="4"/>
      <c r="BU483" s="4"/>
    </row>
    <row r="484" spans="1:73" ht="12.75" x14ac:dyDescent="0.2">
      <c r="A484" s="1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148"/>
      <c r="BK484" s="4"/>
      <c r="BL484" s="4"/>
      <c r="BM484" s="4"/>
      <c r="BN484" s="4"/>
      <c r="BO484" s="4"/>
      <c r="BP484" s="4"/>
      <c r="BQ484" s="4"/>
      <c r="BR484" s="4"/>
      <c r="BS484" s="4"/>
      <c r="BT484" s="4"/>
      <c r="BU484" s="4"/>
    </row>
    <row r="485" spans="1:73" ht="12.75" x14ac:dyDescent="0.2">
      <c r="A485" s="1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148"/>
      <c r="BK485" s="4"/>
      <c r="BL485" s="4"/>
      <c r="BM485" s="4"/>
      <c r="BN485" s="4"/>
      <c r="BO485" s="4"/>
      <c r="BP485" s="4"/>
      <c r="BQ485" s="4"/>
      <c r="BR485" s="4"/>
      <c r="BS485" s="4"/>
      <c r="BT485" s="4"/>
      <c r="BU485" s="4"/>
    </row>
    <row r="486" spans="1:73" ht="12.75" x14ac:dyDescent="0.2">
      <c r="A486" s="1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148"/>
      <c r="BK486" s="4"/>
      <c r="BL486" s="4"/>
      <c r="BM486" s="4"/>
      <c r="BN486" s="4"/>
      <c r="BO486" s="4"/>
      <c r="BP486" s="4"/>
      <c r="BQ486" s="4"/>
      <c r="BR486" s="4"/>
      <c r="BS486" s="4"/>
      <c r="BT486" s="4"/>
      <c r="BU486" s="4"/>
    </row>
    <row r="487" spans="1:73" ht="12.75" x14ac:dyDescent="0.2">
      <c r="A487" s="1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148"/>
      <c r="BK487" s="4"/>
      <c r="BL487" s="4"/>
      <c r="BM487" s="4"/>
      <c r="BN487" s="4"/>
      <c r="BO487" s="4"/>
      <c r="BP487" s="4"/>
      <c r="BQ487" s="4"/>
      <c r="BR487" s="4"/>
      <c r="BS487" s="4"/>
      <c r="BT487" s="4"/>
      <c r="BU487" s="4"/>
    </row>
    <row r="488" spans="1:73" ht="12.75" x14ac:dyDescent="0.2">
      <c r="A488" s="1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148"/>
      <c r="BK488" s="4"/>
      <c r="BL488" s="4"/>
      <c r="BM488" s="4"/>
      <c r="BN488" s="4"/>
      <c r="BO488" s="4"/>
      <c r="BP488" s="4"/>
      <c r="BQ488" s="4"/>
      <c r="BR488" s="4"/>
      <c r="BS488" s="4"/>
      <c r="BT488" s="4"/>
      <c r="BU488" s="4"/>
    </row>
    <row r="489" spans="1:73" ht="12.75" x14ac:dyDescent="0.2">
      <c r="A489" s="1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148"/>
      <c r="BK489" s="4"/>
      <c r="BL489" s="4"/>
      <c r="BM489" s="4"/>
      <c r="BN489" s="4"/>
      <c r="BO489" s="4"/>
      <c r="BP489" s="4"/>
      <c r="BQ489" s="4"/>
      <c r="BR489" s="4"/>
      <c r="BS489" s="4"/>
      <c r="BT489" s="4"/>
      <c r="BU489" s="4"/>
    </row>
    <row r="490" spans="1:73" ht="12.75" x14ac:dyDescent="0.2">
      <c r="A490" s="1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148"/>
      <c r="BK490" s="4"/>
      <c r="BL490" s="4"/>
      <c r="BM490" s="4"/>
      <c r="BN490" s="4"/>
      <c r="BO490" s="4"/>
      <c r="BP490" s="4"/>
      <c r="BQ490" s="4"/>
      <c r="BR490" s="4"/>
      <c r="BS490" s="4"/>
      <c r="BT490" s="4"/>
      <c r="BU490" s="4"/>
    </row>
    <row r="491" spans="1:73" ht="12.75" x14ac:dyDescent="0.2">
      <c r="A491" s="1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148"/>
      <c r="BK491" s="4"/>
      <c r="BL491" s="4"/>
      <c r="BM491" s="4"/>
      <c r="BN491" s="4"/>
      <c r="BO491" s="4"/>
      <c r="BP491" s="4"/>
      <c r="BQ491" s="4"/>
      <c r="BR491" s="4"/>
      <c r="BS491" s="4"/>
      <c r="BT491" s="4"/>
      <c r="BU491" s="4"/>
    </row>
    <row r="492" spans="1:73" ht="12.75" x14ac:dyDescent="0.2">
      <c r="A492" s="1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148"/>
      <c r="BK492" s="4"/>
      <c r="BL492" s="4"/>
      <c r="BM492" s="4"/>
      <c r="BN492" s="4"/>
      <c r="BO492" s="4"/>
      <c r="BP492" s="4"/>
      <c r="BQ492" s="4"/>
      <c r="BR492" s="4"/>
      <c r="BS492" s="4"/>
      <c r="BT492" s="4"/>
      <c r="BU492" s="4"/>
    </row>
    <row r="493" spans="1:73" ht="12.75" x14ac:dyDescent="0.2">
      <c r="A493" s="1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148"/>
      <c r="BK493" s="4"/>
      <c r="BL493" s="4"/>
      <c r="BM493" s="4"/>
      <c r="BN493" s="4"/>
      <c r="BO493" s="4"/>
      <c r="BP493" s="4"/>
      <c r="BQ493" s="4"/>
      <c r="BR493" s="4"/>
      <c r="BS493" s="4"/>
      <c r="BT493" s="4"/>
      <c r="BU493" s="4"/>
    </row>
    <row r="494" spans="1:73" ht="12.75" x14ac:dyDescent="0.2">
      <c r="A494" s="1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148"/>
      <c r="BK494" s="4"/>
      <c r="BL494" s="4"/>
      <c r="BM494" s="4"/>
      <c r="BN494" s="4"/>
      <c r="BO494" s="4"/>
      <c r="BP494" s="4"/>
      <c r="BQ494" s="4"/>
      <c r="BR494" s="4"/>
      <c r="BS494" s="4"/>
      <c r="BT494" s="4"/>
      <c r="BU494" s="4"/>
    </row>
    <row r="495" spans="1:73" ht="12.75" x14ac:dyDescent="0.2">
      <c r="A495" s="1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148"/>
      <c r="BK495" s="4"/>
      <c r="BL495" s="4"/>
      <c r="BM495" s="4"/>
      <c r="BN495" s="4"/>
      <c r="BO495" s="4"/>
      <c r="BP495" s="4"/>
      <c r="BQ495" s="4"/>
      <c r="BR495" s="4"/>
      <c r="BS495" s="4"/>
      <c r="BT495" s="4"/>
      <c r="BU495" s="4"/>
    </row>
    <row r="496" spans="1:73" ht="12.75" x14ac:dyDescent="0.2">
      <c r="A496" s="1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148"/>
      <c r="BK496" s="4"/>
      <c r="BL496" s="4"/>
      <c r="BM496" s="4"/>
      <c r="BN496" s="4"/>
      <c r="BO496" s="4"/>
      <c r="BP496" s="4"/>
      <c r="BQ496" s="4"/>
      <c r="BR496" s="4"/>
      <c r="BS496" s="4"/>
      <c r="BT496" s="4"/>
      <c r="BU496" s="4"/>
    </row>
    <row r="497" spans="1:73" ht="12.75" x14ac:dyDescent="0.2">
      <c r="A497" s="1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148"/>
      <c r="BK497" s="4"/>
      <c r="BL497" s="4"/>
      <c r="BM497" s="4"/>
      <c r="BN497" s="4"/>
      <c r="BO497" s="4"/>
      <c r="BP497" s="4"/>
      <c r="BQ497" s="4"/>
      <c r="BR497" s="4"/>
      <c r="BS497" s="4"/>
      <c r="BT497" s="4"/>
      <c r="BU497" s="4"/>
    </row>
    <row r="498" spans="1:73" ht="12.75" x14ac:dyDescent="0.2">
      <c r="A498" s="1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148"/>
      <c r="BK498" s="4"/>
      <c r="BL498" s="4"/>
      <c r="BM498" s="4"/>
      <c r="BN498" s="4"/>
      <c r="BO498" s="4"/>
      <c r="BP498" s="4"/>
      <c r="BQ498" s="4"/>
      <c r="BR498" s="4"/>
      <c r="BS498" s="4"/>
      <c r="BT498" s="4"/>
      <c r="BU498" s="4"/>
    </row>
    <row r="499" spans="1:73" ht="12.75" x14ac:dyDescent="0.2">
      <c r="A499" s="1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148"/>
      <c r="BK499" s="4"/>
      <c r="BL499" s="4"/>
      <c r="BM499" s="4"/>
      <c r="BN499" s="4"/>
      <c r="BO499" s="4"/>
      <c r="BP499" s="4"/>
      <c r="BQ499" s="4"/>
      <c r="BR499" s="4"/>
      <c r="BS499" s="4"/>
      <c r="BT499" s="4"/>
      <c r="BU499" s="4"/>
    </row>
    <row r="500" spans="1:73" ht="12.75" x14ac:dyDescent="0.2">
      <c r="A500" s="1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148"/>
      <c r="BK500" s="4"/>
      <c r="BL500" s="4"/>
      <c r="BM500" s="4"/>
      <c r="BN500" s="4"/>
      <c r="BO500" s="4"/>
      <c r="BP500" s="4"/>
      <c r="BQ500" s="4"/>
      <c r="BR500" s="4"/>
      <c r="BS500" s="4"/>
      <c r="BT500" s="4"/>
      <c r="BU500" s="4"/>
    </row>
    <row r="501" spans="1:73" ht="12.75" x14ac:dyDescent="0.2">
      <c r="A501" s="1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148"/>
      <c r="BK501" s="4"/>
      <c r="BL501" s="4"/>
      <c r="BM501" s="4"/>
      <c r="BN501" s="4"/>
      <c r="BO501" s="4"/>
      <c r="BP501" s="4"/>
      <c r="BQ501" s="4"/>
      <c r="BR501" s="4"/>
      <c r="BS501" s="4"/>
      <c r="BT501" s="4"/>
      <c r="BU501" s="4"/>
    </row>
    <row r="502" spans="1:73" ht="12.75" x14ac:dyDescent="0.2">
      <c r="A502" s="1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148"/>
      <c r="BK502" s="4"/>
      <c r="BL502" s="4"/>
      <c r="BM502" s="4"/>
      <c r="BN502" s="4"/>
      <c r="BO502" s="4"/>
      <c r="BP502" s="4"/>
      <c r="BQ502" s="4"/>
      <c r="BR502" s="4"/>
      <c r="BS502" s="4"/>
      <c r="BT502" s="4"/>
      <c r="BU502" s="4"/>
    </row>
    <row r="503" spans="1:73" ht="12.75" x14ac:dyDescent="0.2">
      <c r="A503" s="1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148"/>
      <c r="BK503" s="4"/>
      <c r="BL503" s="4"/>
      <c r="BM503" s="4"/>
      <c r="BN503" s="4"/>
      <c r="BO503" s="4"/>
      <c r="BP503" s="4"/>
      <c r="BQ503" s="4"/>
      <c r="BR503" s="4"/>
      <c r="BS503" s="4"/>
      <c r="BT503" s="4"/>
      <c r="BU503" s="4"/>
    </row>
    <row r="504" spans="1:73" ht="12.75" x14ac:dyDescent="0.2">
      <c r="A504" s="1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148"/>
      <c r="BK504" s="4"/>
      <c r="BL504" s="4"/>
      <c r="BM504" s="4"/>
      <c r="BN504" s="4"/>
      <c r="BO504" s="4"/>
      <c r="BP504" s="4"/>
      <c r="BQ504" s="4"/>
      <c r="BR504" s="4"/>
      <c r="BS504" s="4"/>
      <c r="BT504" s="4"/>
      <c r="BU504" s="4"/>
    </row>
    <row r="505" spans="1:73" ht="12.75" x14ac:dyDescent="0.2">
      <c r="A505" s="1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148"/>
      <c r="BK505" s="4"/>
      <c r="BL505" s="4"/>
      <c r="BM505" s="4"/>
      <c r="BN505" s="4"/>
      <c r="BO505" s="4"/>
      <c r="BP505" s="4"/>
      <c r="BQ505" s="4"/>
      <c r="BR505" s="4"/>
      <c r="BS505" s="4"/>
      <c r="BT505" s="4"/>
      <c r="BU505" s="4"/>
    </row>
    <row r="506" spans="1:73" ht="12.75" x14ac:dyDescent="0.2">
      <c r="A506" s="1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148"/>
      <c r="BK506" s="4"/>
      <c r="BL506" s="4"/>
      <c r="BM506" s="4"/>
      <c r="BN506" s="4"/>
      <c r="BO506" s="4"/>
      <c r="BP506" s="4"/>
      <c r="BQ506" s="4"/>
      <c r="BR506" s="4"/>
      <c r="BS506" s="4"/>
      <c r="BT506" s="4"/>
      <c r="BU506" s="4"/>
    </row>
    <row r="507" spans="1:73" ht="12.75" x14ac:dyDescent="0.2">
      <c r="A507" s="1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148"/>
      <c r="BK507" s="4"/>
      <c r="BL507" s="4"/>
      <c r="BM507" s="4"/>
      <c r="BN507" s="4"/>
      <c r="BO507" s="4"/>
      <c r="BP507" s="4"/>
      <c r="BQ507" s="4"/>
      <c r="BR507" s="4"/>
      <c r="BS507" s="4"/>
      <c r="BT507" s="4"/>
      <c r="BU507" s="4"/>
    </row>
    <row r="508" spans="1:73" ht="12.75" x14ac:dyDescent="0.2">
      <c r="A508" s="1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148"/>
      <c r="BK508" s="4"/>
      <c r="BL508" s="4"/>
      <c r="BM508" s="4"/>
      <c r="BN508" s="4"/>
      <c r="BO508" s="4"/>
      <c r="BP508" s="4"/>
      <c r="BQ508" s="4"/>
      <c r="BR508" s="4"/>
      <c r="BS508" s="4"/>
      <c r="BT508" s="4"/>
      <c r="BU508" s="4"/>
    </row>
    <row r="509" spans="1:73" ht="12.75" x14ac:dyDescent="0.2">
      <c r="A509" s="1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148"/>
      <c r="BK509" s="4"/>
      <c r="BL509" s="4"/>
      <c r="BM509" s="4"/>
      <c r="BN509" s="4"/>
      <c r="BO509" s="4"/>
      <c r="BP509" s="4"/>
      <c r="BQ509" s="4"/>
      <c r="BR509" s="4"/>
      <c r="BS509" s="4"/>
      <c r="BT509" s="4"/>
      <c r="BU509" s="4"/>
    </row>
    <row r="510" spans="1:73" ht="12.75" x14ac:dyDescent="0.2">
      <c r="A510" s="1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148"/>
      <c r="BK510" s="4"/>
      <c r="BL510" s="4"/>
      <c r="BM510" s="4"/>
      <c r="BN510" s="4"/>
      <c r="BO510" s="4"/>
      <c r="BP510" s="4"/>
      <c r="BQ510" s="4"/>
      <c r="BR510" s="4"/>
      <c r="BS510" s="4"/>
      <c r="BT510" s="4"/>
      <c r="BU510" s="4"/>
    </row>
    <row r="511" spans="1:73" ht="12.75" x14ac:dyDescent="0.2">
      <c r="A511" s="1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148"/>
      <c r="BK511" s="4"/>
      <c r="BL511" s="4"/>
      <c r="BM511" s="4"/>
      <c r="BN511" s="4"/>
      <c r="BO511" s="4"/>
      <c r="BP511" s="4"/>
      <c r="BQ511" s="4"/>
      <c r="BR511" s="4"/>
      <c r="BS511" s="4"/>
      <c r="BT511" s="4"/>
      <c r="BU511" s="4"/>
    </row>
    <row r="512" spans="1:73" ht="12.75" x14ac:dyDescent="0.2">
      <c r="A512" s="1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148"/>
      <c r="BK512" s="4"/>
      <c r="BL512" s="4"/>
      <c r="BM512" s="4"/>
      <c r="BN512" s="4"/>
      <c r="BO512" s="4"/>
      <c r="BP512" s="4"/>
      <c r="BQ512" s="4"/>
      <c r="BR512" s="4"/>
      <c r="BS512" s="4"/>
      <c r="BT512" s="4"/>
      <c r="BU512" s="4"/>
    </row>
    <row r="513" spans="1:73" ht="12.75" x14ac:dyDescent="0.2">
      <c r="A513" s="1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148"/>
      <c r="BK513" s="4"/>
      <c r="BL513" s="4"/>
      <c r="BM513" s="4"/>
      <c r="BN513" s="4"/>
      <c r="BO513" s="4"/>
      <c r="BP513" s="4"/>
      <c r="BQ513" s="4"/>
      <c r="BR513" s="4"/>
      <c r="BS513" s="4"/>
      <c r="BT513" s="4"/>
      <c r="BU513" s="4"/>
    </row>
    <row r="514" spans="1:73" ht="12.75" x14ac:dyDescent="0.2">
      <c r="A514" s="1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148"/>
      <c r="BK514" s="4"/>
      <c r="BL514" s="4"/>
      <c r="BM514" s="4"/>
      <c r="BN514" s="4"/>
      <c r="BO514" s="4"/>
      <c r="BP514" s="4"/>
      <c r="BQ514" s="4"/>
      <c r="BR514" s="4"/>
      <c r="BS514" s="4"/>
      <c r="BT514" s="4"/>
      <c r="BU514" s="4"/>
    </row>
    <row r="515" spans="1:73" ht="12.75" x14ac:dyDescent="0.2">
      <c r="A515" s="1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148"/>
      <c r="BK515" s="4"/>
      <c r="BL515" s="4"/>
      <c r="BM515" s="4"/>
      <c r="BN515" s="4"/>
      <c r="BO515" s="4"/>
      <c r="BP515" s="4"/>
      <c r="BQ515" s="4"/>
      <c r="BR515" s="4"/>
      <c r="BS515" s="4"/>
      <c r="BT515" s="4"/>
      <c r="BU515" s="4"/>
    </row>
    <row r="516" spans="1:73" ht="12.75" x14ac:dyDescent="0.2">
      <c r="A516" s="1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148"/>
      <c r="BK516" s="4"/>
      <c r="BL516" s="4"/>
      <c r="BM516" s="4"/>
      <c r="BN516" s="4"/>
      <c r="BO516" s="4"/>
      <c r="BP516" s="4"/>
      <c r="BQ516" s="4"/>
      <c r="BR516" s="4"/>
      <c r="BS516" s="4"/>
      <c r="BT516" s="4"/>
      <c r="BU516" s="4"/>
    </row>
    <row r="517" spans="1:73" ht="12.75" x14ac:dyDescent="0.2">
      <c r="A517" s="1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148"/>
      <c r="BK517" s="4"/>
      <c r="BL517" s="4"/>
      <c r="BM517" s="4"/>
      <c r="BN517" s="4"/>
      <c r="BO517" s="4"/>
      <c r="BP517" s="4"/>
      <c r="BQ517" s="4"/>
      <c r="BR517" s="4"/>
      <c r="BS517" s="4"/>
      <c r="BT517" s="4"/>
      <c r="BU517" s="4"/>
    </row>
    <row r="518" spans="1:73" ht="12.75" x14ac:dyDescent="0.2">
      <c r="A518" s="1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148"/>
      <c r="BK518" s="4"/>
      <c r="BL518" s="4"/>
      <c r="BM518" s="4"/>
      <c r="BN518" s="4"/>
      <c r="BO518" s="4"/>
      <c r="BP518" s="4"/>
      <c r="BQ518" s="4"/>
      <c r="BR518" s="4"/>
      <c r="BS518" s="4"/>
      <c r="BT518" s="4"/>
      <c r="BU518" s="4"/>
    </row>
    <row r="519" spans="1:73" ht="12.75" x14ac:dyDescent="0.2">
      <c r="A519" s="1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148"/>
      <c r="BK519" s="4"/>
      <c r="BL519" s="4"/>
      <c r="BM519" s="4"/>
      <c r="BN519" s="4"/>
      <c r="BO519" s="4"/>
      <c r="BP519" s="4"/>
      <c r="BQ519" s="4"/>
      <c r="BR519" s="4"/>
      <c r="BS519" s="4"/>
      <c r="BT519" s="4"/>
      <c r="BU519" s="4"/>
    </row>
    <row r="520" spans="1:73" ht="12.75" x14ac:dyDescent="0.2">
      <c r="A520" s="1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148"/>
      <c r="BK520" s="4"/>
      <c r="BL520" s="4"/>
      <c r="BM520" s="4"/>
      <c r="BN520" s="4"/>
      <c r="BO520" s="4"/>
      <c r="BP520" s="4"/>
      <c r="BQ520" s="4"/>
      <c r="BR520" s="4"/>
      <c r="BS520" s="4"/>
      <c r="BT520" s="4"/>
      <c r="BU520" s="4"/>
    </row>
    <row r="521" spans="1:73" ht="12.75" x14ac:dyDescent="0.2">
      <c r="A521" s="1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148"/>
      <c r="BK521" s="4"/>
      <c r="BL521" s="4"/>
      <c r="BM521" s="4"/>
      <c r="BN521" s="4"/>
      <c r="BO521" s="4"/>
      <c r="BP521" s="4"/>
      <c r="BQ521" s="4"/>
      <c r="BR521" s="4"/>
      <c r="BS521" s="4"/>
      <c r="BT521" s="4"/>
      <c r="BU521" s="4"/>
    </row>
    <row r="522" spans="1:73" ht="12.75" x14ac:dyDescent="0.2">
      <c r="A522" s="1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148"/>
      <c r="BK522" s="4"/>
      <c r="BL522" s="4"/>
      <c r="BM522" s="4"/>
      <c r="BN522" s="4"/>
      <c r="BO522" s="4"/>
      <c r="BP522" s="4"/>
      <c r="BQ522" s="4"/>
      <c r="BR522" s="4"/>
      <c r="BS522" s="4"/>
      <c r="BT522" s="4"/>
      <c r="BU522" s="4"/>
    </row>
    <row r="523" spans="1:73" ht="12.75" x14ac:dyDescent="0.2">
      <c r="A523" s="1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148"/>
      <c r="BK523" s="4"/>
      <c r="BL523" s="4"/>
      <c r="BM523" s="4"/>
      <c r="BN523" s="4"/>
      <c r="BO523" s="4"/>
      <c r="BP523" s="4"/>
      <c r="BQ523" s="4"/>
      <c r="BR523" s="4"/>
      <c r="BS523" s="4"/>
      <c r="BT523" s="4"/>
      <c r="BU523" s="4"/>
    </row>
    <row r="524" spans="1:73" ht="12.75" x14ac:dyDescent="0.2">
      <c r="A524" s="1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148"/>
      <c r="BK524" s="4"/>
      <c r="BL524" s="4"/>
      <c r="BM524" s="4"/>
      <c r="BN524" s="4"/>
      <c r="BO524" s="4"/>
      <c r="BP524" s="4"/>
      <c r="BQ524" s="4"/>
      <c r="BR524" s="4"/>
      <c r="BS524" s="4"/>
      <c r="BT524" s="4"/>
      <c r="BU524" s="4"/>
    </row>
    <row r="525" spans="1:73" ht="12.75" x14ac:dyDescent="0.2">
      <c r="A525" s="1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148"/>
      <c r="BK525" s="4"/>
      <c r="BL525" s="4"/>
      <c r="BM525" s="4"/>
      <c r="BN525" s="4"/>
      <c r="BO525" s="4"/>
      <c r="BP525" s="4"/>
      <c r="BQ525" s="4"/>
      <c r="BR525" s="4"/>
      <c r="BS525" s="4"/>
      <c r="BT525" s="4"/>
      <c r="BU525" s="4"/>
    </row>
    <row r="526" spans="1:73" ht="12.75" x14ac:dyDescent="0.2">
      <c r="A526" s="1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148"/>
      <c r="BK526" s="4"/>
      <c r="BL526" s="4"/>
      <c r="BM526" s="4"/>
      <c r="BN526" s="4"/>
      <c r="BO526" s="4"/>
      <c r="BP526" s="4"/>
      <c r="BQ526" s="4"/>
      <c r="BR526" s="4"/>
      <c r="BS526" s="4"/>
      <c r="BT526" s="4"/>
      <c r="BU526" s="4"/>
    </row>
    <row r="527" spans="1:73" ht="12.75" x14ac:dyDescent="0.2">
      <c r="A527" s="1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148"/>
      <c r="BK527" s="4"/>
      <c r="BL527" s="4"/>
      <c r="BM527" s="4"/>
      <c r="BN527" s="4"/>
      <c r="BO527" s="4"/>
      <c r="BP527" s="4"/>
      <c r="BQ527" s="4"/>
      <c r="BR527" s="4"/>
      <c r="BS527" s="4"/>
      <c r="BT527" s="4"/>
      <c r="BU527" s="4"/>
    </row>
    <row r="528" spans="1:73" ht="12.75" x14ac:dyDescent="0.2">
      <c r="A528" s="1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148"/>
      <c r="BK528" s="4"/>
      <c r="BL528" s="4"/>
      <c r="BM528" s="4"/>
      <c r="BN528" s="4"/>
      <c r="BO528" s="4"/>
      <c r="BP528" s="4"/>
      <c r="BQ528" s="4"/>
      <c r="BR528" s="4"/>
      <c r="BS528" s="4"/>
      <c r="BT528" s="4"/>
      <c r="BU528" s="4"/>
    </row>
    <row r="529" spans="1:73" ht="12.75" x14ac:dyDescent="0.2">
      <c r="A529" s="1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148"/>
      <c r="BK529" s="4"/>
      <c r="BL529" s="4"/>
      <c r="BM529" s="4"/>
      <c r="BN529" s="4"/>
      <c r="BO529" s="4"/>
      <c r="BP529" s="4"/>
      <c r="BQ529" s="4"/>
      <c r="BR529" s="4"/>
      <c r="BS529" s="4"/>
      <c r="BT529" s="4"/>
      <c r="BU529" s="4"/>
    </row>
    <row r="530" spans="1:73" ht="12.75" x14ac:dyDescent="0.2">
      <c r="A530" s="1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148"/>
      <c r="BK530" s="4"/>
      <c r="BL530" s="4"/>
      <c r="BM530" s="4"/>
      <c r="BN530" s="4"/>
      <c r="BO530" s="4"/>
      <c r="BP530" s="4"/>
      <c r="BQ530" s="4"/>
      <c r="BR530" s="4"/>
      <c r="BS530" s="4"/>
      <c r="BT530" s="4"/>
      <c r="BU530" s="4"/>
    </row>
    <row r="531" spans="1:73" ht="12.75" x14ac:dyDescent="0.2">
      <c r="A531" s="1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148"/>
      <c r="BK531" s="4"/>
      <c r="BL531" s="4"/>
      <c r="BM531" s="4"/>
      <c r="BN531" s="4"/>
      <c r="BO531" s="4"/>
      <c r="BP531" s="4"/>
      <c r="BQ531" s="4"/>
      <c r="BR531" s="4"/>
      <c r="BS531" s="4"/>
      <c r="BT531" s="4"/>
      <c r="BU531" s="4"/>
    </row>
    <row r="532" spans="1:73" ht="12.75" x14ac:dyDescent="0.2">
      <c r="A532" s="1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148"/>
      <c r="BK532" s="4"/>
      <c r="BL532" s="4"/>
      <c r="BM532" s="4"/>
      <c r="BN532" s="4"/>
      <c r="BO532" s="4"/>
      <c r="BP532" s="4"/>
      <c r="BQ532" s="4"/>
      <c r="BR532" s="4"/>
      <c r="BS532" s="4"/>
      <c r="BT532" s="4"/>
      <c r="BU532" s="4"/>
    </row>
    <row r="533" spans="1:73" ht="12.75" x14ac:dyDescent="0.2">
      <c r="A533" s="1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148"/>
      <c r="BK533" s="4"/>
      <c r="BL533" s="4"/>
      <c r="BM533" s="4"/>
      <c r="BN533" s="4"/>
      <c r="BO533" s="4"/>
      <c r="BP533" s="4"/>
      <c r="BQ533" s="4"/>
      <c r="BR533" s="4"/>
      <c r="BS533" s="4"/>
      <c r="BT533" s="4"/>
      <c r="BU533" s="4"/>
    </row>
    <row r="534" spans="1:73" ht="12.75" x14ac:dyDescent="0.2">
      <c r="A534" s="1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148"/>
      <c r="BK534" s="4"/>
      <c r="BL534" s="4"/>
      <c r="BM534" s="4"/>
      <c r="BN534" s="4"/>
      <c r="BO534" s="4"/>
      <c r="BP534" s="4"/>
      <c r="BQ534" s="4"/>
      <c r="BR534" s="4"/>
      <c r="BS534" s="4"/>
      <c r="BT534" s="4"/>
      <c r="BU534" s="4"/>
    </row>
    <row r="535" spans="1:73" ht="12.75" x14ac:dyDescent="0.2">
      <c r="A535" s="1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148"/>
      <c r="BK535" s="4"/>
      <c r="BL535" s="4"/>
      <c r="BM535" s="4"/>
      <c r="BN535" s="4"/>
      <c r="BO535" s="4"/>
      <c r="BP535" s="4"/>
      <c r="BQ535" s="4"/>
      <c r="BR535" s="4"/>
      <c r="BS535" s="4"/>
      <c r="BT535" s="4"/>
      <c r="BU535" s="4"/>
    </row>
    <row r="536" spans="1:73" ht="12.75" x14ac:dyDescent="0.2">
      <c r="A536" s="1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148"/>
      <c r="BK536" s="4"/>
      <c r="BL536" s="4"/>
      <c r="BM536" s="4"/>
      <c r="BN536" s="4"/>
      <c r="BO536" s="4"/>
      <c r="BP536" s="4"/>
      <c r="BQ536" s="4"/>
      <c r="BR536" s="4"/>
      <c r="BS536" s="4"/>
      <c r="BT536" s="4"/>
      <c r="BU536" s="4"/>
    </row>
    <row r="537" spans="1:73" ht="12.75" x14ac:dyDescent="0.2">
      <c r="A537" s="1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148"/>
      <c r="BK537" s="4"/>
      <c r="BL537" s="4"/>
      <c r="BM537" s="4"/>
      <c r="BN537" s="4"/>
      <c r="BO537" s="4"/>
      <c r="BP537" s="4"/>
      <c r="BQ537" s="4"/>
      <c r="BR537" s="4"/>
      <c r="BS537" s="4"/>
      <c r="BT537" s="4"/>
      <c r="BU537" s="4"/>
    </row>
    <row r="538" spans="1:73" ht="12.75" x14ac:dyDescent="0.2">
      <c r="A538" s="1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148"/>
      <c r="BK538" s="4"/>
      <c r="BL538" s="4"/>
      <c r="BM538" s="4"/>
      <c r="BN538" s="4"/>
      <c r="BO538" s="4"/>
      <c r="BP538" s="4"/>
      <c r="BQ538" s="4"/>
      <c r="BR538" s="4"/>
      <c r="BS538" s="4"/>
      <c r="BT538" s="4"/>
      <c r="BU538" s="4"/>
    </row>
    <row r="539" spans="1:73" ht="12.75" x14ac:dyDescent="0.2">
      <c r="A539" s="1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148"/>
      <c r="BK539" s="4"/>
      <c r="BL539" s="4"/>
      <c r="BM539" s="4"/>
      <c r="BN539" s="4"/>
      <c r="BO539" s="4"/>
      <c r="BP539" s="4"/>
      <c r="BQ539" s="4"/>
      <c r="BR539" s="4"/>
      <c r="BS539" s="4"/>
      <c r="BT539" s="4"/>
      <c r="BU539" s="4"/>
    </row>
    <row r="540" spans="1:73" ht="12.75" x14ac:dyDescent="0.2">
      <c r="A540" s="1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148"/>
      <c r="BK540" s="4"/>
      <c r="BL540" s="4"/>
      <c r="BM540" s="4"/>
      <c r="BN540" s="4"/>
      <c r="BO540" s="4"/>
      <c r="BP540" s="4"/>
      <c r="BQ540" s="4"/>
      <c r="BR540" s="4"/>
      <c r="BS540" s="4"/>
      <c r="BT540" s="4"/>
      <c r="BU540" s="4"/>
    </row>
    <row r="541" spans="1:73" ht="12.75" x14ac:dyDescent="0.2">
      <c r="A541" s="1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148"/>
      <c r="BK541" s="4"/>
      <c r="BL541" s="4"/>
      <c r="BM541" s="4"/>
      <c r="BN541" s="4"/>
      <c r="BO541" s="4"/>
      <c r="BP541" s="4"/>
      <c r="BQ541" s="4"/>
      <c r="BR541" s="4"/>
      <c r="BS541" s="4"/>
      <c r="BT541" s="4"/>
      <c r="BU541" s="4"/>
    </row>
    <row r="542" spans="1:73" ht="12.75" x14ac:dyDescent="0.2">
      <c r="A542" s="1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148"/>
      <c r="BK542" s="4"/>
      <c r="BL542" s="4"/>
      <c r="BM542" s="4"/>
      <c r="BN542" s="4"/>
      <c r="BO542" s="4"/>
      <c r="BP542" s="4"/>
      <c r="BQ542" s="4"/>
      <c r="BR542" s="4"/>
      <c r="BS542" s="4"/>
      <c r="BT542" s="4"/>
      <c r="BU542" s="4"/>
    </row>
    <row r="543" spans="1:73" ht="12.75" x14ac:dyDescent="0.2">
      <c r="A543" s="1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148"/>
      <c r="BK543" s="4"/>
      <c r="BL543" s="4"/>
      <c r="BM543" s="4"/>
      <c r="BN543" s="4"/>
      <c r="BO543" s="4"/>
      <c r="BP543" s="4"/>
      <c r="BQ543" s="4"/>
      <c r="BR543" s="4"/>
      <c r="BS543" s="4"/>
      <c r="BT543" s="4"/>
      <c r="BU543" s="4"/>
    </row>
    <row r="544" spans="1:73" ht="12.75" x14ac:dyDescent="0.2">
      <c r="A544" s="1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148"/>
      <c r="BK544" s="4"/>
      <c r="BL544" s="4"/>
      <c r="BM544" s="4"/>
      <c r="BN544" s="4"/>
      <c r="BO544" s="4"/>
      <c r="BP544" s="4"/>
      <c r="BQ544" s="4"/>
      <c r="BR544" s="4"/>
      <c r="BS544" s="4"/>
      <c r="BT544" s="4"/>
      <c r="BU544" s="4"/>
    </row>
    <row r="545" spans="1:73" ht="12.75" x14ac:dyDescent="0.2">
      <c r="A545" s="1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148"/>
      <c r="BK545" s="4"/>
      <c r="BL545" s="4"/>
      <c r="BM545" s="4"/>
      <c r="BN545" s="4"/>
      <c r="BO545" s="4"/>
      <c r="BP545" s="4"/>
      <c r="BQ545" s="4"/>
      <c r="BR545" s="4"/>
      <c r="BS545" s="4"/>
      <c r="BT545" s="4"/>
      <c r="BU545" s="4"/>
    </row>
    <row r="546" spans="1:73" ht="12.75" x14ac:dyDescent="0.2">
      <c r="A546" s="1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148"/>
      <c r="BK546" s="4"/>
      <c r="BL546" s="4"/>
      <c r="BM546" s="4"/>
      <c r="BN546" s="4"/>
      <c r="BO546" s="4"/>
      <c r="BP546" s="4"/>
      <c r="BQ546" s="4"/>
      <c r="BR546" s="4"/>
      <c r="BS546" s="4"/>
      <c r="BT546" s="4"/>
      <c r="BU546" s="4"/>
    </row>
    <row r="547" spans="1:73" ht="12.75" x14ac:dyDescent="0.2">
      <c r="A547" s="1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148"/>
      <c r="BK547" s="4"/>
      <c r="BL547" s="4"/>
      <c r="BM547" s="4"/>
      <c r="BN547" s="4"/>
      <c r="BO547" s="4"/>
      <c r="BP547" s="4"/>
      <c r="BQ547" s="4"/>
      <c r="BR547" s="4"/>
      <c r="BS547" s="4"/>
      <c r="BT547" s="4"/>
      <c r="BU547" s="4"/>
    </row>
    <row r="548" spans="1:73" ht="12.75" x14ac:dyDescent="0.2">
      <c r="A548" s="1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148"/>
      <c r="BK548" s="4"/>
      <c r="BL548" s="4"/>
      <c r="BM548" s="4"/>
      <c r="BN548" s="4"/>
      <c r="BO548" s="4"/>
      <c r="BP548" s="4"/>
      <c r="BQ548" s="4"/>
      <c r="BR548" s="4"/>
      <c r="BS548" s="4"/>
      <c r="BT548" s="4"/>
      <c r="BU548" s="4"/>
    </row>
    <row r="549" spans="1:73" ht="12.75" x14ac:dyDescent="0.2">
      <c r="A549" s="1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148"/>
      <c r="BK549" s="4"/>
      <c r="BL549" s="4"/>
      <c r="BM549" s="4"/>
      <c r="BN549" s="4"/>
      <c r="BO549" s="4"/>
      <c r="BP549" s="4"/>
      <c r="BQ549" s="4"/>
      <c r="BR549" s="4"/>
      <c r="BS549" s="4"/>
      <c r="BT549" s="4"/>
      <c r="BU549" s="4"/>
    </row>
    <row r="550" spans="1:73" ht="12.75" x14ac:dyDescent="0.2">
      <c r="A550" s="1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148"/>
      <c r="BK550" s="4"/>
      <c r="BL550" s="4"/>
      <c r="BM550" s="4"/>
      <c r="BN550" s="4"/>
      <c r="BO550" s="4"/>
      <c r="BP550" s="4"/>
      <c r="BQ550" s="4"/>
      <c r="BR550" s="4"/>
      <c r="BS550" s="4"/>
      <c r="BT550" s="4"/>
      <c r="BU550" s="4"/>
    </row>
    <row r="551" spans="1:73" ht="12.75" x14ac:dyDescent="0.2">
      <c r="A551" s="1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148"/>
      <c r="BK551" s="4"/>
      <c r="BL551" s="4"/>
      <c r="BM551" s="4"/>
      <c r="BN551" s="4"/>
      <c r="BO551" s="4"/>
      <c r="BP551" s="4"/>
      <c r="BQ551" s="4"/>
      <c r="BR551" s="4"/>
      <c r="BS551" s="4"/>
      <c r="BT551" s="4"/>
      <c r="BU551" s="4"/>
    </row>
    <row r="552" spans="1:73" ht="12.75" x14ac:dyDescent="0.2">
      <c r="A552" s="1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148"/>
      <c r="BK552" s="4"/>
      <c r="BL552" s="4"/>
      <c r="BM552" s="4"/>
      <c r="BN552" s="4"/>
      <c r="BO552" s="4"/>
      <c r="BP552" s="4"/>
      <c r="BQ552" s="4"/>
      <c r="BR552" s="4"/>
      <c r="BS552" s="4"/>
      <c r="BT552" s="4"/>
      <c r="BU552" s="4"/>
    </row>
    <row r="553" spans="1:73" ht="12.75" x14ac:dyDescent="0.2">
      <c r="A553" s="1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148"/>
      <c r="BK553" s="4"/>
      <c r="BL553" s="4"/>
      <c r="BM553" s="4"/>
      <c r="BN553" s="4"/>
      <c r="BO553" s="4"/>
      <c r="BP553" s="4"/>
      <c r="BQ553" s="4"/>
      <c r="BR553" s="4"/>
      <c r="BS553" s="4"/>
      <c r="BT553" s="4"/>
      <c r="BU553" s="4"/>
    </row>
    <row r="554" spans="1:73" ht="12.75" x14ac:dyDescent="0.2">
      <c r="A554" s="1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148"/>
      <c r="BK554" s="4"/>
      <c r="BL554" s="4"/>
      <c r="BM554" s="4"/>
      <c r="BN554" s="4"/>
      <c r="BO554" s="4"/>
      <c r="BP554" s="4"/>
      <c r="BQ554" s="4"/>
      <c r="BR554" s="4"/>
      <c r="BS554" s="4"/>
      <c r="BT554" s="4"/>
      <c r="BU554" s="4"/>
    </row>
    <row r="555" spans="1:73" ht="12.75" x14ac:dyDescent="0.2">
      <c r="A555" s="1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148"/>
      <c r="BK555" s="4"/>
      <c r="BL555" s="4"/>
      <c r="BM555" s="4"/>
      <c r="BN555" s="4"/>
      <c r="BO555" s="4"/>
      <c r="BP555" s="4"/>
      <c r="BQ555" s="4"/>
      <c r="BR555" s="4"/>
      <c r="BS555" s="4"/>
      <c r="BT555" s="4"/>
      <c r="BU555" s="4"/>
    </row>
    <row r="556" spans="1:73" ht="12.75" x14ac:dyDescent="0.2">
      <c r="A556" s="1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148"/>
      <c r="BK556" s="4"/>
      <c r="BL556" s="4"/>
      <c r="BM556" s="4"/>
      <c r="BN556" s="4"/>
      <c r="BO556" s="4"/>
      <c r="BP556" s="4"/>
      <c r="BQ556" s="4"/>
      <c r="BR556" s="4"/>
      <c r="BS556" s="4"/>
      <c r="BT556" s="4"/>
      <c r="BU556" s="4"/>
    </row>
    <row r="557" spans="1:73" ht="12.75" x14ac:dyDescent="0.2">
      <c r="A557" s="1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148"/>
      <c r="BK557" s="4"/>
      <c r="BL557" s="4"/>
      <c r="BM557" s="4"/>
      <c r="BN557" s="4"/>
      <c r="BO557" s="4"/>
      <c r="BP557" s="4"/>
      <c r="BQ557" s="4"/>
      <c r="BR557" s="4"/>
      <c r="BS557" s="4"/>
      <c r="BT557" s="4"/>
      <c r="BU557" s="4"/>
    </row>
    <row r="558" spans="1:73" ht="12.75" x14ac:dyDescent="0.2">
      <c r="A558" s="1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148"/>
      <c r="BK558" s="4"/>
      <c r="BL558" s="4"/>
      <c r="BM558" s="4"/>
      <c r="BN558" s="4"/>
      <c r="BO558" s="4"/>
      <c r="BP558" s="4"/>
      <c r="BQ558" s="4"/>
      <c r="BR558" s="4"/>
      <c r="BS558" s="4"/>
      <c r="BT558" s="4"/>
      <c r="BU558" s="4"/>
    </row>
    <row r="559" spans="1:73" ht="12.75" x14ac:dyDescent="0.2">
      <c r="A559" s="1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148"/>
      <c r="BK559" s="4"/>
      <c r="BL559" s="4"/>
      <c r="BM559" s="4"/>
      <c r="BN559" s="4"/>
      <c r="BO559" s="4"/>
      <c r="BP559" s="4"/>
      <c r="BQ559" s="4"/>
      <c r="BR559" s="4"/>
      <c r="BS559" s="4"/>
      <c r="BT559" s="4"/>
      <c r="BU559" s="4"/>
    </row>
    <row r="560" spans="1:73" ht="12.75" x14ac:dyDescent="0.2">
      <c r="A560" s="1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148"/>
      <c r="BK560" s="4"/>
      <c r="BL560" s="4"/>
      <c r="BM560" s="4"/>
      <c r="BN560" s="4"/>
      <c r="BO560" s="4"/>
      <c r="BP560" s="4"/>
      <c r="BQ560" s="4"/>
      <c r="BR560" s="4"/>
      <c r="BS560" s="4"/>
      <c r="BT560" s="4"/>
      <c r="BU560" s="4"/>
    </row>
    <row r="561" spans="1:73" ht="12.75" x14ac:dyDescent="0.2">
      <c r="A561" s="1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148"/>
      <c r="BK561" s="4"/>
      <c r="BL561" s="4"/>
      <c r="BM561" s="4"/>
      <c r="BN561" s="4"/>
      <c r="BO561" s="4"/>
      <c r="BP561" s="4"/>
      <c r="BQ561" s="4"/>
      <c r="BR561" s="4"/>
      <c r="BS561" s="4"/>
      <c r="BT561" s="4"/>
      <c r="BU561" s="4"/>
    </row>
    <row r="562" spans="1:73" ht="12.75" x14ac:dyDescent="0.2">
      <c r="A562" s="1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148"/>
      <c r="BK562" s="4"/>
      <c r="BL562" s="4"/>
      <c r="BM562" s="4"/>
      <c r="BN562" s="4"/>
      <c r="BO562" s="4"/>
      <c r="BP562" s="4"/>
      <c r="BQ562" s="4"/>
      <c r="BR562" s="4"/>
      <c r="BS562" s="4"/>
      <c r="BT562" s="4"/>
      <c r="BU562" s="4"/>
    </row>
    <row r="563" spans="1:73" ht="12.75" x14ac:dyDescent="0.2">
      <c r="A563" s="1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148"/>
      <c r="BK563" s="4"/>
      <c r="BL563" s="4"/>
      <c r="BM563" s="4"/>
      <c r="BN563" s="4"/>
      <c r="BO563" s="4"/>
      <c r="BP563" s="4"/>
      <c r="BQ563" s="4"/>
      <c r="BR563" s="4"/>
      <c r="BS563" s="4"/>
      <c r="BT563" s="4"/>
      <c r="BU563" s="4"/>
    </row>
    <row r="564" spans="1:73" ht="12.75" x14ac:dyDescent="0.2">
      <c r="A564" s="1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148"/>
      <c r="BK564" s="4"/>
      <c r="BL564" s="4"/>
      <c r="BM564" s="4"/>
      <c r="BN564" s="4"/>
      <c r="BO564" s="4"/>
      <c r="BP564" s="4"/>
      <c r="BQ564" s="4"/>
      <c r="BR564" s="4"/>
      <c r="BS564" s="4"/>
      <c r="BT564" s="4"/>
      <c r="BU564" s="4"/>
    </row>
    <row r="565" spans="1:73" ht="12.75" x14ac:dyDescent="0.2">
      <c r="A565" s="1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148"/>
      <c r="BK565" s="4"/>
      <c r="BL565" s="4"/>
      <c r="BM565" s="4"/>
      <c r="BN565" s="4"/>
      <c r="BO565" s="4"/>
      <c r="BP565" s="4"/>
      <c r="BQ565" s="4"/>
      <c r="BR565" s="4"/>
      <c r="BS565" s="4"/>
      <c r="BT565" s="4"/>
      <c r="BU565" s="4"/>
    </row>
    <row r="566" spans="1:73" ht="12.75" x14ac:dyDescent="0.2">
      <c r="A566" s="1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148"/>
      <c r="BK566" s="4"/>
      <c r="BL566" s="4"/>
      <c r="BM566" s="4"/>
      <c r="BN566" s="4"/>
      <c r="BO566" s="4"/>
      <c r="BP566" s="4"/>
      <c r="BQ566" s="4"/>
      <c r="BR566" s="4"/>
      <c r="BS566" s="4"/>
      <c r="BT566" s="4"/>
      <c r="BU566" s="4"/>
    </row>
    <row r="567" spans="1:73" ht="12.75" x14ac:dyDescent="0.2">
      <c r="A567" s="1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148"/>
      <c r="BK567" s="4"/>
      <c r="BL567" s="4"/>
      <c r="BM567" s="4"/>
      <c r="BN567" s="4"/>
      <c r="BO567" s="4"/>
      <c r="BP567" s="4"/>
      <c r="BQ567" s="4"/>
      <c r="BR567" s="4"/>
      <c r="BS567" s="4"/>
      <c r="BT567" s="4"/>
      <c r="BU567" s="4"/>
    </row>
    <row r="568" spans="1:73" ht="12.75" x14ac:dyDescent="0.2">
      <c r="A568" s="1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148"/>
      <c r="BK568" s="4"/>
      <c r="BL568" s="4"/>
      <c r="BM568" s="4"/>
      <c r="BN568" s="4"/>
      <c r="BO568" s="4"/>
      <c r="BP568" s="4"/>
      <c r="BQ568" s="4"/>
      <c r="BR568" s="4"/>
      <c r="BS568" s="4"/>
      <c r="BT568" s="4"/>
      <c r="BU568" s="4"/>
    </row>
    <row r="569" spans="1:73" ht="12.75" x14ac:dyDescent="0.2">
      <c r="A569" s="1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148"/>
      <c r="BK569" s="4"/>
      <c r="BL569" s="4"/>
      <c r="BM569" s="4"/>
      <c r="BN569" s="4"/>
      <c r="BO569" s="4"/>
      <c r="BP569" s="4"/>
      <c r="BQ569" s="4"/>
      <c r="BR569" s="4"/>
      <c r="BS569" s="4"/>
      <c r="BT569" s="4"/>
      <c r="BU569" s="4"/>
    </row>
    <row r="570" spans="1:73" ht="12.75" x14ac:dyDescent="0.2">
      <c r="A570" s="1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148"/>
      <c r="BK570" s="4"/>
      <c r="BL570" s="4"/>
      <c r="BM570" s="4"/>
      <c r="BN570" s="4"/>
      <c r="BO570" s="4"/>
      <c r="BP570" s="4"/>
      <c r="BQ570" s="4"/>
      <c r="BR570" s="4"/>
      <c r="BS570" s="4"/>
      <c r="BT570" s="4"/>
      <c r="BU570" s="4"/>
    </row>
    <row r="571" spans="1:73" ht="12.75" x14ac:dyDescent="0.2">
      <c r="A571" s="1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148"/>
      <c r="BK571" s="4"/>
      <c r="BL571" s="4"/>
      <c r="BM571" s="4"/>
      <c r="BN571" s="4"/>
      <c r="BO571" s="4"/>
      <c r="BP571" s="4"/>
      <c r="BQ571" s="4"/>
      <c r="BR571" s="4"/>
      <c r="BS571" s="4"/>
      <c r="BT571" s="4"/>
      <c r="BU571" s="4"/>
    </row>
    <row r="572" spans="1:73" ht="12.75" x14ac:dyDescent="0.2">
      <c r="A572" s="1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148"/>
      <c r="BK572" s="4"/>
      <c r="BL572" s="4"/>
      <c r="BM572" s="4"/>
      <c r="BN572" s="4"/>
      <c r="BO572" s="4"/>
      <c r="BP572" s="4"/>
      <c r="BQ572" s="4"/>
      <c r="BR572" s="4"/>
      <c r="BS572" s="4"/>
      <c r="BT572" s="4"/>
      <c r="BU572" s="4"/>
    </row>
    <row r="573" spans="1:73" ht="12.75" x14ac:dyDescent="0.2">
      <c r="A573" s="1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148"/>
      <c r="BK573" s="4"/>
      <c r="BL573" s="4"/>
      <c r="BM573" s="4"/>
      <c r="BN573" s="4"/>
      <c r="BO573" s="4"/>
      <c r="BP573" s="4"/>
      <c r="BQ573" s="4"/>
      <c r="BR573" s="4"/>
      <c r="BS573" s="4"/>
      <c r="BT573" s="4"/>
      <c r="BU573" s="4"/>
    </row>
    <row r="574" spans="1:73" ht="12.75" x14ac:dyDescent="0.2">
      <c r="A574" s="1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148"/>
      <c r="BK574" s="4"/>
      <c r="BL574" s="4"/>
      <c r="BM574" s="4"/>
      <c r="BN574" s="4"/>
      <c r="BO574" s="4"/>
      <c r="BP574" s="4"/>
      <c r="BQ574" s="4"/>
      <c r="BR574" s="4"/>
      <c r="BS574" s="4"/>
      <c r="BT574" s="4"/>
      <c r="BU574" s="4"/>
    </row>
    <row r="575" spans="1:73" ht="12.75" x14ac:dyDescent="0.2">
      <c r="A575" s="1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148"/>
      <c r="BK575" s="4"/>
      <c r="BL575" s="4"/>
      <c r="BM575" s="4"/>
      <c r="BN575" s="4"/>
      <c r="BO575" s="4"/>
      <c r="BP575" s="4"/>
      <c r="BQ575" s="4"/>
      <c r="BR575" s="4"/>
      <c r="BS575" s="4"/>
      <c r="BT575" s="4"/>
      <c r="BU575" s="4"/>
    </row>
    <row r="576" spans="1:73" ht="12.75" x14ac:dyDescent="0.2">
      <c r="A576" s="1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148"/>
      <c r="BK576" s="4"/>
      <c r="BL576" s="4"/>
      <c r="BM576" s="4"/>
      <c r="BN576" s="4"/>
      <c r="BO576" s="4"/>
      <c r="BP576" s="4"/>
      <c r="BQ576" s="4"/>
      <c r="BR576" s="4"/>
      <c r="BS576" s="4"/>
      <c r="BT576" s="4"/>
      <c r="BU576" s="4"/>
    </row>
    <row r="577" spans="1:73" ht="12.75" x14ac:dyDescent="0.2">
      <c r="A577" s="1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148"/>
      <c r="BK577" s="4"/>
      <c r="BL577" s="4"/>
      <c r="BM577" s="4"/>
      <c r="BN577" s="4"/>
      <c r="BO577" s="4"/>
      <c r="BP577" s="4"/>
      <c r="BQ577" s="4"/>
      <c r="BR577" s="4"/>
      <c r="BS577" s="4"/>
      <c r="BT577" s="4"/>
      <c r="BU577" s="4"/>
    </row>
    <row r="578" spans="1:73" ht="12.75" x14ac:dyDescent="0.2">
      <c r="A578" s="1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148"/>
      <c r="BK578" s="4"/>
      <c r="BL578" s="4"/>
      <c r="BM578" s="4"/>
      <c r="BN578" s="4"/>
      <c r="BO578" s="4"/>
      <c r="BP578" s="4"/>
      <c r="BQ578" s="4"/>
      <c r="BR578" s="4"/>
      <c r="BS578" s="4"/>
      <c r="BT578" s="4"/>
      <c r="BU578" s="4"/>
    </row>
    <row r="579" spans="1:73" ht="12.75" x14ac:dyDescent="0.2">
      <c r="A579" s="1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148"/>
      <c r="BK579" s="4"/>
      <c r="BL579" s="4"/>
      <c r="BM579" s="4"/>
      <c r="BN579" s="4"/>
      <c r="BO579" s="4"/>
      <c r="BP579" s="4"/>
      <c r="BQ579" s="4"/>
      <c r="BR579" s="4"/>
      <c r="BS579" s="4"/>
      <c r="BT579" s="4"/>
      <c r="BU579" s="4"/>
    </row>
    <row r="580" spans="1:73" ht="12.75" x14ac:dyDescent="0.2">
      <c r="A580" s="1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148"/>
      <c r="BK580" s="4"/>
      <c r="BL580" s="4"/>
      <c r="BM580" s="4"/>
      <c r="BN580" s="4"/>
      <c r="BO580" s="4"/>
      <c r="BP580" s="4"/>
      <c r="BQ580" s="4"/>
      <c r="BR580" s="4"/>
      <c r="BS580" s="4"/>
      <c r="BT580" s="4"/>
      <c r="BU580" s="4"/>
    </row>
    <row r="581" spans="1:73" ht="12.75" x14ac:dyDescent="0.2">
      <c r="A581" s="1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148"/>
      <c r="BK581" s="4"/>
      <c r="BL581" s="4"/>
      <c r="BM581" s="4"/>
      <c r="BN581" s="4"/>
      <c r="BO581" s="4"/>
      <c r="BP581" s="4"/>
      <c r="BQ581" s="4"/>
      <c r="BR581" s="4"/>
      <c r="BS581" s="4"/>
      <c r="BT581" s="4"/>
      <c r="BU581" s="4"/>
    </row>
    <row r="582" spans="1:73" ht="12.75" x14ac:dyDescent="0.2">
      <c r="A582" s="1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148"/>
      <c r="BK582" s="4"/>
      <c r="BL582" s="4"/>
      <c r="BM582" s="4"/>
      <c r="BN582" s="4"/>
      <c r="BO582" s="4"/>
      <c r="BP582" s="4"/>
      <c r="BQ582" s="4"/>
      <c r="BR582" s="4"/>
      <c r="BS582" s="4"/>
      <c r="BT582" s="4"/>
      <c r="BU582" s="4"/>
    </row>
    <row r="583" spans="1:73" ht="12.75" x14ac:dyDescent="0.2">
      <c r="A583" s="1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148"/>
      <c r="BK583" s="4"/>
      <c r="BL583" s="4"/>
      <c r="BM583" s="4"/>
      <c r="BN583" s="4"/>
      <c r="BO583" s="4"/>
      <c r="BP583" s="4"/>
      <c r="BQ583" s="4"/>
      <c r="BR583" s="4"/>
      <c r="BS583" s="4"/>
      <c r="BT583" s="4"/>
      <c r="BU583" s="4"/>
    </row>
    <row r="584" spans="1:73" ht="12.75" x14ac:dyDescent="0.2">
      <c r="A584" s="1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148"/>
      <c r="BK584" s="4"/>
      <c r="BL584" s="4"/>
      <c r="BM584" s="4"/>
      <c r="BN584" s="4"/>
      <c r="BO584" s="4"/>
      <c r="BP584" s="4"/>
      <c r="BQ584" s="4"/>
      <c r="BR584" s="4"/>
      <c r="BS584" s="4"/>
      <c r="BT584" s="4"/>
      <c r="BU584" s="4"/>
    </row>
    <row r="585" spans="1:73" ht="12.75" x14ac:dyDescent="0.2">
      <c r="A585" s="1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148"/>
      <c r="BK585" s="4"/>
      <c r="BL585" s="4"/>
      <c r="BM585" s="4"/>
      <c r="BN585" s="4"/>
      <c r="BO585" s="4"/>
      <c r="BP585" s="4"/>
      <c r="BQ585" s="4"/>
      <c r="BR585" s="4"/>
      <c r="BS585" s="4"/>
      <c r="BT585" s="4"/>
      <c r="BU585" s="4"/>
    </row>
    <row r="586" spans="1:73" ht="12.75" x14ac:dyDescent="0.2">
      <c r="A586" s="1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148"/>
      <c r="BK586" s="4"/>
      <c r="BL586" s="4"/>
      <c r="BM586" s="4"/>
      <c r="BN586" s="4"/>
      <c r="BO586" s="4"/>
      <c r="BP586" s="4"/>
      <c r="BQ586" s="4"/>
      <c r="BR586" s="4"/>
      <c r="BS586" s="4"/>
      <c r="BT586" s="4"/>
      <c r="BU586" s="4"/>
    </row>
    <row r="587" spans="1:73" ht="12.75" x14ac:dyDescent="0.2">
      <c r="A587" s="1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148"/>
      <c r="BK587" s="4"/>
      <c r="BL587" s="4"/>
      <c r="BM587" s="4"/>
      <c r="BN587" s="4"/>
      <c r="BO587" s="4"/>
      <c r="BP587" s="4"/>
      <c r="BQ587" s="4"/>
      <c r="BR587" s="4"/>
      <c r="BS587" s="4"/>
      <c r="BT587" s="4"/>
      <c r="BU587" s="4"/>
    </row>
    <row r="588" spans="1:73" ht="12.75" x14ac:dyDescent="0.2">
      <c r="A588" s="1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148"/>
      <c r="BK588" s="4"/>
      <c r="BL588" s="4"/>
      <c r="BM588" s="4"/>
      <c r="BN588" s="4"/>
      <c r="BO588" s="4"/>
      <c r="BP588" s="4"/>
      <c r="BQ588" s="4"/>
      <c r="BR588" s="4"/>
      <c r="BS588" s="4"/>
      <c r="BT588" s="4"/>
      <c r="BU588" s="4"/>
    </row>
    <row r="589" spans="1:73" ht="12.75" x14ac:dyDescent="0.2">
      <c r="A589" s="1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148"/>
      <c r="BK589" s="4"/>
      <c r="BL589" s="4"/>
      <c r="BM589" s="4"/>
      <c r="BN589" s="4"/>
      <c r="BO589" s="4"/>
      <c r="BP589" s="4"/>
      <c r="BQ589" s="4"/>
      <c r="BR589" s="4"/>
      <c r="BS589" s="4"/>
      <c r="BT589" s="4"/>
      <c r="BU589" s="4"/>
    </row>
    <row r="590" spans="1:73" ht="12.75" x14ac:dyDescent="0.2">
      <c r="A590" s="1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148"/>
      <c r="BK590" s="4"/>
      <c r="BL590" s="4"/>
      <c r="BM590" s="4"/>
      <c r="BN590" s="4"/>
      <c r="BO590" s="4"/>
      <c r="BP590" s="4"/>
      <c r="BQ590" s="4"/>
      <c r="BR590" s="4"/>
      <c r="BS590" s="4"/>
      <c r="BT590" s="4"/>
      <c r="BU590" s="4"/>
    </row>
    <row r="591" spans="1:73" ht="12.75" x14ac:dyDescent="0.2">
      <c r="A591" s="1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148"/>
      <c r="BK591" s="4"/>
      <c r="BL591" s="4"/>
      <c r="BM591" s="4"/>
      <c r="BN591" s="4"/>
      <c r="BO591" s="4"/>
      <c r="BP591" s="4"/>
      <c r="BQ591" s="4"/>
      <c r="BR591" s="4"/>
      <c r="BS591" s="4"/>
      <c r="BT591" s="4"/>
      <c r="BU591" s="4"/>
    </row>
    <row r="592" spans="1:73" ht="12.75" x14ac:dyDescent="0.2">
      <c r="A592" s="1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148"/>
      <c r="BK592" s="4"/>
      <c r="BL592" s="4"/>
      <c r="BM592" s="4"/>
      <c r="BN592" s="4"/>
      <c r="BO592" s="4"/>
      <c r="BP592" s="4"/>
      <c r="BQ592" s="4"/>
      <c r="BR592" s="4"/>
      <c r="BS592" s="4"/>
      <c r="BT592" s="4"/>
      <c r="BU592" s="4"/>
    </row>
    <row r="593" spans="1:73" ht="12.75" x14ac:dyDescent="0.2">
      <c r="A593" s="1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148"/>
      <c r="BK593" s="4"/>
      <c r="BL593" s="4"/>
      <c r="BM593" s="4"/>
      <c r="BN593" s="4"/>
      <c r="BO593" s="4"/>
      <c r="BP593" s="4"/>
      <c r="BQ593" s="4"/>
      <c r="BR593" s="4"/>
      <c r="BS593" s="4"/>
      <c r="BT593" s="4"/>
      <c r="BU593" s="4"/>
    </row>
    <row r="594" spans="1:73" ht="12.75" x14ac:dyDescent="0.2">
      <c r="A594" s="1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148"/>
      <c r="BK594" s="4"/>
      <c r="BL594" s="4"/>
      <c r="BM594" s="4"/>
      <c r="BN594" s="4"/>
      <c r="BO594" s="4"/>
      <c r="BP594" s="4"/>
      <c r="BQ594" s="4"/>
      <c r="BR594" s="4"/>
      <c r="BS594" s="4"/>
      <c r="BT594" s="4"/>
      <c r="BU594" s="4"/>
    </row>
    <row r="595" spans="1:73" ht="12.75" x14ac:dyDescent="0.2">
      <c r="A595" s="1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148"/>
      <c r="BK595" s="4"/>
      <c r="BL595" s="4"/>
      <c r="BM595" s="4"/>
      <c r="BN595" s="4"/>
      <c r="BO595" s="4"/>
      <c r="BP595" s="4"/>
      <c r="BQ595" s="4"/>
      <c r="BR595" s="4"/>
      <c r="BS595" s="4"/>
      <c r="BT595" s="4"/>
      <c r="BU595" s="4"/>
    </row>
    <row r="596" spans="1:73" ht="12.75" x14ac:dyDescent="0.2">
      <c r="A596" s="1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148"/>
      <c r="BK596" s="4"/>
      <c r="BL596" s="4"/>
      <c r="BM596" s="4"/>
      <c r="BN596" s="4"/>
      <c r="BO596" s="4"/>
      <c r="BP596" s="4"/>
      <c r="BQ596" s="4"/>
      <c r="BR596" s="4"/>
      <c r="BS596" s="4"/>
      <c r="BT596" s="4"/>
      <c r="BU596" s="4"/>
    </row>
    <row r="597" spans="1:73" ht="12.75" x14ac:dyDescent="0.2">
      <c r="A597" s="1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148"/>
      <c r="BK597" s="4"/>
      <c r="BL597" s="4"/>
      <c r="BM597" s="4"/>
      <c r="BN597" s="4"/>
      <c r="BO597" s="4"/>
      <c r="BP597" s="4"/>
      <c r="BQ597" s="4"/>
      <c r="BR597" s="4"/>
      <c r="BS597" s="4"/>
      <c r="BT597" s="4"/>
      <c r="BU597" s="4"/>
    </row>
    <row r="598" spans="1:73" ht="12.75" x14ac:dyDescent="0.2">
      <c r="A598" s="1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148"/>
      <c r="BK598" s="4"/>
      <c r="BL598" s="4"/>
      <c r="BM598" s="4"/>
      <c r="BN598" s="4"/>
      <c r="BO598" s="4"/>
      <c r="BP598" s="4"/>
      <c r="BQ598" s="4"/>
      <c r="BR598" s="4"/>
      <c r="BS598" s="4"/>
      <c r="BT598" s="4"/>
      <c r="BU598" s="4"/>
    </row>
    <row r="599" spans="1:73" ht="12.75" x14ac:dyDescent="0.2">
      <c r="A599" s="1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148"/>
      <c r="BK599" s="4"/>
      <c r="BL599" s="4"/>
      <c r="BM599" s="4"/>
      <c r="BN599" s="4"/>
      <c r="BO599" s="4"/>
      <c r="BP599" s="4"/>
      <c r="BQ599" s="4"/>
      <c r="BR599" s="4"/>
      <c r="BS599" s="4"/>
      <c r="BT599" s="4"/>
      <c r="BU599" s="4"/>
    </row>
    <row r="600" spans="1:73" ht="12.75" x14ac:dyDescent="0.2">
      <c r="A600" s="1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148"/>
      <c r="BK600" s="4"/>
      <c r="BL600" s="4"/>
      <c r="BM600" s="4"/>
      <c r="BN600" s="4"/>
      <c r="BO600" s="4"/>
      <c r="BP600" s="4"/>
      <c r="BQ600" s="4"/>
      <c r="BR600" s="4"/>
      <c r="BS600" s="4"/>
      <c r="BT600" s="4"/>
      <c r="BU600" s="4"/>
    </row>
    <row r="601" spans="1:73" ht="12.75" x14ac:dyDescent="0.2">
      <c r="A601" s="1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148"/>
      <c r="BK601" s="4"/>
      <c r="BL601" s="4"/>
      <c r="BM601" s="4"/>
      <c r="BN601" s="4"/>
      <c r="BO601" s="4"/>
      <c r="BP601" s="4"/>
      <c r="BQ601" s="4"/>
      <c r="BR601" s="4"/>
      <c r="BS601" s="4"/>
      <c r="BT601" s="4"/>
      <c r="BU601" s="4"/>
    </row>
    <row r="602" spans="1:73" ht="12.75" x14ac:dyDescent="0.2">
      <c r="A602" s="1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148"/>
      <c r="BK602" s="4"/>
      <c r="BL602" s="4"/>
      <c r="BM602" s="4"/>
      <c r="BN602" s="4"/>
      <c r="BO602" s="4"/>
      <c r="BP602" s="4"/>
      <c r="BQ602" s="4"/>
      <c r="BR602" s="4"/>
      <c r="BS602" s="4"/>
      <c r="BT602" s="4"/>
      <c r="BU602" s="4"/>
    </row>
    <row r="603" spans="1:73" ht="12.75" x14ac:dyDescent="0.2">
      <c r="A603" s="1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148"/>
      <c r="BK603" s="4"/>
      <c r="BL603" s="4"/>
      <c r="BM603" s="4"/>
      <c r="BN603" s="4"/>
      <c r="BO603" s="4"/>
      <c r="BP603" s="4"/>
      <c r="BQ603" s="4"/>
      <c r="BR603" s="4"/>
      <c r="BS603" s="4"/>
      <c r="BT603" s="4"/>
      <c r="BU603" s="4"/>
    </row>
    <row r="604" spans="1:73" ht="12.75" x14ac:dyDescent="0.2">
      <c r="A604" s="1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148"/>
      <c r="BK604" s="4"/>
      <c r="BL604" s="4"/>
      <c r="BM604" s="4"/>
      <c r="BN604" s="4"/>
      <c r="BO604" s="4"/>
      <c r="BP604" s="4"/>
      <c r="BQ604" s="4"/>
      <c r="BR604" s="4"/>
      <c r="BS604" s="4"/>
      <c r="BT604" s="4"/>
      <c r="BU604" s="4"/>
    </row>
    <row r="605" spans="1:73" ht="12.75" x14ac:dyDescent="0.2">
      <c r="A605" s="1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148"/>
      <c r="BK605" s="4"/>
      <c r="BL605" s="4"/>
      <c r="BM605" s="4"/>
      <c r="BN605" s="4"/>
      <c r="BO605" s="4"/>
      <c r="BP605" s="4"/>
      <c r="BQ605" s="4"/>
      <c r="BR605" s="4"/>
      <c r="BS605" s="4"/>
      <c r="BT605" s="4"/>
      <c r="BU605" s="4"/>
    </row>
    <row r="606" spans="1:73" ht="12.75" x14ac:dyDescent="0.2">
      <c r="A606" s="1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148"/>
      <c r="BK606" s="4"/>
      <c r="BL606" s="4"/>
      <c r="BM606" s="4"/>
      <c r="BN606" s="4"/>
      <c r="BO606" s="4"/>
      <c r="BP606" s="4"/>
      <c r="BQ606" s="4"/>
      <c r="BR606" s="4"/>
      <c r="BS606" s="4"/>
      <c r="BT606" s="4"/>
      <c r="BU606" s="4"/>
    </row>
    <row r="607" spans="1:73" ht="12.75" x14ac:dyDescent="0.2">
      <c r="A607" s="1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148"/>
      <c r="BK607" s="4"/>
      <c r="BL607" s="4"/>
      <c r="BM607" s="4"/>
      <c r="BN607" s="4"/>
      <c r="BO607" s="4"/>
      <c r="BP607" s="4"/>
      <c r="BQ607" s="4"/>
      <c r="BR607" s="4"/>
      <c r="BS607" s="4"/>
      <c r="BT607" s="4"/>
      <c r="BU607" s="4"/>
    </row>
    <row r="608" spans="1:73" ht="12.75" x14ac:dyDescent="0.2">
      <c r="A608" s="1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148"/>
      <c r="BK608" s="4"/>
      <c r="BL608" s="4"/>
      <c r="BM608" s="4"/>
      <c r="BN608" s="4"/>
      <c r="BO608" s="4"/>
      <c r="BP608" s="4"/>
      <c r="BQ608" s="4"/>
      <c r="BR608" s="4"/>
      <c r="BS608" s="4"/>
      <c r="BT608" s="4"/>
      <c r="BU608" s="4"/>
    </row>
    <row r="609" spans="1:73" ht="12.75" x14ac:dyDescent="0.2">
      <c r="A609" s="1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148"/>
      <c r="BK609" s="4"/>
      <c r="BL609" s="4"/>
      <c r="BM609" s="4"/>
      <c r="BN609" s="4"/>
      <c r="BO609" s="4"/>
      <c r="BP609" s="4"/>
      <c r="BQ609" s="4"/>
      <c r="BR609" s="4"/>
      <c r="BS609" s="4"/>
      <c r="BT609" s="4"/>
      <c r="BU609" s="4"/>
    </row>
    <row r="610" spans="1:73" ht="12.75" x14ac:dyDescent="0.2">
      <c r="A610" s="1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148"/>
      <c r="BK610" s="4"/>
      <c r="BL610" s="4"/>
      <c r="BM610" s="4"/>
      <c r="BN610" s="4"/>
      <c r="BO610" s="4"/>
      <c r="BP610" s="4"/>
      <c r="BQ610" s="4"/>
      <c r="BR610" s="4"/>
      <c r="BS610" s="4"/>
      <c r="BT610" s="4"/>
      <c r="BU610" s="4"/>
    </row>
    <row r="611" spans="1:73" ht="12.75" x14ac:dyDescent="0.2">
      <c r="A611" s="1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148"/>
      <c r="BK611" s="4"/>
      <c r="BL611" s="4"/>
      <c r="BM611" s="4"/>
      <c r="BN611" s="4"/>
      <c r="BO611" s="4"/>
      <c r="BP611" s="4"/>
      <c r="BQ611" s="4"/>
      <c r="BR611" s="4"/>
      <c r="BS611" s="4"/>
      <c r="BT611" s="4"/>
      <c r="BU611" s="4"/>
    </row>
    <row r="612" spans="1:73" ht="12.75" x14ac:dyDescent="0.2">
      <c r="A612" s="1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148"/>
      <c r="BK612" s="4"/>
      <c r="BL612" s="4"/>
      <c r="BM612" s="4"/>
      <c r="BN612" s="4"/>
      <c r="BO612" s="4"/>
      <c r="BP612" s="4"/>
      <c r="BQ612" s="4"/>
      <c r="BR612" s="4"/>
      <c r="BS612" s="4"/>
      <c r="BT612" s="4"/>
      <c r="BU612" s="4"/>
    </row>
    <row r="613" spans="1:73" ht="12.75" x14ac:dyDescent="0.2">
      <c r="A613" s="1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148"/>
      <c r="BK613" s="4"/>
      <c r="BL613" s="4"/>
      <c r="BM613" s="4"/>
      <c r="BN613" s="4"/>
      <c r="BO613" s="4"/>
      <c r="BP613" s="4"/>
      <c r="BQ613" s="4"/>
      <c r="BR613" s="4"/>
      <c r="BS613" s="4"/>
      <c r="BT613" s="4"/>
      <c r="BU613" s="4"/>
    </row>
    <row r="614" spans="1:73" ht="12.75" x14ac:dyDescent="0.2">
      <c r="A614" s="1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148"/>
      <c r="BK614" s="4"/>
      <c r="BL614" s="4"/>
      <c r="BM614" s="4"/>
      <c r="BN614" s="4"/>
      <c r="BO614" s="4"/>
      <c r="BP614" s="4"/>
      <c r="BQ614" s="4"/>
      <c r="BR614" s="4"/>
      <c r="BS614" s="4"/>
      <c r="BT614" s="4"/>
      <c r="BU614" s="4"/>
    </row>
    <row r="615" spans="1:73" ht="12.75" x14ac:dyDescent="0.2">
      <c r="A615" s="1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148"/>
      <c r="BK615" s="4"/>
      <c r="BL615" s="4"/>
      <c r="BM615" s="4"/>
      <c r="BN615" s="4"/>
      <c r="BO615" s="4"/>
      <c r="BP615" s="4"/>
      <c r="BQ615" s="4"/>
      <c r="BR615" s="4"/>
      <c r="BS615" s="4"/>
      <c r="BT615" s="4"/>
      <c r="BU615" s="4"/>
    </row>
    <row r="616" spans="1:73" ht="12.75" x14ac:dyDescent="0.2">
      <c r="A616" s="1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148"/>
      <c r="BK616" s="4"/>
      <c r="BL616" s="4"/>
      <c r="BM616" s="4"/>
      <c r="BN616" s="4"/>
      <c r="BO616" s="4"/>
      <c r="BP616" s="4"/>
      <c r="BQ616" s="4"/>
      <c r="BR616" s="4"/>
      <c r="BS616" s="4"/>
      <c r="BT616" s="4"/>
      <c r="BU616" s="4"/>
    </row>
    <row r="617" spans="1:73" ht="12.75" x14ac:dyDescent="0.2">
      <c r="A617" s="1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148"/>
      <c r="BK617" s="4"/>
      <c r="BL617" s="4"/>
      <c r="BM617" s="4"/>
      <c r="BN617" s="4"/>
      <c r="BO617" s="4"/>
      <c r="BP617" s="4"/>
      <c r="BQ617" s="4"/>
      <c r="BR617" s="4"/>
      <c r="BS617" s="4"/>
      <c r="BT617" s="4"/>
      <c r="BU617" s="4"/>
    </row>
    <row r="618" spans="1:73" ht="12.75" x14ac:dyDescent="0.2">
      <c r="A618" s="1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148"/>
      <c r="BK618" s="4"/>
      <c r="BL618" s="4"/>
      <c r="BM618" s="4"/>
      <c r="BN618" s="4"/>
      <c r="BO618" s="4"/>
      <c r="BP618" s="4"/>
      <c r="BQ618" s="4"/>
      <c r="BR618" s="4"/>
      <c r="BS618" s="4"/>
      <c r="BT618" s="4"/>
      <c r="BU618" s="4"/>
    </row>
    <row r="619" spans="1:73" ht="12.75" x14ac:dyDescent="0.2">
      <c r="A619" s="1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148"/>
      <c r="BK619" s="4"/>
      <c r="BL619" s="4"/>
      <c r="BM619" s="4"/>
      <c r="BN619" s="4"/>
      <c r="BO619" s="4"/>
      <c r="BP619" s="4"/>
      <c r="BQ619" s="4"/>
      <c r="BR619" s="4"/>
      <c r="BS619" s="4"/>
      <c r="BT619" s="4"/>
      <c r="BU619" s="4"/>
    </row>
    <row r="620" spans="1:73" ht="12.75" x14ac:dyDescent="0.2">
      <c r="A620" s="1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148"/>
      <c r="BK620" s="4"/>
      <c r="BL620" s="4"/>
      <c r="BM620" s="4"/>
      <c r="BN620" s="4"/>
      <c r="BO620" s="4"/>
      <c r="BP620" s="4"/>
      <c r="BQ620" s="4"/>
      <c r="BR620" s="4"/>
      <c r="BS620" s="4"/>
      <c r="BT620" s="4"/>
      <c r="BU620" s="4"/>
    </row>
    <row r="621" spans="1:73" ht="12.75" x14ac:dyDescent="0.2">
      <c r="A621" s="1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148"/>
      <c r="BK621" s="4"/>
      <c r="BL621" s="4"/>
      <c r="BM621" s="4"/>
      <c r="BN621" s="4"/>
      <c r="BO621" s="4"/>
      <c r="BP621" s="4"/>
      <c r="BQ621" s="4"/>
      <c r="BR621" s="4"/>
      <c r="BS621" s="4"/>
      <c r="BT621" s="4"/>
      <c r="BU621" s="4"/>
    </row>
    <row r="622" spans="1:73" ht="12.75" x14ac:dyDescent="0.2">
      <c r="A622" s="1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148"/>
      <c r="BK622" s="4"/>
      <c r="BL622" s="4"/>
      <c r="BM622" s="4"/>
      <c r="BN622" s="4"/>
      <c r="BO622" s="4"/>
      <c r="BP622" s="4"/>
      <c r="BQ622" s="4"/>
      <c r="BR622" s="4"/>
      <c r="BS622" s="4"/>
      <c r="BT622" s="4"/>
      <c r="BU622" s="4"/>
    </row>
    <row r="623" spans="1:73" ht="12.75" x14ac:dyDescent="0.2">
      <c r="A623" s="1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148"/>
      <c r="BK623" s="4"/>
      <c r="BL623" s="4"/>
      <c r="BM623" s="4"/>
      <c r="BN623" s="4"/>
      <c r="BO623" s="4"/>
      <c r="BP623" s="4"/>
      <c r="BQ623" s="4"/>
      <c r="BR623" s="4"/>
      <c r="BS623" s="4"/>
      <c r="BT623" s="4"/>
      <c r="BU623" s="4"/>
    </row>
    <row r="624" spans="1:73" ht="12.75" x14ac:dyDescent="0.2">
      <c r="A624" s="1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148"/>
      <c r="BK624" s="4"/>
      <c r="BL624" s="4"/>
      <c r="BM624" s="4"/>
      <c r="BN624" s="4"/>
      <c r="BO624" s="4"/>
      <c r="BP624" s="4"/>
      <c r="BQ624" s="4"/>
      <c r="BR624" s="4"/>
      <c r="BS624" s="4"/>
      <c r="BT624" s="4"/>
      <c r="BU624" s="4"/>
    </row>
    <row r="625" spans="1:73" ht="12.75" x14ac:dyDescent="0.2">
      <c r="A625" s="1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148"/>
      <c r="BK625" s="4"/>
      <c r="BL625" s="4"/>
      <c r="BM625" s="4"/>
      <c r="BN625" s="4"/>
      <c r="BO625" s="4"/>
      <c r="BP625" s="4"/>
      <c r="BQ625" s="4"/>
      <c r="BR625" s="4"/>
      <c r="BS625" s="4"/>
      <c r="BT625" s="4"/>
      <c r="BU625" s="4"/>
    </row>
    <row r="626" spans="1:73" ht="12.75" x14ac:dyDescent="0.2">
      <c r="A626" s="1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148"/>
      <c r="BK626" s="4"/>
      <c r="BL626" s="4"/>
      <c r="BM626" s="4"/>
      <c r="BN626" s="4"/>
      <c r="BO626" s="4"/>
      <c r="BP626" s="4"/>
      <c r="BQ626" s="4"/>
      <c r="BR626" s="4"/>
      <c r="BS626" s="4"/>
      <c r="BT626" s="4"/>
      <c r="BU626" s="4"/>
    </row>
    <row r="627" spans="1:73" ht="12.75" x14ac:dyDescent="0.2">
      <c r="A627" s="1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148"/>
      <c r="BK627" s="4"/>
      <c r="BL627" s="4"/>
      <c r="BM627" s="4"/>
      <c r="BN627" s="4"/>
      <c r="BO627" s="4"/>
      <c r="BP627" s="4"/>
      <c r="BQ627" s="4"/>
      <c r="BR627" s="4"/>
      <c r="BS627" s="4"/>
      <c r="BT627" s="4"/>
      <c r="BU627" s="4"/>
    </row>
    <row r="628" spans="1:73" ht="12.75" x14ac:dyDescent="0.2">
      <c r="A628" s="1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148"/>
      <c r="BK628" s="4"/>
      <c r="BL628" s="4"/>
      <c r="BM628" s="4"/>
      <c r="BN628" s="4"/>
      <c r="BO628" s="4"/>
      <c r="BP628" s="4"/>
      <c r="BQ628" s="4"/>
      <c r="BR628" s="4"/>
      <c r="BS628" s="4"/>
      <c r="BT628" s="4"/>
      <c r="BU628" s="4"/>
    </row>
    <row r="629" spans="1:73" ht="12.75" x14ac:dyDescent="0.2">
      <c r="A629" s="1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148"/>
      <c r="BK629" s="4"/>
      <c r="BL629" s="4"/>
      <c r="BM629" s="4"/>
      <c r="BN629" s="4"/>
      <c r="BO629" s="4"/>
      <c r="BP629" s="4"/>
      <c r="BQ629" s="4"/>
      <c r="BR629" s="4"/>
      <c r="BS629" s="4"/>
      <c r="BT629" s="4"/>
      <c r="BU629" s="4"/>
    </row>
    <row r="630" spans="1:73" ht="12.75" x14ac:dyDescent="0.2">
      <c r="A630" s="1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148"/>
      <c r="BK630" s="4"/>
      <c r="BL630" s="4"/>
      <c r="BM630" s="4"/>
      <c r="BN630" s="4"/>
      <c r="BO630" s="4"/>
      <c r="BP630" s="4"/>
      <c r="BQ630" s="4"/>
      <c r="BR630" s="4"/>
      <c r="BS630" s="4"/>
      <c r="BT630" s="4"/>
      <c r="BU630" s="4"/>
    </row>
    <row r="631" spans="1:73" ht="12.75" x14ac:dyDescent="0.2">
      <c r="A631" s="1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148"/>
      <c r="BK631" s="4"/>
      <c r="BL631" s="4"/>
      <c r="BM631" s="4"/>
      <c r="BN631" s="4"/>
      <c r="BO631" s="4"/>
      <c r="BP631" s="4"/>
      <c r="BQ631" s="4"/>
      <c r="BR631" s="4"/>
      <c r="BS631" s="4"/>
      <c r="BT631" s="4"/>
      <c r="BU631" s="4"/>
    </row>
    <row r="632" spans="1:73" ht="12.75" x14ac:dyDescent="0.2">
      <c r="A632" s="1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148"/>
      <c r="BK632" s="4"/>
      <c r="BL632" s="4"/>
      <c r="BM632" s="4"/>
      <c r="BN632" s="4"/>
      <c r="BO632" s="4"/>
      <c r="BP632" s="4"/>
      <c r="BQ632" s="4"/>
      <c r="BR632" s="4"/>
      <c r="BS632" s="4"/>
      <c r="BT632" s="4"/>
      <c r="BU632" s="4"/>
    </row>
    <row r="633" spans="1:73" ht="12.75" x14ac:dyDescent="0.2">
      <c r="A633" s="1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148"/>
      <c r="BK633" s="4"/>
      <c r="BL633" s="4"/>
      <c r="BM633" s="4"/>
      <c r="BN633" s="4"/>
      <c r="BO633" s="4"/>
      <c r="BP633" s="4"/>
      <c r="BQ633" s="4"/>
      <c r="BR633" s="4"/>
      <c r="BS633" s="4"/>
      <c r="BT633" s="4"/>
      <c r="BU633" s="4"/>
    </row>
    <row r="634" spans="1:73" ht="12.75" x14ac:dyDescent="0.2">
      <c r="A634" s="1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148"/>
      <c r="BK634" s="4"/>
      <c r="BL634" s="4"/>
      <c r="BM634" s="4"/>
      <c r="BN634" s="4"/>
      <c r="BO634" s="4"/>
      <c r="BP634" s="4"/>
      <c r="BQ634" s="4"/>
      <c r="BR634" s="4"/>
      <c r="BS634" s="4"/>
      <c r="BT634" s="4"/>
      <c r="BU634" s="4"/>
    </row>
    <row r="635" spans="1:73" ht="12.75" x14ac:dyDescent="0.2">
      <c r="A635" s="1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148"/>
      <c r="BK635" s="4"/>
      <c r="BL635" s="4"/>
      <c r="BM635" s="4"/>
      <c r="BN635" s="4"/>
      <c r="BO635" s="4"/>
      <c r="BP635" s="4"/>
      <c r="BQ635" s="4"/>
      <c r="BR635" s="4"/>
      <c r="BS635" s="4"/>
      <c r="BT635" s="4"/>
      <c r="BU635" s="4"/>
    </row>
    <row r="636" spans="1:73" ht="12.75" x14ac:dyDescent="0.2">
      <c r="A636" s="1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148"/>
      <c r="BK636" s="4"/>
      <c r="BL636" s="4"/>
      <c r="BM636" s="4"/>
      <c r="BN636" s="4"/>
      <c r="BO636" s="4"/>
      <c r="BP636" s="4"/>
      <c r="BQ636" s="4"/>
      <c r="BR636" s="4"/>
      <c r="BS636" s="4"/>
      <c r="BT636" s="4"/>
      <c r="BU636" s="4"/>
    </row>
    <row r="637" spans="1:73" ht="12.75" x14ac:dyDescent="0.2">
      <c r="A637" s="1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148"/>
      <c r="BK637" s="4"/>
      <c r="BL637" s="4"/>
      <c r="BM637" s="4"/>
      <c r="BN637" s="4"/>
      <c r="BO637" s="4"/>
      <c r="BP637" s="4"/>
      <c r="BQ637" s="4"/>
      <c r="BR637" s="4"/>
      <c r="BS637" s="4"/>
      <c r="BT637" s="4"/>
      <c r="BU637" s="4"/>
    </row>
    <row r="638" spans="1:73" ht="12.75" x14ac:dyDescent="0.2">
      <c r="A638" s="1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148"/>
      <c r="BK638" s="4"/>
      <c r="BL638" s="4"/>
      <c r="BM638" s="4"/>
      <c r="BN638" s="4"/>
      <c r="BO638" s="4"/>
      <c r="BP638" s="4"/>
      <c r="BQ638" s="4"/>
      <c r="BR638" s="4"/>
      <c r="BS638" s="4"/>
      <c r="BT638" s="4"/>
      <c r="BU638" s="4"/>
    </row>
    <row r="639" spans="1:73" ht="12.75" x14ac:dyDescent="0.2">
      <c r="A639" s="1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148"/>
      <c r="BK639" s="4"/>
      <c r="BL639" s="4"/>
      <c r="BM639" s="4"/>
      <c r="BN639" s="4"/>
      <c r="BO639" s="4"/>
      <c r="BP639" s="4"/>
      <c r="BQ639" s="4"/>
      <c r="BR639" s="4"/>
      <c r="BS639" s="4"/>
      <c r="BT639" s="4"/>
      <c r="BU639" s="4"/>
    </row>
    <row r="640" spans="1:73" ht="12.75" x14ac:dyDescent="0.2">
      <c r="A640" s="1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148"/>
      <c r="BK640" s="4"/>
      <c r="BL640" s="4"/>
      <c r="BM640" s="4"/>
      <c r="BN640" s="4"/>
      <c r="BO640" s="4"/>
      <c r="BP640" s="4"/>
      <c r="BQ640" s="4"/>
      <c r="BR640" s="4"/>
      <c r="BS640" s="4"/>
      <c r="BT640" s="4"/>
      <c r="BU640" s="4"/>
    </row>
    <row r="641" spans="1:73" ht="12.75" x14ac:dyDescent="0.2">
      <c r="A641" s="1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148"/>
      <c r="BK641" s="4"/>
      <c r="BL641" s="4"/>
      <c r="BM641" s="4"/>
      <c r="BN641" s="4"/>
      <c r="BO641" s="4"/>
      <c r="BP641" s="4"/>
      <c r="BQ641" s="4"/>
      <c r="BR641" s="4"/>
      <c r="BS641" s="4"/>
      <c r="BT641" s="4"/>
      <c r="BU641" s="4"/>
    </row>
    <row r="642" spans="1:73" ht="12.75" x14ac:dyDescent="0.2">
      <c r="A642" s="1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148"/>
      <c r="BK642" s="4"/>
      <c r="BL642" s="4"/>
      <c r="BM642" s="4"/>
      <c r="BN642" s="4"/>
      <c r="BO642" s="4"/>
      <c r="BP642" s="4"/>
      <c r="BQ642" s="4"/>
      <c r="BR642" s="4"/>
      <c r="BS642" s="4"/>
      <c r="BT642" s="4"/>
      <c r="BU642" s="4"/>
    </row>
    <row r="643" spans="1:73" ht="12.75" x14ac:dyDescent="0.2">
      <c r="A643" s="1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148"/>
      <c r="BK643" s="4"/>
      <c r="BL643" s="4"/>
      <c r="BM643" s="4"/>
      <c r="BN643" s="4"/>
      <c r="BO643" s="4"/>
      <c r="BP643" s="4"/>
      <c r="BQ643" s="4"/>
      <c r="BR643" s="4"/>
      <c r="BS643" s="4"/>
      <c r="BT643" s="4"/>
      <c r="BU643" s="4"/>
    </row>
    <row r="644" spans="1:73" ht="12.75" x14ac:dyDescent="0.2">
      <c r="A644" s="1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148"/>
      <c r="BK644" s="4"/>
      <c r="BL644" s="4"/>
      <c r="BM644" s="4"/>
      <c r="BN644" s="4"/>
      <c r="BO644" s="4"/>
      <c r="BP644" s="4"/>
      <c r="BQ644" s="4"/>
      <c r="BR644" s="4"/>
      <c r="BS644" s="4"/>
      <c r="BT644" s="4"/>
      <c r="BU644" s="4"/>
    </row>
    <row r="645" spans="1:73" ht="12.75" x14ac:dyDescent="0.2">
      <c r="A645" s="1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148"/>
      <c r="BK645" s="4"/>
      <c r="BL645" s="4"/>
      <c r="BM645" s="4"/>
      <c r="BN645" s="4"/>
      <c r="BO645" s="4"/>
      <c r="BP645" s="4"/>
      <c r="BQ645" s="4"/>
      <c r="BR645" s="4"/>
      <c r="BS645" s="4"/>
      <c r="BT645" s="4"/>
      <c r="BU645" s="4"/>
    </row>
    <row r="646" spans="1:73" ht="12.75" x14ac:dyDescent="0.2">
      <c r="A646" s="1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148"/>
      <c r="BK646" s="4"/>
      <c r="BL646" s="4"/>
      <c r="BM646" s="4"/>
      <c r="BN646" s="4"/>
      <c r="BO646" s="4"/>
      <c r="BP646" s="4"/>
      <c r="BQ646" s="4"/>
      <c r="BR646" s="4"/>
      <c r="BS646" s="4"/>
      <c r="BT646" s="4"/>
      <c r="BU646" s="4"/>
    </row>
    <row r="647" spans="1:73" ht="12.75" x14ac:dyDescent="0.2">
      <c r="A647" s="1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148"/>
      <c r="BK647" s="4"/>
      <c r="BL647" s="4"/>
      <c r="BM647" s="4"/>
      <c r="BN647" s="4"/>
      <c r="BO647" s="4"/>
      <c r="BP647" s="4"/>
      <c r="BQ647" s="4"/>
      <c r="BR647" s="4"/>
      <c r="BS647" s="4"/>
      <c r="BT647" s="4"/>
      <c r="BU647" s="4"/>
    </row>
    <row r="648" spans="1:73" ht="12.75" x14ac:dyDescent="0.2">
      <c r="A648" s="1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148"/>
      <c r="BK648" s="4"/>
      <c r="BL648" s="4"/>
      <c r="BM648" s="4"/>
      <c r="BN648" s="4"/>
      <c r="BO648" s="4"/>
      <c r="BP648" s="4"/>
      <c r="BQ648" s="4"/>
      <c r="BR648" s="4"/>
      <c r="BS648" s="4"/>
      <c r="BT648" s="4"/>
      <c r="BU648" s="4"/>
    </row>
    <row r="649" spans="1:73" ht="12.75" x14ac:dyDescent="0.2">
      <c r="A649" s="1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148"/>
      <c r="BK649" s="4"/>
      <c r="BL649" s="4"/>
      <c r="BM649" s="4"/>
      <c r="BN649" s="4"/>
      <c r="BO649" s="4"/>
      <c r="BP649" s="4"/>
      <c r="BQ649" s="4"/>
      <c r="BR649" s="4"/>
      <c r="BS649" s="4"/>
      <c r="BT649" s="4"/>
      <c r="BU649" s="4"/>
    </row>
    <row r="650" spans="1:73" ht="12.75" x14ac:dyDescent="0.2">
      <c r="A650" s="1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148"/>
      <c r="BK650" s="4"/>
      <c r="BL650" s="4"/>
      <c r="BM650" s="4"/>
      <c r="BN650" s="4"/>
      <c r="BO650" s="4"/>
      <c r="BP650" s="4"/>
      <c r="BQ650" s="4"/>
      <c r="BR650" s="4"/>
      <c r="BS650" s="4"/>
      <c r="BT650" s="4"/>
      <c r="BU650" s="4"/>
    </row>
    <row r="651" spans="1:73" ht="12.75" x14ac:dyDescent="0.2">
      <c r="A651" s="1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148"/>
      <c r="BK651" s="4"/>
      <c r="BL651" s="4"/>
      <c r="BM651" s="4"/>
      <c r="BN651" s="4"/>
      <c r="BO651" s="4"/>
      <c r="BP651" s="4"/>
      <c r="BQ651" s="4"/>
      <c r="BR651" s="4"/>
      <c r="BS651" s="4"/>
      <c r="BT651" s="4"/>
      <c r="BU651" s="4"/>
    </row>
    <row r="652" spans="1:73" ht="12.75" x14ac:dyDescent="0.2">
      <c r="A652" s="1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148"/>
      <c r="BK652" s="4"/>
      <c r="BL652" s="4"/>
      <c r="BM652" s="4"/>
      <c r="BN652" s="4"/>
      <c r="BO652" s="4"/>
      <c r="BP652" s="4"/>
      <c r="BQ652" s="4"/>
      <c r="BR652" s="4"/>
      <c r="BS652" s="4"/>
      <c r="BT652" s="4"/>
      <c r="BU652" s="4"/>
    </row>
    <row r="653" spans="1:73" ht="12.75" x14ac:dyDescent="0.2">
      <c r="A653" s="1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148"/>
      <c r="BK653" s="4"/>
      <c r="BL653" s="4"/>
      <c r="BM653" s="4"/>
      <c r="BN653" s="4"/>
      <c r="BO653" s="4"/>
      <c r="BP653" s="4"/>
      <c r="BQ653" s="4"/>
      <c r="BR653" s="4"/>
      <c r="BS653" s="4"/>
      <c r="BT653" s="4"/>
      <c r="BU653" s="4"/>
    </row>
    <row r="654" spans="1:73" ht="12.75" x14ac:dyDescent="0.2">
      <c r="A654" s="1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148"/>
      <c r="BK654" s="4"/>
      <c r="BL654" s="4"/>
      <c r="BM654" s="4"/>
      <c r="BN654" s="4"/>
      <c r="BO654" s="4"/>
      <c r="BP654" s="4"/>
      <c r="BQ654" s="4"/>
      <c r="BR654" s="4"/>
      <c r="BS654" s="4"/>
      <c r="BT654" s="4"/>
      <c r="BU654" s="4"/>
    </row>
    <row r="655" spans="1:73" ht="12.75" x14ac:dyDescent="0.2">
      <c r="A655" s="1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148"/>
      <c r="BK655" s="4"/>
      <c r="BL655" s="4"/>
      <c r="BM655" s="4"/>
      <c r="BN655" s="4"/>
      <c r="BO655" s="4"/>
      <c r="BP655" s="4"/>
      <c r="BQ655" s="4"/>
      <c r="BR655" s="4"/>
      <c r="BS655" s="4"/>
      <c r="BT655" s="4"/>
      <c r="BU655" s="4"/>
    </row>
    <row r="656" spans="1:73" ht="12.75" x14ac:dyDescent="0.2">
      <c r="A656" s="1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148"/>
      <c r="BK656" s="4"/>
      <c r="BL656" s="4"/>
      <c r="BM656" s="4"/>
      <c r="BN656" s="4"/>
      <c r="BO656" s="4"/>
      <c r="BP656" s="4"/>
      <c r="BQ656" s="4"/>
      <c r="BR656" s="4"/>
      <c r="BS656" s="4"/>
      <c r="BT656" s="4"/>
      <c r="BU656" s="4"/>
    </row>
    <row r="657" spans="1:73" ht="12.75" x14ac:dyDescent="0.2">
      <c r="A657" s="1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148"/>
      <c r="BK657" s="4"/>
      <c r="BL657" s="4"/>
      <c r="BM657" s="4"/>
      <c r="BN657" s="4"/>
      <c r="BO657" s="4"/>
      <c r="BP657" s="4"/>
      <c r="BQ657" s="4"/>
      <c r="BR657" s="4"/>
      <c r="BS657" s="4"/>
      <c r="BT657" s="4"/>
      <c r="BU657" s="4"/>
    </row>
    <row r="658" spans="1:73" ht="12.75" x14ac:dyDescent="0.2">
      <c r="A658" s="1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148"/>
      <c r="BK658" s="4"/>
      <c r="BL658" s="4"/>
      <c r="BM658" s="4"/>
      <c r="BN658" s="4"/>
      <c r="BO658" s="4"/>
      <c r="BP658" s="4"/>
      <c r="BQ658" s="4"/>
      <c r="BR658" s="4"/>
      <c r="BS658" s="4"/>
      <c r="BT658" s="4"/>
      <c r="BU658" s="4"/>
    </row>
    <row r="659" spans="1:73" ht="12.75" x14ac:dyDescent="0.2">
      <c r="A659" s="1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148"/>
      <c r="BK659" s="4"/>
      <c r="BL659" s="4"/>
      <c r="BM659" s="4"/>
      <c r="BN659" s="4"/>
      <c r="BO659" s="4"/>
      <c r="BP659" s="4"/>
      <c r="BQ659" s="4"/>
      <c r="BR659" s="4"/>
      <c r="BS659" s="4"/>
      <c r="BT659" s="4"/>
      <c r="BU659" s="4"/>
    </row>
    <row r="660" spans="1:73" ht="12.75" x14ac:dyDescent="0.2">
      <c r="A660" s="1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148"/>
      <c r="BK660" s="4"/>
      <c r="BL660" s="4"/>
      <c r="BM660" s="4"/>
      <c r="BN660" s="4"/>
      <c r="BO660" s="4"/>
      <c r="BP660" s="4"/>
      <c r="BQ660" s="4"/>
      <c r="BR660" s="4"/>
      <c r="BS660" s="4"/>
      <c r="BT660" s="4"/>
      <c r="BU660" s="4"/>
    </row>
    <row r="661" spans="1:73" ht="12.75" x14ac:dyDescent="0.2">
      <c r="A661" s="1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148"/>
      <c r="BK661" s="4"/>
      <c r="BL661" s="4"/>
      <c r="BM661" s="4"/>
      <c r="BN661" s="4"/>
      <c r="BO661" s="4"/>
      <c r="BP661" s="4"/>
      <c r="BQ661" s="4"/>
      <c r="BR661" s="4"/>
      <c r="BS661" s="4"/>
      <c r="BT661" s="4"/>
      <c r="BU661" s="4"/>
    </row>
    <row r="662" spans="1:73" ht="12.75" x14ac:dyDescent="0.2">
      <c r="A662" s="1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148"/>
      <c r="BK662" s="4"/>
      <c r="BL662" s="4"/>
      <c r="BM662" s="4"/>
      <c r="BN662" s="4"/>
      <c r="BO662" s="4"/>
      <c r="BP662" s="4"/>
      <c r="BQ662" s="4"/>
      <c r="BR662" s="4"/>
      <c r="BS662" s="4"/>
      <c r="BT662" s="4"/>
      <c r="BU662" s="4"/>
    </row>
    <row r="663" spans="1:73" ht="12.75" x14ac:dyDescent="0.2">
      <c r="A663" s="1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148"/>
      <c r="BK663" s="4"/>
      <c r="BL663" s="4"/>
      <c r="BM663" s="4"/>
      <c r="BN663" s="4"/>
      <c r="BO663" s="4"/>
      <c r="BP663" s="4"/>
      <c r="BQ663" s="4"/>
      <c r="BR663" s="4"/>
      <c r="BS663" s="4"/>
      <c r="BT663" s="4"/>
      <c r="BU663" s="4"/>
    </row>
    <row r="664" spans="1:73" ht="12.75" x14ac:dyDescent="0.2">
      <c r="A664" s="1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148"/>
      <c r="BK664" s="4"/>
      <c r="BL664" s="4"/>
      <c r="BM664" s="4"/>
      <c r="BN664" s="4"/>
      <c r="BO664" s="4"/>
      <c r="BP664" s="4"/>
      <c r="BQ664" s="4"/>
      <c r="BR664" s="4"/>
      <c r="BS664" s="4"/>
      <c r="BT664" s="4"/>
      <c r="BU664" s="4"/>
    </row>
    <row r="665" spans="1:73" ht="12.75" x14ac:dyDescent="0.2">
      <c r="A665" s="1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148"/>
      <c r="BK665" s="4"/>
      <c r="BL665" s="4"/>
      <c r="BM665" s="4"/>
      <c r="BN665" s="4"/>
      <c r="BO665" s="4"/>
      <c r="BP665" s="4"/>
      <c r="BQ665" s="4"/>
      <c r="BR665" s="4"/>
      <c r="BS665" s="4"/>
      <c r="BT665" s="4"/>
      <c r="BU665" s="4"/>
    </row>
    <row r="666" spans="1:73" ht="12.75" x14ac:dyDescent="0.2">
      <c r="A666" s="1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148"/>
      <c r="BK666" s="4"/>
      <c r="BL666" s="4"/>
      <c r="BM666" s="4"/>
      <c r="BN666" s="4"/>
      <c r="BO666" s="4"/>
      <c r="BP666" s="4"/>
      <c r="BQ666" s="4"/>
      <c r="BR666" s="4"/>
      <c r="BS666" s="4"/>
      <c r="BT666" s="4"/>
      <c r="BU666" s="4"/>
    </row>
    <row r="667" spans="1:73" ht="12.75" x14ac:dyDescent="0.2">
      <c r="A667" s="1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148"/>
      <c r="BK667" s="4"/>
      <c r="BL667" s="4"/>
      <c r="BM667" s="4"/>
      <c r="BN667" s="4"/>
      <c r="BO667" s="4"/>
      <c r="BP667" s="4"/>
      <c r="BQ667" s="4"/>
      <c r="BR667" s="4"/>
      <c r="BS667" s="4"/>
      <c r="BT667" s="4"/>
      <c r="BU667" s="4"/>
    </row>
    <row r="668" spans="1:73" ht="12.75" x14ac:dyDescent="0.2">
      <c r="A668" s="1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148"/>
      <c r="BK668" s="4"/>
      <c r="BL668" s="4"/>
      <c r="BM668" s="4"/>
      <c r="BN668" s="4"/>
      <c r="BO668" s="4"/>
      <c r="BP668" s="4"/>
      <c r="BQ668" s="4"/>
      <c r="BR668" s="4"/>
      <c r="BS668" s="4"/>
      <c r="BT668" s="4"/>
      <c r="BU668" s="4"/>
    </row>
    <row r="669" spans="1:73" ht="12.75" x14ac:dyDescent="0.2">
      <c r="A669" s="1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148"/>
      <c r="BK669" s="4"/>
      <c r="BL669" s="4"/>
      <c r="BM669" s="4"/>
      <c r="BN669" s="4"/>
      <c r="BO669" s="4"/>
      <c r="BP669" s="4"/>
      <c r="BQ669" s="4"/>
      <c r="BR669" s="4"/>
      <c r="BS669" s="4"/>
      <c r="BT669" s="4"/>
      <c r="BU669" s="4"/>
    </row>
    <row r="670" spans="1:73" ht="12.75" x14ac:dyDescent="0.2">
      <c r="A670" s="1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148"/>
      <c r="BK670" s="4"/>
      <c r="BL670" s="4"/>
      <c r="BM670" s="4"/>
      <c r="BN670" s="4"/>
      <c r="BO670" s="4"/>
      <c r="BP670" s="4"/>
      <c r="BQ670" s="4"/>
      <c r="BR670" s="4"/>
      <c r="BS670" s="4"/>
      <c r="BT670" s="4"/>
      <c r="BU670" s="4"/>
    </row>
    <row r="671" spans="1:73" ht="12.75" x14ac:dyDescent="0.2">
      <c r="A671" s="1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148"/>
      <c r="BK671" s="4"/>
      <c r="BL671" s="4"/>
      <c r="BM671" s="4"/>
      <c r="BN671" s="4"/>
      <c r="BO671" s="4"/>
      <c r="BP671" s="4"/>
      <c r="BQ671" s="4"/>
      <c r="BR671" s="4"/>
      <c r="BS671" s="4"/>
      <c r="BT671" s="4"/>
      <c r="BU671" s="4"/>
    </row>
    <row r="672" spans="1:73" ht="12.75" x14ac:dyDescent="0.2">
      <c r="A672" s="1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148"/>
      <c r="BK672" s="4"/>
      <c r="BL672" s="4"/>
      <c r="BM672" s="4"/>
      <c r="BN672" s="4"/>
      <c r="BO672" s="4"/>
      <c r="BP672" s="4"/>
      <c r="BQ672" s="4"/>
      <c r="BR672" s="4"/>
      <c r="BS672" s="4"/>
      <c r="BT672" s="4"/>
      <c r="BU672" s="4"/>
    </row>
    <row r="673" spans="1:73" ht="12.75" x14ac:dyDescent="0.2">
      <c r="A673" s="1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148"/>
      <c r="BK673" s="4"/>
      <c r="BL673" s="4"/>
      <c r="BM673" s="4"/>
      <c r="BN673" s="4"/>
      <c r="BO673" s="4"/>
      <c r="BP673" s="4"/>
      <c r="BQ673" s="4"/>
      <c r="BR673" s="4"/>
      <c r="BS673" s="4"/>
      <c r="BT673" s="4"/>
      <c r="BU673" s="4"/>
    </row>
    <row r="674" spans="1:73" ht="12.75" x14ac:dyDescent="0.2">
      <c r="A674" s="1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148"/>
      <c r="BK674" s="4"/>
      <c r="BL674" s="4"/>
      <c r="BM674" s="4"/>
      <c r="BN674" s="4"/>
      <c r="BO674" s="4"/>
      <c r="BP674" s="4"/>
      <c r="BQ674" s="4"/>
      <c r="BR674" s="4"/>
      <c r="BS674" s="4"/>
      <c r="BT674" s="4"/>
      <c r="BU674" s="4"/>
    </row>
    <row r="675" spans="1:73" ht="12.75" x14ac:dyDescent="0.2">
      <c r="A675" s="1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148"/>
      <c r="BK675" s="4"/>
      <c r="BL675" s="4"/>
      <c r="BM675" s="4"/>
      <c r="BN675" s="4"/>
      <c r="BO675" s="4"/>
      <c r="BP675" s="4"/>
      <c r="BQ675" s="4"/>
      <c r="BR675" s="4"/>
      <c r="BS675" s="4"/>
      <c r="BT675" s="4"/>
      <c r="BU675" s="4"/>
    </row>
    <row r="676" spans="1:73" ht="12.75" x14ac:dyDescent="0.2">
      <c r="A676" s="1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148"/>
      <c r="BK676" s="4"/>
      <c r="BL676" s="4"/>
      <c r="BM676" s="4"/>
      <c r="BN676" s="4"/>
      <c r="BO676" s="4"/>
      <c r="BP676" s="4"/>
      <c r="BQ676" s="4"/>
      <c r="BR676" s="4"/>
      <c r="BS676" s="4"/>
      <c r="BT676" s="4"/>
      <c r="BU676" s="4"/>
    </row>
    <row r="677" spans="1:73" ht="12.75" x14ac:dyDescent="0.2">
      <c r="A677" s="1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148"/>
      <c r="BK677" s="4"/>
      <c r="BL677" s="4"/>
      <c r="BM677" s="4"/>
      <c r="BN677" s="4"/>
      <c r="BO677" s="4"/>
      <c r="BP677" s="4"/>
      <c r="BQ677" s="4"/>
      <c r="BR677" s="4"/>
      <c r="BS677" s="4"/>
      <c r="BT677" s="4"/>
      <c r="BU677" s="4"/>
    </row>
    <row r="678" spans="1:73" ht="12.75" x14ac:dyDescent="0.2">
      <c r="A678" s="1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148"/>
      <c r="BK678" s="4"/>
      <c r="BL678" s="4"/>
      <c r="BM678" s="4"/>
      <c r="BN678" s="4"/>
      <c r="BO678" s="4"/>
      <c r="BP678" s="4"/>
      <c r="BQ678" s="4"/>
      <c r="BR678" s="4"/>
      <c r="BS678" s="4"/>
      <c r="BT678" s="4"/>
      <c r="BU678" s="4"/>
    </row>
    <row r="679" spans="1:73" ht="12.75" x14ac:dyDescent="0.2">
      <c r="A679" s="1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148"/>
      <c r="BK679" s="4"/>
      <c r="BL679" s="4"/>
      <c r="BM679" s="4"/>
      <c r="BN679" s="4"/>
      <c r="BO679" s="4"/>
      <c r="BP679" s="4"/>
      <c r="BQ679" s="4"/>
      <c r="BR679" s="4"/>
      <c r="BS679" s="4"/>
      <c r="BT679" s="4"/>
      <c r="BU679" s="4"/>
    </row>
    <row r="680" spans="1:73" ht="12.75" x14ac:dyDescent="0.2">
      <c r="A680" s="1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148"/>
      <c r="BK680" s="4"/>
      <c r="BL680" s="4"/>
      <c r="BM680" s="4"/>
      <c r="BN680" s="4"/>
      <c r="BO680" s="4"/>
      <c r="BP680" s="4"/>
      <c r="BQ680" s="4"/>
      <c r="BR680" s="4"/>
      <c r="BS680" s="4"/>
      <c r="BT680" s="4"/>
      <c r="BU680" s="4"/>
    </row>
    <row r="681" spans="1:73" ht="12.75" x14ac:dyDescent="0.2">
      <c r="A681" s="1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148"/>
      <c r="BK681" s="4"/>
      <c r="BL681" s="4"/>
      <c r="BM681" s="4"/>
      <c r="BN681" s="4"/>
      <c r="BO681" s="4"/>
      <c r="BP681" s="4"/>
      <c r="BQ681" s="4"/>
      <c r="BR681" s="4"/>
      <c r="BS681" s="4"/>
      <c r="BT681" s="4"/>
      <c r="BU681" s="4"/>
    </row>
    <row r="682" spans="1:73" ht="12.75" x14ac:dyDescent="0.2">
      <c r="A682" s="1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148"/>
      <c r="BK682" s="4"/>
      <c r="BL682" s="4"/>
      <c r="BM682" s="4"/>
      <c r="BN682" s="4"/>
      <c r="BO682" s="4"/>
      <c r="BP682" s="4"/>
      <c r="BQ682" s="4"/>
      <c r="BR682" s="4"/>
      <c r="BS682" s="4"/>
      <c r="BT682" s="4"/>
      <c r="BU682" s="4"/>
    </row>
    <row r="683" spans="1:73" ht="12.75" x14ac:dyDescent="0.2">
      <c r="A683" s="1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148"/>
      <c r="BK683" s="4"/>
      <c r="BL683" s="4"/>
      <c r="BM683" s="4"/>
      <c r="BN683" s="4"/>
      <c r="BO683" s="4"/>
      <c r="BP683" s="4"/>
      <c r="BQ683" s="4"/>
      <c r="BR683" s="4"/>
      <c r="BS683" s="4"/>
      <c r="BT683" s="4"/>
      <c r="BU683" s="4"/>
    </row>
    <row r="684" spans="1:73" ht="12.75" x14ac:dyDescent="0.2">
      <c r="A684" s="1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148"/>
      <c r="BK684" s="4"/>
      <c r="BL684" s="4"/>
      <c r="BM684" s="4"/>
      <c r="BN684" s="4"/>
      <c r="BO684" s="4"/>
      <c r="BP684" s="4"/>
      <c r="BQ684" s="4"/>
      <c r="BR684" s="4"/>
      <c r="BS684" s="4"/>
      <c r="BT684" s="4"/>
      <c r="BU684" s="4"/>
    </row>
    <row r="685" spans="1:73" ht="12.75" x14ac:dyDescent="0.2">
      <c r="A685" s="1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148"/>
      <c r="BK685" s="4"/>
      <c r="BL685" s="4"/>
      <c r="BM685" s="4"/>
      <c r="BN685" s="4"/>
      <c r="BO685" s="4"/>
      <c r="BP685" s="4"/>
      <c r="BQ685" s="4"/>
      <c r="BR685" s="4"/>
      <c r="BS685" s="4"/>
      <c r="BT685" s="4"/>
      <c r="BU685" s="4"/>
    </row>
    <row r="686" spans="1:73" ht="12.75" x14ac:dyDescent="0.2">
      <c r="A686" s="1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148"/>
      <c r="BK686" s="4"/>
      <c r="BL686" s="4"/>
      <c r="BM686" s="4"/>
      <c r="BN686" s="4"/>
      <c r="BO686" s="4"/>
      <c r="BP686" s="4"/>
      <c r="BQ686" s="4"/>
      <c r="BR686" s="4"/>
      <c r="BS686" s="4"/>
      <c r="BT686" s="4"/>
      <c r="BU686" s="4"/>
    </row>
    <row r="687" spans="1:73" ht="12.75" x14ac:dyDescent="0.2">
      <c r="A687" s="1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148"/>
      <c r="BK687" s="4"/>
      <c r="BL687" s="4"/>
      <c r="BM687" s="4"/>
      <c r="BN687" s="4"/>
      <c r="BO687" s="4"/>
      <c r="BP687" s="4"/>
      <c r="BQ687" s="4"/>
      <c r="BR687" s="4"/>
      <c r="BS687" s="4"/>
      <c r="BT687" s="4"/>
      <c r="BU687" s="4"/>
    </row>
    <row r="688" spans="1:73" ht="12.75" x14ac:dyDescent="0.2">
      <c r="A688" s="1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148"/>
      <c r="BK688" s="4"/>
      <c r="BL688" s="4"/>
      <c r="BM688" s="4"/>
      <c r="BN688" s="4"/>
      <c r="BO688" s="4"/>
      <c r="BP688" s="4"/>
      <c r="BQ688" s="4"/>
      <c r="BR688" s="4"/>
      <c r="BS688" s="4"/>
      <c r="BT688" s="4"/>
      <c r="BU688" s="4"/>
    </row>
    <row r="689" spans="1:73" ht="12.75" x14ac:dyDescent="0.2">
      <c r="A689" s="1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148"/>
      <c r="BK689" s="4"/>
      <c r="BL689" s="4"/>
      <c r="BM689" s="4"/>
      <c r="BN689" s="4"/>
      <c r="BO689" s="4"/>
      <c r="BP689" s="4"/>
      <c r="BQ689" s="4"/>
      <c r="BR689" s="4"/>
      <c r="BS689" s="4"/>
      <c r="BT689" s="4"/>
      <c r="BU689" s="4"/>
    </row>
    <row r="690" spans="1:73" ht="12.75" x14ac:dyDescent="0.2">
      <c r="A690" s="1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148"/>
      <c r="BK690" s="4"/>
      <c r="BL690" s="4"/>
      <c r="BM690" s="4"/>
      <c r="BN690" s="4"/>
      <c r="BO690" s="4"/>
      <c r="BP690" s="4"/>
      <c r="BQ690" s="4"/>
      <c r="BR690" s="4"/>
      <c r="BS690" s="4"/>
      <c r="BT690" s="4"/>
      <c r="BU690" s="4"/>
    </row>
    <row r="691" spans="1:73" ht="12.75" x14ac:dyDescent="0.2">
      <c r="A691" s="1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148"/>
      <c r="BK691" s="4"/>
      <c r="BL691" s="4"/>
      <c r="BM691" s="4"/>
      <c r="BN691" s="4"/>
      <c r="BO691" s="4"/>
      <c r="BP691" s="4"/>
      <c r="BQ691" s="4"/>
      <c r="BR691" s="4"/>
      <c r="BS691" s="4"/>
      <c r="BT691" s="4"/>
      <c r="BU691" s="4"/>
    </row>
    <row r="692" spans="1:73" ht="12.75" x14ac:dyDescent="0.2">
      <c r="A692" s="1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148"/>
      <c r="BK692" s="4"/>
      <c r="BL692" s="4"/>
      <c r="BM692" s="4"/>
      <c r="BN692" s="4"/>
      <c r="BO692" s="4"/>
      <c r="BP692" s="4"/>
      <c r="BQ692" s="4"/>
      <c r="BR692" s="4"/>
      <c r="BS692" s="4"/>
      <c r="BT692" s="4"/>
      <c r="BU692" s="4"/>
    </row>
    <row r="693" spans="1:73" ht="12.75" x14ac:dyDescent="0.2">
      <c r="A693" s="1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148"/>
      <c r="BK693" s="4"/>
      <c r="BL693" s="4"/>
      <c r="BM693" s="4"/>
      <c r="BN693" s="4"/>
      <c r="BO693" s="4"/>
      <c r="BP693" s="4"/>
      <c r="BQ693" s="4"/>
      <c r="BR693" s="4"/>
      <c r="BS693" s="4"/>
      <c r="BT693" s="4"/>
      <c r="BU693" s="4"/>
    </row>
    <row r="694" spans="1:73" ht="12.75" x14ac:dyDescent="0.2">
      <c r="A694" s="1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148"/>
      <c r="BK694" s="4"/>
      <c r="BL694" s="4"/>
      <c r="BM694" s="4"/>
      <c r="BN694" s="4"/>
      <c r="BO694" s="4"/>
      <c r="BP694" s="4"/>
      <c r="BQ694" s="4"/>
      <c r="BR694" s="4"/>
      <c r="BS694" s="4"/>
      <c r="BT694" s="4"/>
      <c r="BU694" s="4"/>
    </row>
    <row r="695" spans="1:73" ht="12.75" x14ac:dyDescent="0.2">
      <c r="A695" s="1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148"/>
      <c r="BK695" s="4"/>
      <c r="BL695" s="4"/>
      <c r="BM695" s="4"/>
      <c r="BN695" s="4"/>
      <c r="BO695" s="4"/>
      <c r="BP695" s="4"/>
      <c r="BQ695" s="4"/>
      <c r="BR695" s="4"/>
      <c r="BS695" s="4"/>
      <c r="BT695" s="4"/>
      <c r="BU695" s="4"/>
    </row>
    <row r="696" spans="1:73" ht="12.75" x14ac:dyDescent="0.2">
      <c r="A696" s="1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148"/>
      <c r="BK696" s="4"/>
      <c r="BL696" s="4"/>
      <c r="BM696" s="4"/>
      <c r="BN696" s="4"/>
      <c r="BO696" s="4"/>
      <c r="BP696" s="4"/>
      <c r="BQ696" s="4"/>
      <c r="BR696" s="4"/>
      <c r="BS696" s="4"/>
      <c r="BT696" s="4"/>
      <c r="BU696" s="4"/>
    </row>
    <row r="697" spans="1:73" ht="12.75" x14ac:dyDescent="0.2">
      <c r="A697" s="1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148"/>
      <c r="BK697" s="4"/>
      <c r="BL697" s="4"/>
      <c r="BM697" s="4"/>
      <c r="BN697" s="4"/>
      <c r="BO697" s="4"/>
      <c r="BP697" s="4"/>
      <c r="BQ697" s="4"/>
      <c r="BR697" s="4"/>
      <c r="BS697" s="4"/>
      <c r="BT697" s="4"/>
      <c r="BU697" s="4"/>
    </row>
    <row r="698" spans="1:73" ht="12.75" x14ac:dyDescent="0.2">
      <c r="A698" s="1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148"/>
      <c r="BK698" s="4"/>
      <c r="BL698" s="4"/>
      <c r="BM698" s="4"/>
      <c r="BN698" s="4"/>
      <c r="BO698" s="4"/>
      <c r="BP698" s="4"/>
      <c r="BQ698" s="4"/>
      <c r="BR698" s="4"/>
      <c r="BS698" s="4"/>
      <c r="BT698" s="4"/>
      <c r="BU698" s="4"/>
    </row>
    <row r="699" spans="1:73" ht="12.75" x14ac:dyDescent="0.2">
      <c r="A699" s="1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148"/>
      <c r="BK699" s="4"/>
      <c r="BL699" s="4"/>
      <c r="BM699" s="4"/>
      <c r="BN699" s="4"/>
      <c r="BO699" s="4"/>
      <c r="BP699" s="4"/>
      <c r="BQ699" s="4"/>
      <c r="BR699" s="4"/>
      <c r="BS699" s="4"/>
      <c r="BT699" s="4"/>
      <c r="BU699" s="4"/>
    </row>
    <row r="700" spans="1:73" ht="12.75" x14ac:dyDescent="0.2">
      <c r="A700" s="1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148"/>
      <c r="BK700" s="4"/>
      <c r="BL700" s="4"/>
      <c r="BM700" s="4"/>
      <c r="BN700" s="4"/>
      <c r="BO700" s="4"/>
      <c r="BP700" s="4"/>
      <c r="BQ700" s="4"/>
      <c r="BR700" s="4"/>
      <c r="BS700" s="4"/>
      <c r="BT700" s="4"/>
      <c r="BU700" s="4"/>
    </row>
    <row r="701" spans="1:73" ht="12.75" x14ac:dyDescent="0.2">
      <c r="A701" s="1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148"/>
      <c r="BK701" s="4"/>
      <c r="BL701" s="4"/>
      <c r="BM701" s="4"/>
      <c r="BN701" s="4"/>
      <c r="BO701" s="4"/>
      <c r="BP701" s="4"/>
      <c r="BQ701" s="4"/>
      <c r="BR701" s="4"/>
      <c r="BS701" s="4"/>
      <c r="BT701" s="4"/>
      <c r="BU701" s="4"/>
    </row>
    <row r="702" spans="1:73" ht="12.75" x14ac:dyDescent="0.2">
      <c r="A702" s="1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148"/>
      <c r="BK702" s="4"/>
      <c r="BL702" s="4"/>
      <c r="BM702" s="4"/>
      <c r="BN702" s="4"/>
      <c r="BO702" s="4"/>
      <c r="BP702" s="4"/>
      <c r="BQ702" s="4"/>
      <c r="BR702" s="4"/>
      <c r="BS702" s="4"/>
      <c r="BT702" s="4"/>
      <c r="BU702" s="4"/>
    </row>
    <row r="703" spans="1:73" ht="12.75" x14ac:dyDescent="0.2">
      <c r="A703" s="1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148"/>
      <c r="BK703" s="4"/>
      <c r="BL703" s="4"/>
      <c r="BM703" s="4"/>
      <c r="BN703" s="4"/>
      <c r="BO703" s="4"/>
      <c r="BP703" s="4"/>
      <c r="BQ703" s="4"/>
      <c r="BR703" s="4"/>
      <c r="BS703" s="4"/>
      <c r="BT703" s="4"/>
      <c r="BU703" s="4"/>
    </row>
    <row r="704" spans="1:73" ht="12.75" x14ac:dyDescent="0.2">
      <c r="A704" s="1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148"/>
      <c r="BK704" s="4"/>
      <c r="BL704" s="4"/>
      <c r="BM704" s="4"/>
      <c r="BN704" s="4"/>
      <c r="BO704" s="4"/>
      <c r="BP704" s="4"/>
      <c r="BQ704" s="4"/>
      <c r="BR704" s="4"/>
      <c r="BS704" s="4"/>
      <c r="BT704" s="4"/>
      <c r="BU704" s="4"/>
    </row>
    <row r="705" spans="1:73" ht="12.75" x14ac:dyDescent="0.2">
      <c r="A705" s="1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148"/>
      <c r="BK705" s="4"/>
      <c r="BL705" s="4"/>
      <c r="BM705" s="4"/>
      <c r="BN705" s="4"/>
      <c r="BO705" s="4"/>
      <c r="BP705" s="4"/>
      <c r="BQ705" s="4"/>
      <c r="BR705" s="4"/>
      <c r="BS705" s="4"/>
      <c r="BT705" s="4"/>
      <c r="BU705" s="4"/>
    </row>
    <row r="706" spans="1:73" ht="12.75" x14ac:dyDescent="0.2">
      <c r="A706" s="1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148"/>
      <c r="BK706" s="4"/>
      <c r="BL706" s="4"/>
      <c r="BM706" s="4"/>
      <c r="BN706" s="4"/>
      <c r="BO706" s="4"/>
      <c r="BP706" s="4"/>
      <c r="BQ706" s="4"/>
      <c r="BR706" s="4"/>
      <c r="BS706" s="4"/>
      <c r="BT706" s="4"/>
      <c r="BU706" s="4"/>
    </row>
    <row r="707" spans="1:73" ht="12.75" x14ac:dyDescent="0.2">
      <c r="A707" s="1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148"/>
      <c r="BK707" s="4"/>
      <c r="BL707" s="4"/>
      <c r="BM707" s="4"/>
      <c r="BN707" s="4"/>
      <c r="BO707" s="4"/>
      <c r="BP707" s="4"/>
      <c r="BQ707" s="4"/>
      <c r="BR707" s="4"/>
      <c r="BS707" s="4"/>
      <c r="BT707" s="4"/>
      <c r="BU707" s="4"/>
    </row>
    <row r="708" spans="1:73" ht="12.75" x14ac:dyDescent="0.2">
      <c r="A708" s="1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148"/>
      <c r="BK708" s="4"/>
      <c r="BL708" s="4"/>
      <c r="BM708" s="4"/>
      <c r="BN708" s="4"/>
      <c r="BO708" s="4"/>
      <c r="BP708" s="4"/>
      <c r="BQ708" s="4"/>
      <c r="BR708" s="4"/>
      <c r="BS708" s="4"/>
      <c r="BT708" s="4"/>
      <c r="BU708" s="4"/>
    </row>
    <row r="709" spans="1:73" ht="12.75" x14ac:dyDescent="0.2">
      <c r="A709" s="1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148"/>
      <c r="BK709" s="4"/>
      <c r="BL709" s="4"/>
      <c r="BM709" s="4"/>
      <c r="BN709" s="4"/>
      <c r="BO709" s="4"/>
      <c r="BP709" s="4"/>
      <c r="BQ709" s="4"/>
      <c r="BR709" s="4"/>
      <c r="BS709" s="4"/>
      <c r="BT709" s="4"/>
      <c r="BU709" s="4"/>
    </row>
    <row r="710" spans="1:73" ht="12.75" x14ac:dyDescent="0.2">
      <c r="A710" s="1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148"/>
      <c r="BK710" s="4"/>
      <c r="BL710" s="4"/>
      <c r="BM710" s="4"/>
      <c r="BN710" s="4"/>
      <c r="BO710" s="4"/>
      <c r="BP710" s="4"/>
      <c r="BQ710" s="4"/>
      <c r="BR710" s="4"/>
      <c r="BS710" s="4"/>
      <c r="BT710" s="4"/>
      <c r="BU710" s="4"/>
    </row>
    <row r="711" spans="1:73" ht="12.75" x14ac:dyDescent="0.2">
      <c r="A711" s="1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148"/>
      <c r="BK711" s="4"/>
      <c r="BL711" s="4"/>
      <c r="BM711" s="4"/>
      <c r="BN711" s="4"/>
      <c r="BO711" s="4"/>
      <c r="BP711" s="4"/>
      <c r="BQ711" s="4"/>
      <c r="BR711" s="4"/>
      <c r="BS711" s="4"/>
      <c r="BT711" s="4"/>
      <c r="BU711" s="4"/>
    </row>
    <row r="712" spans="1:73" ht="12.75" x14ac:dyDescent="0.2">
      <c r="A712" s="1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148"/>
      <c r="BK712" s="4"/>
      <c r="BL712" s="4"/>
      <c r="BM712" s="4"/>
      <c r="BN712" s="4"/>
      <c r="BO712" s="4"/>
      <c r="BP712" s="4"/>
      <c r="BQ712" s="4"/>
      <c r="BR712" s="4"/>
      <c r="BS712" s="4"/>
      <c r="BT712" s="4"/>
      <c r="BU712" s="4"/>
    </row>
    <row r="713" spans="1:73" ht="12.75" x14ac:dyDescent="0.2">
      <c r="A713" s="1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148"/>
      <c r="BK713" s="4"/>
      <c r="BL713" s="4"/>
      <c r="BM713" s="4"/>
      <c r="BN713" s="4"/>
      <c r="BO713" s="4"/>
      <c r="BP713" s="4"/>
      <c r="BQ713" s="4"/>
      <c r="BR713" s="4"/>
      <c r="BS713" s="4"/>
      <c r="BT713" s="4"/>
      <c r="BU713" s="4"/>
    </row>
    <row r="714" spans="1:73" ht="12.75" x14ac:dyDescent="0.2">
      <c r="A714" s="1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148"/>
      <c r="BK714" s="4"/>
      <c r="BL714" s="4"/>
      <c r="BM714" s="4"/>
      <c r="BN714" s="4"/>
      <c r="BO714" s="4"/>
      <c r="BP714" s="4"/>
      <c r="BQ714" s="4"/>
      <c r="BR714" s="4"/>
      <c r="BS714" s="4"/>
      <c r="BT714" s="4"/>
      <c r="BU714" s="4"/>
    </row>
    <row r="715" spans="1:73" ht="12.75" x14ac:dyDescent="0.2">
      <c r="A715" s="1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148"/>
      <c r="BK715" s="4"/>
      <c r="BL715" s="4"/>
      <c r="BM715" s="4"/>
      <c r="BN715" s="4"/>
      <c r="BO715" s="4"/>
      <c r="BP715" s="4"/>
      <c r="BQ715" s="4"/>
      <c r="BR715" s="4"/>
      <c r="BS715" s="4"/>
      <c r="BT715" s="4"/>
      <c r="BU715" s="4"/>
    </row>
    <row r="716" spans="1:73" ht="12.75" x14ac:dyDescent="0.2">
      <c r="A716" s="1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148"/>
      <c r="BK716" s="4"/>
      <c r="BL716" s="4"/>
      <c r="BM716" s="4"/>
      <c r="BN716" s="4"/>
      <c r="BO716" s="4"/>
      <c r="BP716" s="4"/>
      <c r="BQ716" s="4"/>
      <c r="BR716" s="4"/>
      <c r="BS716" s="4"/>
      <c r="BT716" s="4"/>
      <c r="BU716" s="4"/>
    </row>
    <row r="717" spans="1:73" ht="12.75" x14ac:dyDescent="0.2">
      <c r="A717" s="1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148"/>
      <c r="BK717" s="4"/>
      <c r="BL717" s="4"/>
      <c r="BM717" s="4"/>
      <c r="BN717" s="4"/>
      <c r="BO717" s="4"/>
      <c r="BP717" s="4"/>
      <c r="BQ717" s="4"/>
      <c r="BR717" s="4"/>
      <c r="BS717" s="4"/>
      <c r="BT717" s="4"/>
      <c r="BU717" s="4"/>
    </row>
    <row r="718" spans="1:73" ht="12.75" x14ac:dyDescent="0.2">
      <c r="A718" s="1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148"/>
      <c r="BK718" s="4"/>
      <c r="BL718" s="4"/>
      <c r="BM718" s="4"/>
      <c r="BN718" s="4"/>
      <c r="BO718" s="4"/>
      <c r="BP718" s="4"/>
      <c r="BQ718" s="4"/>
      <c r="BR718" s="4"/>
      <c r="BS718" s="4"/>
      <c r="BT718" s="4"/>
      <c r="BU718" s="4"/>
    </row>
    <row r="719" spans="1:73" ht="12.75" x14ac:dyDescent="0.2">
      <c r="A719" s="1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148"/>
      <c r="BK719" s="4"/>
      <c r="BL719" s="4"/>
      <c r="BM719" s="4"/>
      <c r="BN719" s="4"/>
      <c r="BO719" s="4"/>
      <c r="BP719" s="4"/>
      <c r="BQ719" s="4"/>
      <c r="BR719" s="4"/>
      <c r="BS719" s="4"/>
      <c r="BT719" s="4"/>
      <c r="BU719" s="4"/>
    </row>
    <row r="720" spans="1:73" ht="12.75" x14ac:dyDescent="0.2">
      <c r="A720" s="1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148"/>
      <c r="BK720" s="4"/>
      <c r="BL720" s="4"/>
      <c r="BM720" s="4"/>
      <c r="BN720" s="4"/>
      <c r="BO720" s="4"/>
      <c r="BP720" s="4"/>
      <c r="BQ720" s="4"/>
      <c r="BR720" s="4"/>
      <c r="BS720" s="4"/>
      <c r="BT720" s="4"/>
      <c r="BU720" s="4"/>
    </row>
    <row r="721" spans="1:73" ht="12.75" x14ac:dyDescent="0.2">
      <c r="A721" s="1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148"/>
      <c r="BK721" s="4"/>
      <c r="BL721" s="4"/>
      <c r="BM721" s="4"/>
      <c r="BN721" s="4"/>
      <c r="BO721" s="4"/>
      <c r="BP721" s="4"/>
      <c r="BQ721" s="4"/>
      <c r="BR721" s="4"/>
      <c r="BS721" s="4"/>
      <c r="BT721" s="4"/>
      <c r="BU721" s="4"/>
    </row>
    <row r="722" spans="1:73" ht="12.75" x14ac:dyDescent="0.2">
      <c r="A722" s="1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148"/>
      <c r="BK722" s="4"/>
      <c r="BL722" s="4"/>
      <c r="BM722" s="4"/>
      <c r="BN722" s="4"/>
      <c r="BO722" s="4"/>
      <c r="BP722" s="4"/>
      <c r="BQ722" s="4"/>
      <c r="BR722" s="4"/>
      <c r="BS722" s="4"/>
      <c r="BT722" s="4"/>
      <c r="BU722" s="4"/>
    </row>
    <row r="723" spans="1:73" ht="12.75" x14ac:dyDescent="0.2">
      <c r="A723" s="1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148"/>
      <c r="BK723" s="4"/>
      <c r="BL723" s="4"/>
      <c r="BM723" s="4"/>
      <c r="BN723" s="4"/>
      <c r="BO723" s="4"/>
      <c r="BP723" s="4"/>
      <c r="BQ723" s="4"/>
      <c r="BR723" s="4"/>
      <c r="BS723" s="4"/>
      <c r="BT723" s="4"/>
      <c r="BU723" s="4"/>
    </row>
    <row r="724" spans="1:73" ht="12.75" x14ac:dyDescent="0.2">
      <c r="A724" s="1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148"/>
      <c r="BK724" s="4"/>
      <c r="BL724" s="4"/>
      <c r="BM724" s="4"/>
      <c r="BN724" s="4"/>
      <c r="BO724" s="4"/>
      <c r="BP724" s="4"/>
      <c r="BQ724" s="4"/>
      <c r="BR724" s="4"/>
      <c r="BS724" s="4"/>
      <c r="BT724" s="4"/>
      <c r="BU724" s="4"/>
    </row>
    <row r="725" spans="1:73" ht="12.75" x14ac:dyDescent="0.2">
      <c r="A725" s="1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148"/>
      <c r="BK725" s="4"/>
      <c r="BL725" s="4"/>
      <c r="BM725" s="4"/>
      <c r="BN725" s="4"/>
      <c r="BO725" s="4"/>
      <c r="BP725" s="4"/>
      <c r="BQ725" s="4"/>
      <c r="BR725" s="4"/>
      <c r="BS725" s="4"/>
      <c r="BT725" s="4"/>
      <c r="BU725" s="4"/>
    </row>
    <row r="726" spans="1:73" ht="12.75" x14ac:dyDescent="0.2">
      <c r="A726" s="1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148"/>
      <c r="BK726" s="4"/>
      <c r="BL726" s="4"/>
      <c r="BM726" s="4"/>
      <c r="BN726" s="4"/>
      <c r="BO726" s="4"/>
      <c r="BP726" s="4"/>
      <c r="BQ726" s="4"/>
      <c r="BR726" s="4"/>
      <c r="BS726" s="4"/>
      <c r="BT726" s="4"/>
      <c r="BU726" s="4"/>
    </row>
    <row r="727" spans="1:73" ht="12.75" x14ac:dyDescent="0.2">
      <c r="A727" s="1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148"/>
      <c r="BK727" s="4"/>
      <c r="BL727" s="4"/>
      <c r="BM727" s="4"/>
      <c r="BN727" s="4"/>
      <c r="BO727" s="4"/>
      <c r="BP727" s="4"/>
      <c r="BQ727" s="4"/>
      <c r="BR727" s="4"/>
      <c r="BS727" s="4"/>
      <c r="BT727" s="4"/>
      <c r="BU727" s="4"/>
    </row>
    <row r="728" spans="1:73" ht="12.75" x14ac:dyDescent="0.2">
      <c r="A728" s="1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148"/>
      <c r="BK728" s="4"/>
      <c r="BL728" s="4"/>
      <c r="BM728" s="4"/>
      <c r="BN728" s="4"/>
      <c r="BO728" s="4"/>
      <c r="BP728" s="4"/>
      <c r="BQ728" s="4"/>
      <c r="BR728" s="4"/>
      <c r="BS728" s="4"/>
      <c r="BT728" s="4"/>
      <c r="BU728" s="4"/>
    </row>
    <row r="729" spans="1:73" ht="12.75" x14ac:dyDescent="0.2">
      <c r="A729" s="1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148"/>
      <c r="BK729" s="4"/>
      <c r="BL729" s="4"/>
      <c r="BM729" s="4"/>
      <c r="BN729" s="4"/>
      <c r="BO729" s="4"/>
      <c r="BP729" s="4"/>
      <c r="BQ729" s="4"/>
      <c r="BR729" s="4"/>
      <c r="BS729" s="4"/>
      <c r="BT729" s="4"/>
      <c r="BU729" s="4"/>
    </row>
    <row r="730" spans="1:73" ht="12.75" x14ac:dyDescent="0.2">
      <c r="A730" s="1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148"/>
      <c r="BK730" s="4"/>
      <c r="BL730" s="4"/>
      <c r="BM730" s="4"/>
      <c r="BN730" s="4"/>
      <c r="BO730" s="4"/>
      <c r="BP730" s="4"/>
      <c r="BQ730" s="4"/>
      <c r="BR730" s="4"/>
      <c r="BS730" s="4"/>
      <c r="BT730" s="4"/>
      <c r="BU730" s="4"/>
    </row>
    <row r="731" spans="1:73" ht="12.75" x14ac:dyDescent="0.2">
      <c r="A731" s="1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148"/>
      <c r="BK731" s="4"/>
      <c r="BL731" s="4"/>
      <c r="BM731" s="4"/>
      <c r="BN731" s="4"/>
      <c r="BO731" s="4"/>
      <c r="BP731" s="4"/>
      <c r="BQ731" s="4"/>
      <c r="BR731" s="4"/>
      <c r="BS731" s="4"/>
      <c r="BT731" s="4"/>
      <c r="BU731" s="4"/>
    </row>
    <row r="732" spans="1:73" ht="12.75" x14ac:dyDescent="0.2">
      <c r="A732" s="1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148"/>
      <c r="BK732" s="4"/>
      <c r="BL732" s="4"/>
      <c r="BM732" s="4"/>
      <c r="BN732" s="4"/>
      <c r="BO732" s="4"/>
      <c r="BP732" s="4"/>
      <c r="BQ732" s="4"/>
      <c r="BR732" s="4"/>
      <c r="BS732" s="4"/>
      <c r="BT732" s="4"/>
      <c r="BU732" s="4"/>
    </row>
    <row r="733" spans="1:73" ht="12.75" x14ac:dyDescent="0.2">
      <c r="A733" s="1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148"/>
      <c r="BK733" s="4"/>
      <c r="BL733" s="4"/>
      <c r="BM733" s="4"/>
      <c r="BN733" s="4"/>
      <c r="BO733" s="4"/>
      <c r="BP733" s="4"/>
      <c r="BQ733" s="4"/>
      <c r="BR733" s="4"/>
      <c r="BS733" s="4"/>
      <c r="BT733" s="4"/>
      <c r="BU733" s="4"/>
    </row>
    <row r="734" spans="1:73" ht="12.75" x14ac:dyDescent="0.2">
      <c r="A734" s="1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148"/>
      <c r="BK734" s="4"/>
      <c r="BL734" s="4"/>
      <c r="BM734" s="4"/>
      <c r="BN734" s="4"/>
      <c r="BO734" s="4"/>
      <c r="BP734" s="4"/>
      <c r="BQ734" s="4"/>
      <c r="BR734" s="4"/>
      <c r="BS734" s="4"/>
      <c r="BT734" s="4"/>
      <c r="BU734" s="4"/>
    </row>
    <row r="735" spans="1:73" ht="12.75" x14ac:dyDescent="0.2">
      <c r="A735" s="1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148"/>
      <c r="BK735" s="4"/>
      <c r="BL735" s="4"/>
      <c r="BM735" s="4"/>
      <c r="BN735" s="4"/>
      <c r="BO735" s="4"/>
      <c r="BP735" s="4"/>
      <c r="BQ735" s="4"/>
      <c r="BR735" s="4"/>
      <c r="BS735" s="4"/>
      <c r="BT735" s="4"/>
      <c r="BU735" s="4"/>
    </row>
    <row r="736" spans="1:73" ht="12.75" x14ac:dyDescent="0.2">
      <c r="A736" s="1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148"/>
      <c r="BK736" s="4"/>
      <c r="BL736" s="4"/>
      <c r="BM736" s="4"/>
      <c r="BN736" s="4"/>
      <c r="BO736" s="4"/>
      <c r="BP736" s="4"/>
      <c r="BQ736" s="4"/>
      <c r="BR736" s="4"/>
      <c r="BS736" s="4"/>
      <c r="BT736" s="4"/>
      <c r="BU736" s="4"/>
    </row>
    <row r="737" spans="1:73" ht="12.75" x14ac:dyDescent="0.2">
      <c r="A737" s="1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148"/>
      <c r="BK737" s="4"/>
      <c r="BL737" s="4"/>
      <c r="BM737" s="4"/>
      <c r="BN737" s="4"/>
      <c r="BO737" s="4"/>
      <c r="BP737" s="4"/>
      <c r="BQ737" s="4"/>
      <c r="BR737" s="4"/>
      <c r="BS737" s="4"/>
      <c r="BT737" s="4"/>
      <c r="BU737" s="4"/>
    </row>
    <row r="738" spans="1:73" ht="12.75" x14ac:dyDescent="0.2">
      <c r="A738" s="1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148"/>
      <c r="BK738" s="4"/>
      <c r="BL738" s="4"/>
      <c r="BM738" s="4"/>
      <c r="BN738" s="4"/>
      <c r="BO738" s="4"/>
      <c r="BP738" s="4"/>
      <c r="BQ738" s="4"/>
      <c r="BR738" s="4"/>
      <c r="BS738" s="4"/>
      <c r="BT738" s="4"/>
      <c r="BU738" s="4"/>
    </row>
    <row r="739" spans="1:73" ht="12.75" x14ac:dyDescent="0.2">
      <c r="A739" s="1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148"/>
      <c r="BK739" s="4"/>
      <c r="BL739" s="4"/>
      <c r="BM739" s="4"/>
      <c r="BN739" s="4"/>
      <c r="BO739" s="4"/>
      <c r="BP739" s="4"/>
      <c r="BQ739" s="4"/>
      <c r="BR739" s="4"/>
      <c r="BS739" s="4"/>
      <c r="BT739" s="4"/>
      <c r="BU739" s="4"/>
    </row>
    <row r="740" spans="1:73" ht="12.75" x14ac:dyDescent="0.2">
      <c r="A740" s="1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148"/>
      <c r="BK740" s="4"/>
      <c r="BL740" s="4"/>
      <c r="BM740" s="4"/>
      <c r="BN740" s="4"/>
      <c r="BO740" s="4"/>
      <c r="BP740" s="4"/>
      <c r="BQ740" s="4"/>
      <c r="BR740" s="4"/>
      <c r="BS740" s="4"/>
      <c r="BT740" s="4"/>
      <c r="BU740" s="4"/>
    </row>
    <row r="741" spans="1:73" ht="12.75" x14ac:dyDescent="0.2">
      <c r="A741" s="1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148"/>
      <c r="BK741" s="4"/>
      <c r="BL741" s="4"/>
      <c r="BM741" s="4"/>
      <c r="BN741" s="4"/>
      <c r="BO741" s="4"/>
      <c r="BP741" s="4"/>
      <c r="BQ741" s="4"/>
      <c r="BR741" s="4"/>
      <c r="BS741" s="4"/>
      <c r="BT741" s="4"/>
      <c r="BU741" s="4"/>
    </row>
    <row r="742" spans="1:73" ht="12.75" x14ac:dyDescent="0.2">
      <c r="A742" s="1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148"/>
      <c r="BK742" s="4"/>
      <c r="BL742" s="4"/>
      <c r="BM742" s="4"/>
      <c r="BN742" s="4"/>
      <c r="BO742" s="4"/>
      <c r="BP742" s="4"/>
      <c r="BQ742" s="4"/>
      <c r="BR742" s="4"/>
      <c r="BS742" s="4"/>
      <c r="BT742" s="4"/>
      <c r="BU742" s="4"/>
    </row>
    <row r="743" spans="1:73" ht="12.75" x14ac:dyDescent="0.2">
      <c r="A743" s="1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148"/>
      <c r="BK743" s="4"/>
      <c r="BL743" s="4"/>
      <c r="BM743" s="4"/>
      <c r="BN743" s="4"/>
      <c r="BO743" s="4"/>
      <c r="BP743" s="4"/>
      <c r="BQ743" s="4"/>
      <c r="BR743" s="4"/>
      <c r="BS743" s="4"/>
      <c r="BT743" s="4"/>
      <c r="BU743" s="4"/>
    </row>
    <row r="744" spans="1:73" ht="12.75" x14ac:dyDescent="0.2">
      <c r="A744" s="1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148"/>
      <c r="BK744" s="4"/>
      <c r="BL744" s="4"/>
      <c r="BM744" s="4"/>
      <c r="BN744" s="4"/>
      <c r="BO744" s="4"/>
      <c r="BP744" s="4"/>
      <c r="BQ744" s="4"/>
      <c r="BR744" s="4"/>
      <c r="BS744" s="4"/>
      <c r="BT744" s="4"/>
      <c r="BU744" s="4"/>
    </row>
    <row r="745" spans="1:73" ht="12.75" x14ac:dyDescent="0.2">
      <c r="A745" s="1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148"/>
      <c r="BK745" s="4"/>
      <c r="BL745" s="4"/>
      <c r="BM745" s="4"/>
      <c r="BN745" s="4"/>
      <c r="BO745" s="4"/>
      <c r="BP745" s="4"/>
      <c r="BQ745" s="4"/>
      <c r="BR745" s="4"/>
      <c r="BS745" s="4"/>
      <c r="BT745" s="4"/>
      <c r="BU745" s="4"/>
    </row>
    <row r="746" spans="1:73" ht="12.75" x14ac:dyDescent="0.2">
      <c r="A746" s="1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148"/>
      <c r="BK746" s="4"/>
      <c r="BL746" s="4"/>
      <c r="BM746" s="4"/>
      <c r="BN746" s="4"/>
      <c r="BO746" s="4"/>
      <c r="BP746" s="4"/>
      <c r="BQ746" s="4"/>
      <c r="BR746" s="4"/>
      <c r="BS746" s="4"/>
      <c r="BT746" s="4"/>
      <c r="BU746" s="4"/>
    </row>
    <row r="747" spans="1:73" ht="12.75" x14ac:dyDescent="0.2">
      <c r="A747" s="1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148"/>
      <c r="BK747" s="4"/>
      <c r="BL747" s="4"/>
      <c r="BM747" s="4"/>
      <c r="BN747" s="4"/>
      <c r="BO747" s="4"/>
      <c r="BP747" s="4"/>
      <c r="BQ747" s="4"/>
      <c r="BR747" s="4"/>
      <c r="BS747" s="4"/>
      <c r="BT747" s="4"/>
      <c r="BU747" s="4"/>
    </row>
    <row r="748" spans="1:73" ht="12.75" x14ac:dyDescent="0.2">
      <c r="A748" s="1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148"/>
      <c r="BK748" s="4"/>
      <c r="BL748" s="4"/>
      <c r="BM748" s="4"/>
      <c r="BN748" s="4"/>
      <c r="BO748" s="4"/>
      <c r="BP748" s="4"/>
      <c r="BQ748" s="4"/>
      <c r="BR748" s="4"/>
      <c r="BS748" s="4"/>
      <c r="BT748" s="4"/>
      <c r="BU748" s="4"/>
    </row>
    <row r="749" spans="1:73" ht="12.75" x14ac:dyDescent="0.2">
      <c r="A749" s="1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148"/>
      <c r="BK749" s="4"/>
      <c r="BL749" s="4"/>
      <c r="BM749" s="4"/>
      <c r="BN749" s="4"/>
      <c r="BO749" s="4"/>
      <c r="BP749" s="4"/>
      <c r="BQ749" s="4"/>
      <c r="BR749" s="4"/>
      <c r="BS749" s="4"/>
      <c r="BT749" s="4"/>
      <c r="BU749" s="4"/>
    </row>
    <row r="750" spans="1:73" ht="12.75" x14ac:dyDescent="0.2">
      <c r="A750" s="1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148"/>
      <c r="BK750" s="4"/>
      <c r="BL750" s="4"/>
      <c r="BM750" s="4"/>
      <c r="BN750" s="4"/>
      <c r="BO750" s="4"/>
      <c r="BP750" s="4"/>
      <c r="BQ750" s="4"/>
      <c r="BR750" s="4"/>
      <c r="BS750" s="4"/>
      <c r="BT750" s="4"/>
      <c r="BU750" s="4"/>
    </row>
    <row r="751" spans="1:73" ht="12.75" x14ac:dyDescent="0.2">
      <c r="A751" s="1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148"/>
      <c r="BK751" s="4"/>
      <c r="BL751" s="4"/>
      <c r="BM751" s="4"/>
      <c r="BN751" s="4"/>
      <c r="BO751" s="4"/>
      <c r="BP751" s="4"/>
      <c r="BQ751" s="4"/>
      <c r="BR751" s="4"/>
      <c r="BS751" s="4"/>
      <c r="BT751" s="4"/>
      <c r="BU751" s="4"/>
    </row>
    <row r="752" spans="1:73" ht="12.75" x14ac:dyDescent="0.2">
      <c r="A752" s="1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148"/>
      <c r="BK752" s="4"/>
      <c r="BL752" s="4"/>
      <c r="BM752" s="4"/>
      <c r="BN752" s="4"/>
      <c r="BO752" s="4"/>
      <c r="BP752" s="4"/>
      <c r="BQ752" s="4"/>
      <c r="BR752" s="4"/>
      <c r="BS752" s="4"/>
      <c r="BT752" s="4"/>
      <c r="BU752" s="4"/>
    </row>
    <row r="753" spans="1:73" ht="12.75" x14ac:dyDescent="0.2">
      <c r="A753" s="1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148"/>
      <c r="BK753" s="4"/>
      <c r="BL753" s="4"/>
      <c r="BM753" s="4"/>
      <c r="BN753" s="4"/>
      <c r="BO753" s="4"/>
      <c r="BP753" s="4"/>
      <c r="BQ753" s="4"/>
      <c r="BR753" s="4"/>
      <c r="BS753" s="4"/>
      <c r="BT753" s="4"/>
      <c r="BU753" s="4"/>
    </row>
    <row r="754" spans="1:73" ht="12.75" x14ac:dyDescent="0.2">
      <c r="A754" s="1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148"/>
      <c r="BK754" s="4"/>
      <c r="BL754" s="4"/>
      <c r="BM754" s="4"/>
      <c r="BN754" s="4"/>
      <c r="BO754" s="4"/>
      <c r="BP754" s="4"/>
      <c r="BQ754" s="4"/>
      <c r="BR754" s="4"/>
      <c r="BS754" s="4"/>
      <c r="BT754" s="4"/>
      <c r="BU754" s="4"/>
    </row>
    <row r="755" spans="1:73" ht="12.75" x14ac:dyDescent="0.2">
      <c r="A755" s="1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148"/>
      <c r="BK755" s="4"/>
      <c r="BL755" s="4"/>
      <c r="BM755" s="4"/>
      <c r="BN755" s="4"/>
      <c r="BO755" s="4"/>
      <c r="BP755" s="4"/>
      <c r="BQ755" s="4"/>
      <c r="BR755" s="4"/>
      <c r="BS755" s="4"/>
      <c r="BT755" s="4"/>
      <c r="BU755" s="4"/>
    </row>
    <row r="756" spans="1:73" ht="12.75" x14ac:dyDescent="0.2">
      <c r="A756" s="1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148"/>
      <c r="BK756" s="4"/>
      <c r="BL756" s="4"/>
      <c r="BM756" s="4"/>
      <c r="BN756" s="4"/>
      <c r="BO756" s="4"/>
      <c r="BP756" s="4"/>
      <c r="BQ756" s="4"/>
      <c r="BR756" s="4"/>
      <c r="BS756" s="4"/>
      <c r="BT756" s="4"/>
      <c r="BU756" s="4"/>
    </row>
    <row r="757" spans="1:73" ht="12.75" x14ac:dyDescent="0.2">
      <c r="A757" s="1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148"/>
      <c r="BK757" s="4"/>
      <c r="BL757" s="4"/>
      <c r="BM757" s="4"/>
      <c r="BN757" s="4"/>
      <c r="BO757" s="4"/>
      <c r="BP757" s="4"/>
      <c r="BQ757" s="4"/>
      <c r="BR757" s="4"/>
      <c r="BS757" s="4"/>
      <c r="BT757" s="4"/>
      <c r="BU757" s="4"/>
    </row>
    <row r="758" spans="1:73" ht="12.75" x14ac:dyDescent="0.2">
      <c r="A758" s="1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148"/>
      <c r="BK758" s="4"/>
      <c r="BL758" s="4"/>
      <c r="BM758" s="4"/>
      <c r="BN758" s="4"/>
      <c r="BO758" s="4"/>
      <c r="BP758" s="4"/>
      <c r="BQ758" s="4"/>
      <c r="BR758" s="4"/>
      <c r="BS758" s="4"/>
      <c r="BT758" s="4"/>
      <c r="BU758" s="4"/>
    </row>
    <row r="759" spans="1:73" ht="12.75" x14ac:dyDescent="0.2">
      <c r="A759" s="1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148"/>
      <c r="BK759" s="4"/>
      <c r="BL759" s="4"/>
      <c r="BM759" s="4"/>
      <c r="BN759" s="4"/>
      <c r="BO759" s="4"/>
      <c r="BP759" s="4"/>
      <c r="BQ759" s="4"/>
      <c r="BR759" s="4"/>
      <c r="BS759" s="4"/>
      <c r="BT759" s="4"/>
      <c r="BU759" s="4"/>
    </row>
    <row r="760" spans="1:73" ht="12.75" x14ac:dyDescent="0.2">
      <c r="A760" s="1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148"/>
      <c r="BK760" s="4"/>
      <c r="BL760" s="4"/>
      <c r="BM760" s="4"/>
      <c r="BN760" s="4"/>
      <c r="BO760" s="4"/>
      <c r="BP760" s="4"/>
      <c r="BQ760" s="4"/>
      <c r="BR760" s="4"/>
      <c r="BS760" s="4"/>
      <c r="BT760" s="4"/>
      <c r="BU760" s="4"/>
    </row>
    <row r="761" spans="1:73" ht="12.75" x14ac:dyDescent="0.2">
      <c r="A761" s="1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148"/>
      <c r="BK761" s="4"/>
      <c r="BL761" s="4"/>
      <c r="BM761" s="4"/>
      <c r="BN761" s="4"/>
      <c r="BO761" s="4"/>
      <c r="BP761" s="4"/>
      <c r="BQ761" s="4"/>
      <c r="BR761" s="4"/>
      <c r="BS761" s="4"/>
      <c r="BT761" s="4"/>
      <c r="BU761" s="4"/>
    </row>
    <row r="762" spans="1:73" ht="12.75" x14ac:dyDescent="0.2">
      <c r="A762" s="1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148"/>
      <c r="BK762" s="4"/>
      <c r="BL762" s="4"/>
      <c r="BM762" s="4"/>
      <c r="BN762" s="4"/>
      <c r="BO762" s="4"/>
      <c r="BP762" s="4"/>
      <c r="BQ762" s="4"/>
      <c r="BR762" s="4"/>
      <c r="BS762" s="4"/>
      <c r="BT762" s="4"/>
      <c r="BU762" s="4"/>
    </row>
    <row r="763" spans="1:73" ht="12.75" x14ac:dyDescent="0.2">
      <c r="A763" s="1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148"/>
      <c r="BK763" s="4"/>
      <c r="BL763" s="4"/>
      <c r="BM763" s="4"/>
      <c r="BN763" s="4"/>
      <c r="BO763" s="4"/>
      <c r="BP763" s="4"/>
      <c r="BQ763" s="4"/>
      <c r="BR763" s="4"/>
      <c r="BS763" s="4"/>
      <c r="BT763" s="4"/>
      <c r="BU763" s="4"/>
    </row>
    <row r="764" spans="1:73" ht="12.75" x14ac:dyDescent="0.2">
      <c r="A764" s="1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148"/>
      <c r="BK764" s="4"/>
      <c r="BL764" s="4"/>
      <c r="BM764" s="4"/>
      <c r="BN764" s="4"/>
      <c r="BO764" s="4"/>
      <c r="BP764" s="4"/>
      <c r="BQ764" s="4"/>
      <c r="BR764" s="4"/>
      <c r="BS764" s="4"/>
      <c r="BT764" s="4"/>
      <c r="BU764" s="4"/>
    </row>
    <row r="765" spans="1:73" ht="12.75" x14ac:dyDescent="0.2">
      <c r="A765" s="1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148"/>
      <c r="BK765" s="4"/>
      <c r="BL765" s="4"/>
      <c r="BM765" s="4"/>
      <c r="BN765" s="4"/>
      <c r="BO765" s="4"/>
      <c r="BP765" s="4"/>
      <c r="BQ765" s="4"/>
      <c r="BR765" s="4"/>
      <c r="BS765" s="4"/>
      <c r="BT765" s="4"/>
      <c r="BU765" s="4"/>
    </row>
    <row r="766" spans="1:73" ht="12.75" x14ac:dyDescent="0.2">
      <c r="A766" s="1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148"/>
      <c r="BK766" s="4"/>
      <c r="BL766" s="4"/>
      <c r="BM766" s="4"/>
      <c r="BN766" s="4"/>
      <c r="BO766" s="4"/>
      <c r="BP766" s="4"/>
      <c r="BQ766" s="4"/>
      <c r="BR766" s="4"/>
      <c r="BS766" s="4"/>
      <c r="BT766" s="4"/>
      <c r="BU766" s="4"/>
    </row>
    <row r="767" spans="1:73" ht="12.75" x14ac:dyDescent="0.2">
      <c r="A767" s="1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148"/>
      <c r="BK767" s="4"/>
      <c r="BL767" s="4"/>
      <c r="BM767" s="4"/>
      <c r="BN767" s="4"/>
      <c r="BO767" s="4"/>
      <c r="BP767" s="4"/>
      <c r="BQ767" s="4"/>
      <c r="BR767" s="4"/>
      <c r="BS767" s="4"/>
      <c r="BT767" s="4"/>
      <c r="BU767" s="4"/>
    </row>
    <row r="768" spans="1:73" ht="12.75" x14ac:dyDescent="0.2">
      <c r="A768" s="1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148"/>
      <c r="BK768" s="4"/>
      <c r="BL768" s="4"/>
      <c r="BM768" s="4"/>
      <c r="BN768" s="4"/>
      <c r="BO768" s="4"/>
      <c r="BP768" s="4"/>
      <c r="BQ768" s="4"/>
      <c r="BR768" s="4"/>
      <c r="BS768" s="4"/>
      <c r="BT768" s="4"/>
      <c r="BU768" s="4"/>
    </row>
    <row r="769" spans="1:73" ht="12.75" x14ac:dyDescent="0.2">
      <c r="A769" s="1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148"/>
      <c r="BK769" s="4"/>
      <c r="BL769" s="4"/>
      <c r="BM769" s="4"/>
      <c r="BN769" s="4"/>
      <c r="BO769" s="4"/>
      <c r="BP769" s="4"/>
      <c r="BQ769" s="4"/>
      <c r="BR769" s="4"/>
      <c r="BS769" s="4"/>
      <c r="BT769" s="4"/>
      <c r="BU769" s="4"/>
    </row>
    <row r="770" spans="1:73" ht="12.75" x14ac:dyDescent="0.2">
      <c r="A770" s="1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148"/>
      <c r="BK770" s="4"/>
      <c r="BL770" s="4"/>
      <c r="BM770" s="4"/>
      <c r="BN770" s="4"/>
      <c r="BO770" s="4"/>
      <c r="BP770" s="4"/>
      <c r="BQ770" s="4"/>
      <c r="BR770" s="4"/>
      <c r="BS770" s="4"/>
      <c r="BT770" s="4"/>
      <c r="BU770" s="4"/>
    </row>
    <row r="771" spans="1:73" ht="12.75" x14ac:dyDescent="0.2">
      <c r="A771" s="1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148"/>
      <c r="BK771" s="4"/>
      <c r="BL771" s="4"/>
      <c r="BM771" s="4"/>
      <c r="BN771" s="4"/>
      <c r="BO771" s="4"/>
      <c r="BP771" s="4"/>
      <c r="BQ771" s="4"/>
      <c r="BR771" s="4"/>
      <c r="BS771" s="4"/>
      <c r="BT771" s="4"/>
      <c r="BU771" s="4"/>
    </row>
    <row r="772" spans="1:73" ht="12.75" x14ac:dyDescent="0.2">
      <c r="A772" s="1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148"/>
      <c r="BK772" s="4"/>
      <c r="BL772" s="4"/>
      <c r="BM772" s="4"/>
      <c r="BN772" s="4"/>
      <c r="BO772" s="4"/>
      <c r="BP772" s="4"/>
      <c r="BQ772" s="4"/>
      <c r="BR772" s="4"/>
      <c r="BS772" s="4"/>
      <c r="BT772" s="4"/>
      <c r="BU772" s="4"/>
    </row>
    <row r="773" spans="1:73" ht="12.75" x14ac:dyDescent="0.2">
      <c r="A773" s="1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148"/>
      <c r="BK773" s="4"/>
      <c r="BL773" s="4"/>
      <c r="BM773" s="4"/>
      <c r="BN773" s="4"/>
      <c r="BO773" s="4"/>
      <c r="BP773" s="4"/>
      <c r="BQ773" s="4"/>
      <c r="BR773" s="4"/>
      <c r="BS773" s="4"/>
      <c r="BT773" s="4"/>
      <c r="BU773" s="4"/>
    </row>
    <row r="774" spans="1:73" ht="12.75" x14ac:dyDescent="0.2">
      <c r="A774" s="1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148"/>
      <c r="BK774" s="4"/>
      <c r="BL774" s="4"/>
      <c r="BM774" s="4"/>
      <c r="BN774" s="4"/>
      <c r="BO774" s="4"/>
      <c r="BP774" s="4"/>
      <c r="BQ774" s="4"/>
      <c r="BR774" s="4"/>
      <c r="BS774" s="4"/>
      <c r="BT774" s="4"/>
      <c r="BU774" s="4"/>
    </row>
    <row r="775" spans="1:73" ht="12.75" x14ac:dyDescent="0.2">
      <c r="A775" s="1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148"/>
      <c r="BK775" s="4"/>
      <c r="BL775" s="4"/>
      <c r="BM775" s="4"/>
      <c r="BN775" s="4"/>
      <c r="BO775" s="4"/>
      <c r="BP775" s="4"/>
      <c r="BQ775" s="4"/>
      <c r="BR775" s="4"/>
      <c r="BS775" s="4"/>
      <c r="BT775" s="4"/>
      <c r="BU775" s="4"/>
    </row>
    <row r="776" spans="1:73" ht="12.75" x14ac:dyDescent="0.2">
      <c r="A776" s="1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148"/>
      <c r="BK776" s="4"/>
      <c r="BL776" s="4"/>
      <c r="BM776" s="4"/>
      <c r="BN776" s="4"/>
      <c r="BO776" s="4"/>
      <c r="BP776" s="4"/>
      <c r="BQ776" s="4"/>
      <c r="BR776" s="4"/>
      <c r="BS776" s="4"/>
      <c r="BT776" s="4"/>
      <c r="BU776" s="4"/>
    </row>
    <row r="777" spans="1:73" ht="12.75" x14ac:dyDescent="0.2">
      <c r="A777" s="1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148"/>
      <c r="BK777" s="4"/>
      <c r="BL777" s="4"/>
      <c r="BM777" s="4"/>
      <c r="BN777" s="4"/>
      <c r="BO777" s="4"/>
      <c r="BP777" s="4"/>
      <c r="BQ777" s="4"/>
      <c r="BR777" s="4"/>
      <c r="BS777" s="4"/>
      <c r="BT777" s="4"/>
      <c r="BU777" s="4"/>
    </row>
    <row r="778" spans="1:73" ht="12.75" x14ac:dyDescent="0.2">
      <c r="A778" s="1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148"/>
      <c r="BK778" s="4"/>
      <c r="BL778" s="4"/>
      <c r="BM778" s="4"/>
      <c r="BN778" s="4"/>
      <c r="BO778" s="4"/>
      <c r="BP778" s="4"/>
      <c r="BQ778" s="4"/>
      <c r="BR778" s="4"/>
      <c r="BS778" s="4"/>
      <c r="BT778" s="4"/>
      <c r="BU778" s="4"/>
    </row>
    <row r="779" spans="1:73" ht="12.75" x14ac:dyDescent="0.2">
      <c r="A779" s="1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148"/>
      <c r="BK779" s="4"/>
      <c r="BL779" s="4"/>
      <c r="BM779" s="4"/>
      <c r="BN779" s="4"/>
      <c r="BO779" s="4"/>
      <c r="BP779" s="4"/>
      <c r="BQ779" s="4"/>
      <c r="BR779" s="4"/>
      <c r="BS779" s="4"/>
      <c r="BT779" s="4"/>
      <c r="BU779" s="4"/>
    </row>
    <row r="780" spans="1:73" ht="12.75" x14ac:dyDescent="0.2">
      <c r="A780" s="1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148"/>
      <c r="BK780" s="4"/>
      <c r="BL780" s="4"/>
      <c r="BM780" s="4"/>
      <c r="BN780" s="4"/>
      <c r="BO780" s="4"/>
      <c r="BP780" s="4"/>
      <c r="BQ780" s="4"/>
      <c r="BR780" s="4"/>
      <c r="BS780" s="4"/>
      <c r="BT780" s="4"/>
      <c r="BU780" s="4"/>
    </row>
    <row r="781" spans="1:73" ht="12.75" x14ac:dyDescent="0.2">
      <c r="A781" s="1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148"/>
      <c r="BK781" s="4"/>
      <c r="BL781" s="4"/>
      <c r="BM781" s="4"/>
      <c r="BN781" s="4"/>
      <c r="BO781" s="4"/>
      <c r="BP781" s="4"/>
      <c r="BQ781" s="4"/>
      <c r="BR781" s="4"/>
      <c r="BS781" s="4"/>
      <c r="BT781" s="4"/>
      <c r="BU781" s="4"/>
    </row>
    <row r="782" spans="1:73" ht="12.75" x14ac:dyDescent="0.2">
      <c r="A782" s="1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148"/>
      <c r="BK782" s="4"/>
      <c r="BL782" s="4"/>
      <c r="BM782" s="4"/>
      <c r="BN782" s="4"/>
      <c r="BO782" s="4"/>
      <c r="BP782" s="4"/>
      <c r="BQ782" s="4"/>
      <c r="BR782" s="4"/>
      <c r="BS782" s="4"/>
      <c r="BT782" s="4"/>
      <c r="BU782" s="4"/>
    </row>
    <row r="783" spans="1:73" ht="12.75" x14ac:dyDescent="0.2">
      <c r="A783" s="1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148"/>
      <c r="BK783" s="4"/>
      <c r="BL783" s="4"/>
      <c r="BM783" s="4"/>
      <c r="BN783" s="4"/>
      <c r="BO783" s="4"/>
      <c r="BP783" s="4"/>
      <c r="BQ783" s="4"/>
      <c r="BR783" s="4"/>
      <c r="BS783" s="4"/>
      <c r="BT783" s="4"/>
      <c r="BU783" s="4"/>
    </row>
    <row r="784" spans="1:73" ht="12.75" x14ac:dyDescent="0.2">
      <c r="A784" s="1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148"/>
      <c r="BK784" s="4"/>
      <c r="BL784" s="4"/>
      <c r="BM784" s="4"/>
      <c r="BN784" s="4"/>
      <c r="BO784" s="4"/>
      <c r="BP784" s="4"/>
      <c r="BQ784" s="4"/>
      <c r="BR784" s="4"/>
      <c r="BS784" s="4"/>
      <c r="BT784" s="4"/>
      <c r="BU784" s="4"/>
    </row>
    <row r="785" spans="1:73" ht="12.75" x14ac:dyDescent="0.2">
      <c r="A785" s="1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148"/>
      <c r="BK785" s="4"/>
      <c r="BL785" s="4"/>
      <c r="BM785" s="4"/>
      <c r="BN785" s="4"/>
      <c r="BO785" s="4"/>
      <c r="BP785" s="4"/>
      <c r="BQ785" s="4"/>
      <c r="BR785" s="4"/>
      <c r="BS785" s="4"/>
      <c r="BT785" s="4"/>
      <c r="BU785" s="4"/>
    </row>
    <row r="786" spans="1:73" ht="12.75" x14ac:dyDescent="0.2">
      <c r="A786" s="1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148"/>
      <c r="BK786" s="4"/>
      <c r="BL786" s="4"/>
      <c r="BM786" s="4"/>
      <c r="BN786" s="4"/>
      <c r="BO786" s="4"/>
      <c r="BP786" s="4"/>
      <c r="BQ786" s="4"/>
      <c r="BR786" s="4"/>
      <c r="BS786" s="4"/>
      <c r="BT786" s="4"/>
      <c r="BU786" s="4"/>
    </row>
    <row r="787" spans="1:73" ht="12.75" x14ac:dyDescent="0.2">
      <c r="A787" s="1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148"/>
      <c r="BK787" s="4"/>
      <c r="BL787" s="4"/>
      <c r="BM787" s="4"/>
      <c r="BN787" s="4"/>
      <c r="BO787" s="4"/>
      <c r="BP787" s="4"/>
      <c r="BQ787" s="4"/>
      <c r="BR787" s="4"/>
      <c r="BS787" s="4"/>
      <c r="BT787" s="4"/>
      <c r="BU787" s="4"/>
    </row>
    <row r="788" spans="1:73" ht="12.75" x14ac:dyDescent="0.2">
      <c r="A788" s="1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148"/>
      <c r="BK788" s="4"/>
      <c r="BL788" s="4"/>
      <c r="BM788" s="4"/>
      <c r="BN788" s="4"/>
      <c r="BO788" s="4"/>
      <c r="BP788" s="4"/>
      <c r="BQ788" s="4"/>
      <c r="BR788" s="4"/>
      <c r="BS788" s="4"/>
      <c r="BT788" s="4"/>
      <c r="BU788" s="4"/>
    </row>
    <row r="789" spans="1:73" ht="12.75" x14ac:dyDescent="0.2">
      <c r="A789" s="1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148"/>
      <c r="BK789" s="4"/>
      <c r="BL789" s="4"/>
      <c r="BM789" s="4"/>
      <c r="BN789" s="4"/>
      <c r="BO789" s="4"/>
      <c r="BP789" s="4"/>
      <c r="BQ789" s="4"/>
      <c r="BR789" s="4"/>
      <c r="BS789" s="4"/>
      <c r="BT789" s="4"/>
      <c r="BU789" s="4"/>
    </row>
    <row r="790" spans="1:73" ht="12.75" x14ac:dyDescent="0.2">
      <c r="A790" s="1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148"/>
      <c r="BK790" s="4"/>
      <c r="BL790" s="4"/>
      <c r="BM790" s="4"/>
      <c r="BN790" s="4"/>
      <c r="BO790" s="4"/>
      <c r="BP790" s="4"/>
      <c r="BQ790" s="4"/>
      <c r="BR790" s="4"/>
      <c r="BS790" s="4"/>
      <c r="BT790" s="4"/>
      <c r="BU790" s="4"/>
    </row>
    <row r="791" spans="1:73" ht="12.75" x14ac:dyDescent="0.2">
      <c r="A791" s="1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148"/>
      <c r="BK791" s="4"/>
      <c r="BL791" s="4"/>
      <c r="BM791" s="4"/>
      <c r="BN791" s="4"/>
      <c r="BO791" s="4"/>
      <c r="BP791" s="4"/>
      <c r="BQ791" s="4"/>
      <c r="BR791" s="4"/>
      <c r="BS791" s="4"/>
      <c r="BT791" s="4"/>
      <c r="BU791" s="4"/>
    </row>
    <row r="792" spans="1:73" ht="12.75" x14ac:dyDescent="0.2">
      <c r="A792" s="1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148"/>
      <c r="BK792" s="4"/>
      <c r="BL792" s="4"/>
      <c r="BM792" s="4"/>
      <c r="BN792" s="4"/>
      <c r="BO792" s="4"/>
      <c r="BP792" s="4"/>
      <c r="BQ792" s="4"/>
      <c r="BR792" s="4"/>
      <c r="BS792" s="4"/>
      <c r="BT792" s="4"/>
      <c r="BU792" s="4"/>
    </row>
    <row r="793" spans="1:73" ht="12.75" x14ac:dyDescent="0.2">
      <c r="A793" s="1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148"/>
      <c r="BK793" s="4"/>
      <c r="BL793" s="4"/>
      <c r="BM793" s="4"/>
      <c r="BN793" s="4"/>
      <c r="BO793" s="4"/>
      <c r="BP793" s="4"/>
      <c r="BQ793" s="4"/>
      <c r="BR793" s="4"/>
      <c r="BS793" s="4"/>
      <c r="BT793" s="4"/>
      <c r="BU793" s="4"/>
    </row>
    <row r="794" spans="1:73" ht="12.75" x14ac:dyDescent="0.2">
      <c r="A794" s="1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148"/>
      <c r="BK794" s="4"/>
      <c r="BL794" s="4"/>
      <c r="BM794" s="4"/>
      <c r="BN794" s="4"/>
      <c r="BO794" s="4"/>
      <c r="BP794" s="4"/>
      <c r="BQ794" s="4"/>
      <c r="BR794" s="4"/>
      <c r="BS794" s="4"/>
      <c r="BT794" s="4"/>
      <c r="BU794" s="4"/>
    </row>
    <row r="795" spans="1:73" ht="12.75" x14ac:dyDescent="0.2">
      <c r="A795" s="1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148"/>
      <c r="BK795" s="4"/>
      <c r="BL795" s="4"/>
      <c r="BM795" s="4"/>
      <c r="BN795" s="4"/>
      <c r="BO795" s="4"/>
      <c r="BP795" s="4"/>
      <c r="BQ795" s="4"/>
      <c r="BR795" s="4"/>
      <c r="BS795" s="4"/>
      <c r="BT795" s="4"/>
      <c r="BU795" s="4"/>
    </row>
    <row r="796" spans="1:73" ht="12.75" x14ac:dyDescent="0.2">
      <c r="A796" s="1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148"/>
      <c r="BK796" s="4"/>
      <c r="BL796" s="4"/>
      <c r="BM796" s="4"/>
      <c r="BN796" s="4"/>
      <c r="BO796" s="4"/>
      <c r="BP796" s="4"/>
      <c r="BQ796" s="4"/>
      <c r="BR796" s="4"/>
      <c r="BS796" s="4"/>
      <c r="BT796" s="4"/>
      <c r="BU796" s="4"/>
    </row>
    <row r="797" spans="1:73" ht="12.75" x14ac:dyDescent="0.2">
      <c r="A797" s="1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148"/>
      <c r="BK797" s="4"/>
      <c r="BL797" s="4"/>
      <c r="BM797" s="4"/>
      <c r="BN797" s="4"/>
      <c r="BO797" s="4"/>
      <c r="BP797" s="4"/>
      <c r="BQ797" s="4"/>
      <c r="BR797" s="4"/>
      <c r="BS797" s="4"/>
      <c r="BT797" s="4"/>
      <c r="BU797" s="4"/>
    </row>
    <row r="798" spans="1:73" ht="12.75" x14ac:dyDescent="0.2">
      <c r="A798" s="1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148"/>
      <c r="BK798" s="4"/>
      <c r="BL798" s="4"/>
      <c r="BM798" s="4"/>
      <c r="BN798" s="4"/>
      <c r="BO798" s="4"/>
      <c r="BP798" s="4"/>
      <c r="BQ798" s="4"/>
      <c r="BR798" s="4"/>
      <c r="BS798" s="4"/>
      <c r="BT798" s="4"/>
      <c r="BU798" s="4"/>
    </row>
    <row r="799" spans="1:73" ht="12.75" x14ac:dyDescent="0.2">
      <c r="A799" s="1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148"/>
      <c r="BK799" s="4"/>
      <c r="BL799" s="4"/>
      <c r="BM799" s="4"/>
      <c r="BN799" s="4"/>
      <c r="BO799" s="4"/>
      <c r="BP799" s="4"/>
      <c r="BQ799" s="4"/>
      <c r="BR799" s="4"/>
      <c r="BS799" s="4"/>
      <c r="BT799" s="4"/>
      <c r="BU799" s="4"/>
    </row>
    <row r="800" spans="1:73" ht="12.75" x14ac:dyDescent="0.2">
      <c r="A800" s="1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148"/>
      <c r="BK800" s="4"/>
      <c r="BL800" s="4"/>
      <c r="BM800" s="4"/>
      <c r="BN800" s="4"/>
      <c r="BO800" s="4"/>
      <c r="BP800" s="4"/>
      <c r="BQ800" s="4"/>
      <c r="BR800" s="4"/>
      <c r="BS800" s="4"/>
      <c r="BT800" s="4"/>
      <c r="BU800" s="4"/>
    </row>
    <row r="801" spans="1:73" ht="12.75" x14ac:dyDescent="0.2">
      <c r="A801" s="1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148"/>
      <c r="BK801" s="4"/>
      <c r="BL801" s="4"/>
      <c r="BM801" s="4"/>
      <c r="BN801" s="4"/>
      <c r="BO801" s="4"/>
      <c r="BP801" s="4"/>
      <c r="BQ801" s="4"/>
      <c r="BR801" s="4"/>
      <c r="BS801" s="4"/>
      <c r="BT801" s="4"/>
      <c r="BU801" s="4"/>
    </row>
    <row r="802" spans="1:73" ht="12.75" x14ac:dyDescent="0.2">
      <c r="A802" s="1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148"/>
      <c r="BK802" s="4"/>
      <c r="BL802" s="4"/>
      <c r="BM802" s="4"/>
      <c r="BN802" s="4"/>
      <c r="BO802" s="4"/>
      <c r="BP802" s="4"/>
      <c r="BQ802" s="4"/>
      <c r="BR802" s="4"/>
      <c r="BS802" s="4"/>
      <c r="BT802" s="4"/>
      <c r="BU802" s="4"/>
    </row>
    <row r="803" spans="1:73" ht="12.75" x14ac:dyDescent="0.2">
      <c r="A803" s="1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148"/>
      <c r="BK803" s="4"/>
      <c r="BL803" s="4"/>
      <c r="BM803" s="4"/>
      <c r="BN803" s="4"/>
      <c r="BO803" s="4"/>
      <c r="BP803" s="4"/>
      <c r="BQ803" s="4"/>
      <c r="BR803" s="4"/>
      <c r="BS803" s="4"/>
      <c r="BT803" s="4"/>
      <c r="BU803" s="4"/>
    </row>
    <row r="804" spans="1:73" ht="12.75" x14ac:dyDescent="0.2">
      <c r="A804" s="1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148"/>
      <c r="BK804" s="4"/>
      <c r="BL804" s="4"/>
      <c r="BM804" s="4"/>
      <c r="BN804" s="4"/>
      <c r="BO804" s="4"/>
      <c r="BP804" s="4"/>
      <c r="BQ804" s="4"/>
      <c r="BR804" s="4"/>
      <c r="BS804" s="4"/>
      <c r="BT804" s="4"/>
      <c r="BU804" s="4"/>
    </row>
    <row r="805" spans="1:73" ht="12.75" x14ac:dyDescent="0.2">
      <c r="A805" s="1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148"/>
      <c r="BK805" s="4"/>
      <c r="BL805" s="4"/>
      <c r="BM805" s="4"/>
      <c r="BN805" s="4"/>
      <c r="BO805" s="4"/>
      <c r="BP805" s="4"/>
      <c r="BQ805" s="4"/>
      <c r="BR805" s="4"/>
      <c r="BS805" s="4"/>
      <c r="BT805" s="4"/>
      <c r="BU805" s="4"/>
    </row>
    <row r="806" spans="1:73" ht="12.75" x14ac:dyDescent="0.2">
      <c r="A806" s="1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148"/>
      <c r="BK806" s="4"/>
      <c r="BL806" s="4"/>
      <c r="BM806" s="4"/>
      <c r="BN806" s="4"/>
      <c r="BO806" s="4"/>
      <c r="BP806" s="4"/>
      <c r="BQ806" s="4"/>
      <c r="BR806" s="4"/>
      <c r="BS806" s="4"/>
      <c r="BT806" s="4"/>
      <c r="BU806" s="4"/>
    </row>
    <row r="807" spans="1:73" ht="12.75" x14ac:dyDescent="0.2">
      <c r="A807" s="1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148"/>
      <c r="BK807" s="4"/>
      <c r="BL807" s="4"/>
      <c r="BM807" s="4"/>
      <c r="BN807" s="4"/>
      <c r="BO807" s="4"/>
      <c r="BP807" s="4"/>
      <c r="BQ807" s="4"/>
      <c r="BR807" s="4"/>
      <c r="BS807" s="4"/>
      <c r="BT807" s="4"/>
      <c r="BU807" s="4"/>
    </row>
    <row r="808" spans="1:73" ht="12.75" x14ac:dyDescent="0.2">
      <c r="A808" s="1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148"/>
      <c r="BK808" s="4"/>
      <c r="BL808" s="4"/>
      <c r="BM808" s="4"/>
      <c r="BN808" s="4"/>
      <c r="BO808" s="4"/>
      <c r="BP808" s="4"/>
      <c r="BQ808" s="4"/>
      <c r="BR808" s="4"/>
      <c r="BS808" s="4"/>
      <c r="BT808" s="4"/>
      <c r="BU808" s="4"/>
    </row>
    <row r="809" spans="1:73" ht="12.75" x14ac:dyDescent="0.2">
      <c r="A809" s="1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148"/>
      <c r="BK809" s="4"/>
      <c r="BL809" s="4"/>
      <c r="BM809" s="4"/>
      <c r="BN809" s="4"/>
      <c r="BO809" s="4"/>
      <c r="BP809" s="4"/>
      <c r="BQ809" s="4"/>
      <c r="BR809" s="4"/>
      <c r="BS809" s="4"/>
      <c r="BT809" s="4"/>
      <c r="BU809" s="4"/>
    </row>
    <row r="810" spans="1:73" ht="12.75" x14ac:dyDescent="0.2">
      <c r="A810" s="1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148"/>
      <c r="BK810" s="4"/>
      <c r="BL810" s="4"/>
      <c r="BM810" s="4"/>
      <c r="BN810" s="4"/>
      <c r="BO810" s="4"/>
      <c r="BP810" s="4"/>
      <c r="BQ810" s="4"/>
      <c r="BR810" s="4"/>
      <c r="BS810" s="4"/>
      <c r="BT810" s="4"/>
      <c r="BU810" s="4"/>
    </row>
    <row r="811" spans="1:73" ht="12.75" x14ac:dyDescent="0.2">
      <c r="A811" s="1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148"/>
      <c r="BK811" s="4"/>
      <c r="BL811" s="4"/>
      <c r="BM811" s="4"/>
      <c r="BN811" s="4"/>
      <c r="BO811" s="4"/>
      <c r="BP811" s="4"/>
      <c r="BQ811" s="4"/>
      <c r="BR811" s="4"/>
      <c r="BS811" s="4"/>
      <c r="BT811" s="4"/>
      <c r="BU811" s="4"/>
    </row>
    <row r="812" spans="1:73" ht="12.75" x14ac:dyDescent="0.2">
      <c r="A812" s="1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148"/>
      <c r="BK812" s="4"/>
      <c r="BL812" s="4"/>
      <c r="BM812" s="4"/>
      <c r="BN812" s="4"/>
      <c r="BO812" s="4"/>
      <c r="BP812" s="4"/>
      <c r="BQ812" s="4"/>
      <c r="BR812" s="4"/>
      <c r="BS812" s="4"/>
      <c r="BT812" s="4"/>
      <c r="BU812" s="4"/>
    </row>
    <row r="813" spans="1:73" ht="12.75" x14ac:dyDescent="0.2">
      <c r="A813" s="1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148"/>
      <c r="BK813" s="4"/>
      <c r="BL813" s="4"/>
      <c r="BM813" s="4"/>
      <c r="BN813" s="4"/>
      <c r="BO813" s="4"/>
      <c r="BP813" s="4"/>
      <c r="BQ813" s="4"/>
      <c r="BR813" s="4"/>
      <c r="BS813" s="4"/>
      <c r="BT813" s="4"/>
      <c r="BU813" s="4"/>
    </row>
    <row r="814" spans="1:73" ht="12.75" x14ac:dyDescent="0.2">
      <c r="A814" s="1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148"/>
      <c r="BK814" s="4"/>
      <c r="BL814" s="4"/>
      <c r="BM814" s="4"/>
      <c r="BN814" s="4"/>
      <c r="BO814" s="4"/>
      <c r="BP814" s="4"/>
      <c r="BQ814" s="4"/>
      <c r="BR814" s="4"/>
      <c r="BS814" s="4"/>
      <c r="BT814" s="4"/>
      <c r="BU814" s="4"/>
    </row>
    <row r="815" spans="1:73" ht="12.75" x14ac:dyDescent="0.2">
      <c r="A815" s="1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148"/>
      <c r="BK815" s="4"/>
      <c r="BL815" s="4"/>
      <c r="BM815" s="4"/>
      <c r="BN815" s="4"/>
      <c r="BO815" s="4"/>
      <c r="BP815" s="4"/>
      <c r="BQ815" s="4"/>
      <c r="BR815" s="4"/>
      <c r="BS815" s="4"/>
      <c r="BT815" s="4"/>
      <c r="BU815" s="4"/>
    </row>
    <row r="816" spans="1:73" ht="12.75" x14ac:dyDescent="0.2">
      <c r="A816" s="1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148"/>
      <c r="BK816" s="4"/>
      <c r="BL816" s="4"/>
      <c r="BM816" s="4"/>
      <c r="BN816" s="4"/>
      <c r="BO816" s="4"/>
      <c r="BP816" s="4"/>
      <c r="BQ816" s="4"/>
      <c r="BR816" s="4"/>
      <c r="BS816" s="4"/>
      <c r="BT816" s="4"/>
      <c r="BU816" s="4"/>
    </row>
    <row r="817" spans="1:73" ht="12.75" x14ac:dyDescent="0.2">
      <c r="A817" s="1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148"/>
      <c r="BK817" s="4"/>
      <c r="BL817" s="4"/>
      <c r="BM817" s="4"/>
      <c r="BN817" s="4"/>
      <c r="BO817" s="4"/>
      <c r="BP817" s="4"/>
      <c r="BQ817" s="4"/>
      <c r="BR817" s="4"/>
      <c r="BS817" s="4"/>
      <c r="BT817" s="4"/>
      <c r="BU817" s="4"/>
    </row>
    <row r="818" spans="1:73" ht="12.75" x14ac:dyDescent="0.2">
      <c r="A818" s="1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148"/>
      <c r="BK818" s="4"/>
      <c r="BL818" s="4"/>
      <c r="BM818" s="4"/>
      <c r="BN818" s="4"/>
      <c r="BO818" s="4"/>
      <c r="BP818" s="4"/>
      <c r="BQ818" s="4"/>
      <c r="BR818" s="4"/>
      <c r="BS818" s="4"/>
      <c r="BT818" s="4"/>
      <c r="BU818" s="4"/>
    </row>
    <row r="819" spans="1:73" ht="12.75" x14ac:dyDescent="0.2">
      <c r="A819" s="1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148"/>
      <c r="BK819" s="4"/>
      <c r="BL819" s="4"/>
      <c r="BM819" s="4"/>
      <c r="BN819" s="4"/>
      <c r="BO819" s="4"/>
      <c r="BP819" s="4"/>
      <c r="BQ819" s="4"/>
      <c r="BR819" s="4"/>
      <c r="BS819" s="4"/>
      <c r="BT819" s="4"/>
      <c r="BU819" s="4"/>
    </row>
    <row r="820" spans="1:73" ht="12.75" x14ac:dyDescent="0.2">
      <c r="A820" s="1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148"/>
      <c r="BK820" s="4"/>
      <c r="BL820" s="4"/>
      <c r="BM820" s="4"/>
      <c r="BN820" s="4"/>
      <c r="BO820" s="4"/>
      <c r="BP820" s="4"/>
      <c r="BQ820" s="4"/>
      <c r="BR820" s="4"/>
      <c r="BS820" s="4"/>
      <c r="BT820" s="4"/>
      <c r="BU820" s="4"/>
    </row>
    <row r="821" spans="1:73" ht="12.75" x14ac:dyDescent="0.2">
      <c r="A821" s="1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148"/>
      <c r="BK821" s="4"/>
      <c r="BL821" s="4"/>
      <c r="BM821" s="4"/>
      <c r="BN821" s="4"/>
      <c r="BO821" s="4"/>
      <c r="BP821" s="4"/>
      <c r="BQ821" s="4"/>
      <c r="BR821" s="4"/>
      <c r="BS821" s="4"/>
      <c r="BT821" s="4"/>
      <c r="BU821" s="4"/>
    </row>
    <row r="822" spans="1:73" ht="12.75" x14ac:dyDescent="0.2">
      <c r="A822" s="1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148"/>
      <c r="BK822" s="4"/>
      <c r="BL822" s="4"/>
      <c r="BM822" s="4"/>
      <c r="BN822" s="4"/>
      <c r="BO822" s="4"/>
      <c r="BP822" s="4"/>
      <c r="BQ822" s="4"/>
      <c r="BR822" s="4"/>
      <c r="BS822" s="4"/>
      <c r="BT822" s="4"/>
      <c r="BU822" s="4"/>
    </row>
    <row r="823" spans="1:73" ht="12.75" x14ac:dyDescent="0.2">
      <c r="A823" s="1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148"/>
      <c r="BK823" s="4"/>
      <c r="BL823" s="4"/>
      <c r="BM823" s="4"/>
      <c r="BN823" s="4"/>
      <c r="BO823" s="4"/>
      <c r="BP823" s="4"/>
      <c r="BQ823" s="4"/>
      <c r="BR823" s="4"/>
      <c r="BS823" s="4"/>
      <c r="BT823" s="4"/>
      <c r="BU823" s="4"/>
    </row>
    <row r="824" spans="1:73" ht="12.75" x14ac:dyDescent="0.2">
      <c r="A824" s="1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148"/>
      <c r="BK824" s="4"/>
      <c r="BL824" s="4"/>
      <c r="BM824" s="4"/>
      <c r="BN824" s="4"/>
      <c r="BO824" s="4"/>
      <c r="BP824" s="4"/>
      <c r="BQ824" s="4"/>
      <c r="BR824" s="4"/>
      <c r="BS824" s="4"/>
      <c r="BT824" s="4"/>
      <c r="BU824" s="4"/>
    </row>
    <row r="825" spans="1:73" ht="12.75" x14ac:dyDescent="0.2">
      <c r="A825" s="1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148"/>
      <c r="BK825" s="4"/>
      <c r="BL825" s="4"/>
      <c r="BM825" s="4"/>
      <c r="BN825" s="4"/>
      <c r="BO825" s="4"/>
      <c r="BP825" s="4"/>
      <c r="BQ825" s="4"/>
      <c r="BR825" s="4"/>
      <c r="BS825" s="4"/>
      <c r="BT825" s="4"/>
      <c r="BU825" s="4"/>
    </row>
    <row r="826" spans="1:73" ht="12.75" x14ac:dyDescent="0.2">
      <c r="A826" s="1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148"/>
      <c r="BK826" s="4"/>
      <c r="BL826" s="4"/>
      <c r="BM826" s="4"/>
      <c r="BN826" s="4"/>
      <c r="BO826" s="4"/>
      <c r="BP826" s="4"/>
      <c r="BQ826" s="4"/>
      <c r="BR826" s="4"/>
      <c r="BS826" s="4"/>
      <c r="BT826" s="4"/>
      <c r="BU826" s="4"/>
    </row>
    <row r="827" spans="1:73" ht="12.75" x14ac:dyDescent="0.2">
      <c r="A827" s="1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148"/>
      <c r="BK827" s="4"/>
      <c r="BL827" s="4"/>
      <c r="BM827" s="4"/>
      <c r="BN827" s="4"/>
      <c r="BO827" s="4"/>
      <c r="BP827" s="4"/>
      <c r="BQ827" s="4"/>
      <c r="BR827" s="4"/>
      <c r="BS827" s="4"/>
      <c r="BT827" s="4"/>
      <c r="BU827" s="4"/>
    </row>
    <row r="828" spans="1:73" ht="12.75" x14ac:dyDescent="0.2">
      <c r="A828" s="1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148"/>
      <c r="BK828" s="4"/>
      <c r="BL828" s="4"/>
      <c r="BM828" s="4"/>
      <c r="BN828" s="4"/>
      <c r="BO828" s="4"/>
      <c r="BP828" s="4"/>
      <c r="BQ828" s="4"/>
      <c r="BR828" s="4"/>
      <c r="BS828" s="4"/>
      <c r="BT828" s="4"/>
      <c r="BU828" s="4"/>
    </row>
    <row r="829" spans="1:73" ht="12.75" x14ac:dyDescent="0.2">
      <c r="A829" s="1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148"/>
      <c r="BK829" s="4"/>
      <c r="BL829" s="4"/>
      <c r="BM829" s="4"/>
      <c r="BN829" s="4"/>
      <c r="BO829" s="4"/>
      <c r="BP829" s="4"/>
      <c r="BQ829" s="4"/>
      <c r="BR829" s="4"/>
      <c r="BS829" s="4"/>
      <c r="BT829" s="4"/>
      <c r="BU829" s="4"/>
    </row>
    <row r="830" spans="1:73" ht="12.75" x14ac:dyDescent="0.2">
      <c r="A830" s="1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148"/>
      <c r="BK830" s="4"/>
      <c r="BL830" s="4"/>
      <c r="BM830" s="4"/>
      <c r="BN830" s="4"/>
      <c r="BO830" s="4"/>
      <c r="BP830" s="4"/>
      <c r="BQ830" s="4"/>
      <c r="BR830" s="4"/>
      <c r="BS830" s="4"/>
      <c r="BT830" s="4"/>
      <c r="BU830" s="4"/>
    </row>
    <row r="831" spans="1:73" ht="12.75" x14ac:dyDescent="0.2">
      <c r="A831" s="1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148"/>
      <c r="BK831" s="4"/>
      <c r="BL831" s="4"/>
      <c r="BM831" s="4"/>
      <c r="BN831" s="4"/>
      <c r="BO831" s="4"/>
      <c r="BP831" s="4"/>
      <c r="BQ831" s="4"/>
      <c r="BR831" s="4"/>
      <c r="BS831" s="4"/>
      <c r="BT831" s="4"/>
      <c r="BU831" s="4"/>
    </row>
    <row r="832" spans="1:73" ht="12.75" x14ac:dyDescent="0.2">
      <c r="A832" s="1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148"/>
      <c r="BK832" s="4"/>
      <c r="BL832" s="4"/>
      <c r="BM832" s="4"/>
      <c r="BN832" s="4"/>
      <c r="BO832" s="4"/>
      <c r="BP832" s="4"/>
      <c r="BQ832" s="4"/>
      <c r="BR832" s="4"/>
      <c r="BS832" s="4"/>
      <c r="BT832" s="4"/>
      <c r="BU832" s="4"/>
    </row>
    <row r="833" spans="1:73" ht="12.75" x14ac:dyDescent="0.2">
      <c r="A833" s="1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148"/>
      <c r="BK833" s="4"/>
      <c r="BL833" s="4"/>
      <c r="BM833" s="4"/>
      <c r="BN833" s="4"/>
      <c r="BO833" s="4"/>
      <c r="BP833" s="4"/>
      <c r="BQ833" s="4"/>
      <c r="BR833" s="4"/>
      <c r="BS833" s="4"/>
      <c r="BT833" s="4"/>
      <c r="BU833" s="4"/>
    </row>
    <row r="834" spans="1:73" ht="12.75" x14ac:dyDescent="0.2">
      <c r="A834" s="1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148"/>
      <c r="BK834" s="4"/>
      <c r="BL834" s="4"/>
      <c r="BM834" s="4"/>
      <c r="BN834" s="4"/>
      <c r="BO834" s="4"/>
      <c r="BP834" s="4"/>
      <c r="BQ834" s="4"/>
      <c r="BR834" s="4"/>
      <c r="BS834" s="4"/>
      <c r="BT834" s="4"/>
      <c r="BU834" s="4"/>
    </row>
    <row r="835" spans="1:73" ht="12.75" x14ac:dyDescent="0.2">
      <c r="A835" s="1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148"/>
      <c r="BK835" s="4"/>
      <c r="BL835" s="4"/>
      <c r="BM835" s="4"/>
      <c r="BN835" s="4"/>
      <c r="BO835" s="4"/>
      <c r="BP835" s="4"/>
      <c r="BQ835" s="4"/>
      <c r="BR835" s="4"/>
      <c r="BS835" s="4"/>
      <c r="BT835" s="4"/>
      <c r="BU835" s="4"/>
    </row>
    <row r="836" spans="1:73" ht="12.75" x14ac:dyDescent="0.2">
      <c r="A836" s="1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148"/>
      <c r="BK836" s="4"/>
      <c r="BL836" s="4"/>
      <c r="BM836" s="4"/>
      <c r="BN836" s="4"/>
      <c r="BO836" s="4"/>
      <c r="BP836" s="4"/>
      <c r="BQ836" s="4"/>
      <c r="BR836" s="4"/>
      <c r="BS836" s="4"/>
      <c r="BT836" s="4"/>
      <c r="BU836" s="4"/>
    </row>
    <row r="837" spans="1:73" ht="12.75" x14ac:dyDescent="0.2">
      <c r="A837" s="1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148"/>
      <c r="BK837" s="4"/>
      <c r="BL837" s="4"/>
      <c r="BM837" s="4"/>
      <c r="BN837" s="4"/>
      <c r="BO837" s="4"/>
      <c r="BP837" s="4"/>
      <c r="BQ837" s="4"/>
      <c r="BR837" s="4"/>
      <c r="BS837" s="4"/>
      <c r="BT837" s="4"/>
      <c r="BU837" s="4"/>
    </row>
    <row r="838" spans="1:73" ht="12.75" x14ac:dyDescent="0.2">
      <c r="A838" s="1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148"/>
      <c r="BK838" s="4"/>
      <c r="BL838" s="4"/>
      <c r="BM838" s="4"/>
      <c r="BN838" s="4"/>
      <c r="BO838" s="4"/>
      <c r="BP838" s="4"/>
      <c r="BQ838" s="4"/>
      <c r="BR838" s="4"/>
      <c r="BS838" s="4"/>
      <c r="BT838" s="4"/>
      <c r="BU838" s="4"/>
    </row>
    <row r="839" spans="1:73" ht="12.75" x14ac:dyDescent="0.2">
      <c r="A839" s="1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148"/>
      <c r="BK839" s="4"/>
      <c r="BL839" s="4"/>
      <c r="BM839" s="4"/>
      <c r="BN839" s="4"/>
      <c r="BO839" s="4"/>
      <c r="BP839" s="4"/>
      <c r="BQ839" s="4"/>
      <c r="BR839" s="4"/>
      <c r="BS839" s="4"/>
      <c r="BT839" s="4"/>
      <c r="BU839" s="4"/>
    </row>
    <row r="840" spans="1:73" ht="12.75" x14ac:dyDescent="0.2">
      <c r="A840" s="1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148"/>
      <c r="BK840" s="4"/>
      <c r="BL840" s="4"/>
      <c r="BM840" s="4"/>
      <c r="BN840" s="4"/>
      <c r="BO840" s="4"/>
      <c r="BP840" s="4"/>
      <c r="BQ840" s="4"/>
      <c r="BR840" s="4"/>
      <c r="BS840" s="4"/>
      <c r="BT840" s="4"/>
      <c r="BU840" s="4"/>
    </row>
    <row r="841" spans="1:73" ht="12.75" x14ac:dyDescent="0.2">
      <c r="A841" s="1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148"/>
      <c r="BK841" s="4"/>
      <c r="BL841" s="4"/>
      <c r="BM841" s="4"/>
      <c r="BN841" s="4"/>
      <c r="BO841" s="4"/>
      <c r="BP841" s="4"/>
      <c r="BQ841" s="4"/>
      <c r="BR841" s="4"/>
      <c r="BS841" s="4"/>
      <c r="BT841" s="4"/>
      <c r="BU841" s="4"/>
    </row>
    <row r="842" spans="1:73" ht="12.75" x14ac:dyDescent="0.2">
      <c r="A842" s="1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148"/>
      <c r="BK842" s="4"/>
      <c r="BL842" s="4"/>
      <c r="BM842" s="4"/>
      <c r="BN842" s="4"/>
      <c r="BO842" s="4"/>
      <c r="BP842" s="4"/>
      <c r="BQ842" s="4"/>
      <c r="BR842" s="4"/>
      <c r="BS842" s="4"/>
      <c r="BT842" s="4"/>
      <c r="BU842" s="4"/>
    </row>
    <row r="843" spans="1:73" ht="12.75" x14ac:dyDescent="0.2">
      <c r="A843" s="1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148"/>
      <c r="BK843" s="4"/>
      <c r="BL843" s="4"/>
      <c r="BM843" s="4"/>
      <c r="BN843" s="4"/>
      <c r="BO843" s="4"/>
      <c r="BP843" s="4"/>
      <c r="BQ843" s="4"/>
      <c r="BR843" s="4"/>
      <c r="BS843" s="4"/>
      <c r="BT843" s="4"/>
      <c r="BU843" s="4"/>
    </row>
    <row r="844" spans="1:73" ht="12.75" x14ac:dyDescent="0.2">
      <c r="A844" s="1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148"/>
      <c r="BK844" s="4"/>
      <c r="BL844" s="4"/>
      <c r="BM844" s="4"/>
      <c r="BN844" s="4"/>
      <c r="BO844" s="4"/>
      <c r="BP844" s="4"/>
      <c r="BQ844" s="4"/>
      <c r="BR844" s="4"/>
      <c r="BS844" s="4"/>
      <c r="BT844" s="4"/>
      <c r="BU844" s="4"/>
    </row>
    <row r="845" spans="1:73" ht="12.75" x14ac:dyDescent="0.2">
      <c r="A845" s="1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148"/>
      <c r="BK845" s="4"/>
      <c r="BL845" s="4"/>
      <c r="BM845" s="4"/>
      <c r="BN845" s="4"/>
      <c r="BO845" s="4"/>
      <c r="BP845" s="4"/>
      <c r="BQ845" s="4"/>
      <c r="BR845" s="4"/>
      <c r="BS845" s="4"/>
      <c r="BT845" s="4"/>
      <c r="BU845" s="4"/>
    </row>
    <row r="846" spans="1:73" ht="12.75" x14ac:dyDescent="0.2">
      <c r="A846" s="1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148"/>
      <c r="BK846" s="4"/>
      <c r="BL846" s="4"/>
      <c r="BM846" s="4"/>
      <c r="BN846" s="4"/>
      <c r="BO846" s="4"/>
      <c r="BP846" s="4"/>
      <c r="BQ846" s="4"/>
      <c r="BR846" s="4"/>
      <c r="BS846" s="4"/>
      <c r="BT846" s="4"/>
      <c r="BU846" s="4"/>
    </row>
    <row r="847" spans="1:73" ht="12.75" x14ac:dyDescent="0.2">
      <c r="A847" s="1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148"/>
      <c r="BK847" s="4"/>
      <c r="BL847" s="4"/>
      <c r="BM847" s="4"/>
      <c r="BN847" s="4"/>
      <c r="BO847" s="4"/>
      <c r="BP847" s="4"/>
      <c r="BQ847" s="4"/>
      <c r="BR847" s="4"/>
      <c r="BS847" s="4"/>
      <c r="BT847" s="4"/>
      <c r="BU847" s="4"/>
    </row>
    <row r="848" spans="1:73" ht="12.75" x14ac:dyDescent="0.2">
      <c r="A848" s="1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148"/>
      <c r="BK848" s="4"/>
      <c r="BL848" s="4"/>
      <c r="BM848" s="4"/>
      <c r="BN848" s="4"/>
      <c r="BO848" s="4"/>
      <c r="BP848" s="4"/>
      <c r="BQ848" s="4"/>
      <c r="BR848" s="4"/>
      <c r="BS848" s="4"/>
      <c r="BT848" s="4"/>
      <c r="BU848" s="4"/>
    </row>
    <row r="849" spans="1:73" ht="12.75" x14ac:dyDescent="0.2">
      <c r="A849" s="1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148"/>
      <c r="BK849" s="4"/>
      <c r="BL849" s="4"/>
      <c r="BM849" s="4"/>
      <c r="BN849" s="4"/>
      <c r="BO849" s="4"/>
      <c r="BP849" s="4"/>
      <c r="BQ849" s="4"/>
      <c r="BR849" s="4"/>
      <c r="BS849" s="4"/>
      <c r="BT849" s="4"/>
      <c r="BU849" s="4"/>
    </row>
    <row r="850" spans="1:73" ht="12.75" x14ac:dyDescent="0.2">
      <c r="A850" s="1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148"/>
      <c r="BK850" s="4"/>
      <c r="BL850" s="4"/>
      <c r="BM850" s="4"/>
      <c r="BN850" s="4"/>
      <c r="BO850" s="4"/>
      <c r="BP850" s="4"/>
      <c r="BQ850" s="4"/>
      <c r="BR850" s="4"/>
      <c r="BS850" s="4"/>
      <c r="BT850" s="4"/>
      <c r="BU850" s="4"/>
    </row>
    <row r="851" spans="1:73" ht="12.75" x14ac:dyDescent="0.2">
      <c r="A851" s="1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148"/>
      <c r="BK851" s="4"/>
      <c r="BL851" s="4"/>
      <c r="BM851" s="4"/>
      <c r="BN851" s="4"/>
      <c r="BO851" s="4"/>
      <c r="BP851" s="4"/>
      <c r="BQ851" s="4"/>
      <c r="BR851" s="4"/>
      <c r="BS851" s="4"/>
      <c r="BT851" s="4"/>
      <c r="BU851" s="4"/>
    </row>
    <row r="852" spans="1:73" ht="12.75" x14ac:dyDescent="0.2">
      <c r="A852" s="1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148"/>
      <c r="BK852" s="4"/>
      <c r="BL852" s="4"/>
      <c r="BM852" s="4"/>
      <c r="BN852" s="4"/>
      <c r="BO852" s="4"/>
      <c r="BP852" s="4"/>
      <c r="BQ852" s="4"/>
      <c r="BR852" s="4"/>
      <c r="BS852" s="4"/>
      <c r="BT852" s="4"/>
      <c r="BU852" s="4"/>
    </row>
    <row r="853" spans="1:73" ht="12.75" x14ac:dyDescent="0.2">
      <c r="A853" s="1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148"/>
      <c r="BK853" s="4"/>
      <c r="BL853" s="4"/>
      <c r="BM853" s="4"/>
      <c r="BN853" s="4"/>
      <c r="BO853" s="4"/>
      <c r="BP853" s="4"/>
      <c r="BQ853" s="4"/>
      <c r="BR853" s="4"/>
      <c r="BS853" s="4"/>
      <c r="BT853" s="4"/>
      <c r="BU853" s="4"/>
    </row>
    <row r="854" spans="1:73" ht="12.75" x14ac:dyDescent="0.2">
      <c r="A854" s="1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148"/>
      <c r="BK854" s="4"/>
      <c r="BL854" s="4"/>
      <c r="BM854" s="4"/>
      <c r="BN854" s="4"/>
      <c r="BO854" s="4"/>
      <c r="BP854" s="4"/>
      <c r="BQ854" s="4"/>
      <c r="BR854" s="4"/>
      <c r="BS854" s="4"/>
      <c r="BT854" s="4"/>
      <c r="BU854" s="4"/>
    </row>
    <row r="855" spans="1:73" ht="12.75" x14ac:dyDescent="0.2">
      <c r="A855" s="1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148"/>
      <c r="BK855" s="4"/>
      <c r="BL855" s="4"/>
      <c r="BM855" s="4"/>
      <c r="BN855" s="4"/>
      <c r="BO855" s="4"/>
      <c r="BP855" s="4"/>
      <c r="BQ855" s="4"/>
      <c r="BR855" s="4"/>
      <c r="BS855" s="4"/>
      <c r="BT855" s="4"/>
      <c r="BU855" s="4"/>
    </row>
    <row r="856" spans="1:73" ht="12.75" x14ac:dyDescent="0.2">
      <c r="A856" s="1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148"/>
      <c r="BK856" s="4"/>
      <c r="BL856" s="4"/>
      <c r="BM856" s="4"/>
      <c r="BN856" s="4"/>
      <c r="BO856" s="4"/>
      <c r="BP856" s="4"/>
      <c r="BQ856" s="4"/>
      <c r="BR856" s="4"/>
      <c r="BS856" s="4"/>
      <c r="BT856" s="4"/>
      <c r="BU856" s="4"/>
    </row>
    <row r="857" spans="1:73" ht="12.75" x14ac:dyDescent="0.2">
      <c r="A857" s="1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148"/>
      <c r="BK857" s="4"/>
      <c r="BL857" s="4"/>
      <c r="BM857" s="4"/>
      <c r="BN857" s="4"/>
      <c r="BO857" s="4"/>
      <c r="BP857" s="4"/>
      <c r="BQ857" s="4"/>
      <c r="BR857" s="4"/>
      <c r="BS857" s="4"/>
      <c r="BT857" s="4"/>
      <c r="BU857" s="4"/>
    </row>
    <row r="858" spans="1:73" ht="12.75" x14ac:dyDescent="0.2">
      <c r="A858" s="1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148"/>
      <c r="BK858" s="4"/>
      <c r="BL858" s="4"/>
      <c r="BM858" s="4"/>
      <c r="BN858" s="4"/>
      <c r="BO858" s="4"/>
      <c r="BP858" s="4"/>
      <c r="BQ858" s="4"/>
      <c r="BR858" s="4"/>
      <c r="BS858" s="4"/>
      <c r="BT858" s="4"/>
      <c r="BU858" s="4"/>
    </row>
    <row r="859" spans="1:73" ht="12.75" x14ac:dyDescent="0.2">
      <c r="A859" s="1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148"/>
      <c r="BK859" s="4"/>
      <c r="BL859" s="4"/>
      <c r="BM859" s="4"/>
      <c r="BN859" s="4"/>
      <c r="BO859" s="4"/>
      <c r="BP859" s="4"/>
      <c r="BQ859" s="4"/>
      <c r="BR859" s="4"/>
      <c r="BS859" s="4"/>
      <c r="BT859" s="4"/>
      <c r="BU859" s="4"/>
    </row>
    <row r="860" spans="1:73" ht="12.75" x14ac:dyDescent="0.2">
      <c r="A860" s="1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148"/>
      <c r="BK860" s="4"/>
      <c r="BL860" s="4"/>
      <c r="BM860" s="4"/>
      <c r="BN860" s="4"/>
      <c r="BO860" s="4"/>
      <c r="BP860" s="4"/>
      <c r="BQ860" s="4"/>
      <c r="BR860" s="4"/>
      <c r="BS860" s="4"/>
      <c r="BT860" s="4"/>
      <c r="BU860" s="4"/>
    </row>
    <row r="861" spans="1:73" ht="12.75" x14ac:dyDescent="0.2">
      <c r="A861" s="1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148"/>
      <c r="BK861" s="4"/>
      <c r="BL861" s="4"/>
      <c r="BM861" s="4"/>
      <c r="BN861" s="4"/>
      <c r="BO861" s="4"/>
      <c r="BP861" s="4"/>
      <c r="BQ861" s="4"/>
      <c r="BR861" s="4"/>
      <c r="BS861" s="4"/>
      <c r="BT861" s="4"/>
      <c r="BU861" s="4"/>
    </row>
    <row r="862" spans="1:73" ht="12.75" x14ac:dyDescent="0.2">
      <c r="A862" s="1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148"/>
      <c r="BK862" s="4"/>
      <c r="BL862" s="4"/>
      <c r="BM862" s="4"/>
      <c r="BN862" s="4"/>
      <c r="BO862" s="4"/>
      <c r="BP862" s="4"/>
      <c r="BQ862" s="4"/>
      <c r="BR862" s="4"/>
      <c r="BS862" s="4"/>
      <c r="BT862" s="4"/>
      <c r="BU862" s="4"/>
    </row>
    <row r="863" spans="1:73" ht="12.75" x14ac:dyDescent="0.2">
      <c r="A863" s="1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148"/>
      <c r="BK863" s="4"/>
      <c r="BL863" s="4"/>
      <c r="BM863" s="4"/>
      <c r="BN863" s="4"/>
      <c r="BO863" s="4"/>
      <c r="BP863" s="4"/>
      <c r="BQ863" s="4"/>
      <c r="BR863" s="4"/>
      <c r="BS863" s="4"/>
      <c r="BT863" s="4"/>
      <c r="BU863" s="4"/>
    </row>
    <row r="864" spans="1:73" ht="12.75" x14ac:dyDescent="0.2">
      <c r="A864" s="1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148"/>
      <c r="BK864" s="4"/>
      <c r="BL864" s="4"/>
      <c r="BM864" s="4"/>
      <c r="BN864" s="4"/>
      <c r="BO864" s="4"/>
      <c r="BP864" s="4"/>
      <c r="BQ864" s="4"/>
      <c r="BR864" s="4"/>
      <c r="BS864" s="4"/>
      <c r="BT864" s="4"/>
      <c r="BU864" s="4"/>
    </row>
    <row r="865" spans="1:73" ht="12.75" x14ac:dyDescent="0.2">
      <c r="A865" s="1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148"/>
      <c r="BK865" s="4"/>
      <c r="BL865" s="4"/>
      <c r="BM865" s="4"/>
      <c r="BN865" s="4"/>
      <c r="BO865" s="4"/>
      <c r="BP865" s="4"/>
      <c r="BQ865" s="4"/>
      <c r="BR865" s="4"/>
      <c r="BS865" s="4"/>
      <c r="BT865" s="4"/>
      <c r="BU865" s="4"/>
    </row>
    <row r="866" spans="1:73" ht="12.75" x14ac:dyDescent="0.2">
      <c r="A866" s="1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148"/>
      <c r="BK866" s="4"/>
      <c r="BL866" s="4"/>
      <c r="BM866" s="4"/>
      <c r="BN866" s="4"/>
      <c r="BO866" s="4"/>
      <c r="BP866" s="4"/>
      <c r="BQ866" s="4"/>
      <c r="BR866" s="4"/>
      <c r="BS866" s="4"/>
      <c r="BT866" s="4"/>
      <c r="BU866" s="4"/>
    </row>
    <row r="867" spans="1:73" ht="12.75" x14ac:dyDescent="0.2">
      <c r="A867" s="1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148"/>
      <c r="BK867" s="4"/>
      <c r="BL867" s="4"/>
      <c r="BM867" s="4"/>
      <c r="BN867" s="4"/>
      <c r="BO867" s="4"/>
      <c r="BP867" s="4"/>
      <c r="BQ867" s="4"/>
      <c r="BR867" s="4"/>
      <c r="BS867" s="4"/>
      <c r="BT867" s="4"/>
      <c r="BU867" s="4"/>
    </row>
    <row r="868" spans="1:73" ht="12.75" x14ac:dyDescent="0.2">
      <c r="A868" s="1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148"/>
      <c r="BK868" s="4"/>
      <c r="BL868" s="4"/>
      <c r="BM868" s="4"/>
      <c r="BN868" s="4"/>
      <c r="BO868" s="4"/>
      <c r="BP868" s="4"/>
      <c r="BQ868" s="4"/>
      <c r="BR868" s="4"/>
      <c r="BS868" s="4"/>
      <c r="BT868" s="4"/>
      <c r="BU868" s="4"/>
    </row>
    <row r="869" spans="1:73" ht="12.75" x14ac:dyDescent="0.2">
      <c r="A869" s="1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148"/>
      <c r="BK869" s="4"/>
      <c r="BL869" s="4"/>
      <c r="BM869" s="4"/>
      <c r="BN869" s="4"/>
      <c r="BO869" s="4"/>
      <c r="BP869" s="4"/>
      <c r="BQ869" s="4"/>
      <c r="BR869" s="4"/>
      <c r="BS869" s="4"/>
      <c r="BT869" s="4"/>
      <c r="BU869" s="4"/>
    </row>
    <row r="870" spans="1:73" ht="12.75" x14ac:dyDescent="0.2">
      <c r="A870" s="1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148"/>
      <c r="BK870" s="4"/>
      <c r="BL870" s="4"/>
      <c r="BM870" s="4"/>
      <c r="BN870" s="4"/>
      <c r="BO870" s="4"/>
      <c r="BP870" s="4"/>
      <c r="BQ870" s="4"/>
      <c r="BR870" s="4"/>
      <c r="BS870" s="4"/>
      <c r="BT870" s="4"/>
      <c r="BU870" s="4"/>
    </row>
    <row r="871" spans="1:73" ht="12.75" x14ac:dyDescent="0.2">
      <c r="A871" s="1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148"/>
      <c r="BK871" s="4"/>
      <c r="BL871" s="4"/>
      <c r="BM871" s="4"/>
      <c r="BN871" s="4"/>
      <c r="BO871" s="4"/>
      <c r="BP871" s="4"/>
      <c r="BQ871" s="4"/>
      <c r="BR871" s="4"/>
      <c r="BS871" s="4"/>
      <c r="BT871" s="4"/>
      <c r="BU871" s="4"/>
    </row>
    <row r="872" spans="1:73" ht="12.75" x14ac:dyDescent="0.2">
      <c r="A872" s="1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148"/>
      <c r="BK872" s="4"/>
      <c r="BL872" s="4"/>
      <c r="BM872" s="4"/>
      <c r="BN872" s="4"/>
      <c r="BO872" s="4"/>
      <c r="BP872" s="4"/>
      <c r="BQ872" s="4"/>
      <c r="BR872" s="4"/>
      <c r="BS872" s="4"/>
      <c r="BT872" s="4"/>
      <c r="BU872" s="4"/>
    </row>
    <row r="873" spans="1:73" ht="12.75" x14ac:dyDescent="0.2">
      <c r="A873" s="1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148"/>
      <c r="BK873" s="4"/>
      <c r="BL873" s="4"/>
      <c r="BM873" s="4"/>
      <c r="BN873" s="4"/>
      <c r="BO873" s="4"/>
      <c r="BP873" s="4"/>
      <c r="BQ873" s="4"/>
      <c r="BR873" s="4"/>
      <c r="BS873" s="4"/>
      <c r="BT873" s="4"/>
      <c r="BU873" s="4"/>
    </row>
    <row r="874" spans="1:73" ht="12.75" x14ac:dyDescent="0.2">
      <c r="A874" s="1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148"/>
      <c r="BK874" s="4"/>
      <c r="BL874" s="4"/>
      <c r="BM874" s="4"/>
      <c r="BN874" s="4"/>
      <c r="BO874" s="4"/>
      <c r="BP874" s="4"/>
      <c r="BQ874" s="4"/>
      <c r="BR874" s="4"/>
      <c r="BS874" s="4"/>
      <c r="BT874" s="4"/>
      <c r="BU874" s="4"/>
    </row>
    <row r="875" spans="1:73" ht="12.75" x14ac:dyDescent="0.2">
      <c r="A875" s="1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148"/>
      <c r="BK875" s="4"/>
      <c r="BL875" s="4"/>
      <c r="BM875" s="4"/>
      <c r="BN875" s="4"/>
      <c r="BO875" s="4"/>
      <c r="BP875" s="4"/>
      <c r="BQ875" s="4"/>
      <c r="BR875" s="4"/>
      <c r="BS875" s="4"/>
      <c r="BT875" s="4"/>
      <c r="BU875" s="4"/>
    </row>
    <row r="876" spans="1:73" ht="12.75" x14ac:dyDescent="0.2">
      <c r="A876" s="1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148"/>
      <c r="BK876" s="4"/>
      <c r="BL876" s="4"/>
      <c r="BM876" s="4"/>
      <c r="BN876" s="4"/>
      <c r="BO876" s="4"/>
      <c r="BP876" s="4"/>
      <c r="BQ876" s="4"/>
      <c r="BR876" s="4"/>
      <c r="BS876" s="4"/>
      <c r="BT876" s="4"/>
      <c r="BU876" s="4"/>
    </row>
    <row r="877" spans="1:73" ht="12.75" x14ac:dyDescent="0.2">
      <c r="A877" s="1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148"/>
      <c r="BK877" s="4"/>
      <c r="BL877" s="4"/>
      <c r="BM877" s="4"/>
      <c r="BN877" s="4"/>
      <c r="BO877" s="4"/>
      <c r="BP877" s="4"/>
      <c r="BQ877" s="4"/>
      <c r="BR877" s="4"/>
      <c r="BS877" s="4"/>
      <c r="BT877" s="4"/>
      <c r="BU877" s="4"/>
    </row>
    <row r="878" spans="1:73" ht="12.75" x14ac:dyDescent="0.2">
      <c r="A878" s="1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148"/>
      <c r="BK878" s="4"/>
      <c r="BL878" s="4"/>
      <c r="BM878" s="4"/>
      <c r="BN878" s="4"/>
      <c r="BO878" s="4"/>
      <c r="BP878" s="4"/>
      <c r="BQ878" s="4"/>
      <c r="BR878" s="4"/>
      <c r="BS878" s="4"/>
      <c r="BT878" s="4"/>
      <c r="BU878" s="4"/>
    </row>
    <row r="879" spans="1:73" ht="12.75" x14ac:dyDescent="0.2">
      <c r="A879" s="1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148"/>
      <c r="BK879" s="4"/>
      <c r="BL879" s="4"/>
      <c r="BM879" s="4"/>
      <c r="BN879" s="4"/>
      <c r="BO879" s="4"/>
      <c r="BP879" s="4"/>
      <c r="BQ879" s="4"/>
      <c r="BR879" s="4"/>
      <c r="BS879" s="4"/>
      <c r="BT879" s="4"/>
      <c r="BU879" s="4"/>
    </row>
    <row r="880" spans="1:73" ht="12.75" x14ac:dyDescent="0.2">
      <c r="A880" s="1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148"/>
      <c r="BK880" s="4"/>
      <c r="BL880" s="4"/>
      <c r="BM880" s="4"/>
      <c r="BN880" s="4"/>
      <c r="BO880" s="4"/>
      <c r="BP880" s="4"/>
      <c r="BQ880" s="4"/>
      <c r="BR880" s="4"/>
      <c r="BS880" s="4"/>
      <c r="BT880" s="4"/>
      <c r="BU880" s="4"/>
    </row>
    <row r="881" spans="1:73" ht="12.75" x14ac:dyDescent="0.2">
      <c r="A881" s="1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148"/>
      <c r="BK881" s="4"/>
      <c r="BL881" s="4"/>
      <c r="BM881" s="4"/>
      <c r="BN881" s="4"/>
      <c r="BO881" s="4"/>
      <c r="BP881" s="4"/>
      <c r="BQ881" s="4"/>
      <c r="BR881" s="4"/>
      <c r="BS881" s="4"/>
      <c r="BT881" s="4"/>
      <c r="BU881" s="4"/>
    </row>
    <row r="882" spans="1:73" ht="12.75" x14ac:dyDescent="0.2">
      <c r="A882" s="1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148"/>
      <c r="BK882" s="4"/>
      <c r="BL882" s="4"/>
      <c r="BM882" s="4"/>
      <c r="BN882" s="4"/>
      <c r="BO882" s="4"/>
      <c r="BP882" s="4"/>
      <c r="BQ882" s="4"/>
      <c r="BR882" s="4"/>
      <c r="BS882" s="4"/>
      <c r="BT882" s="4"/>
      <c r="BU882" s="4"/>
    </row>
    <row r="883" spans="1:73" ht="12.75" x14ac:dyDescent="0.2">
      <c r="A883" s="1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148"/>
      <c r="BK883" s="4"/>
      <c r="BL883" s="4"/>
      <c r="BM883" s="4"/>
      <c r="BN883" s="4"/>
      <c r="BO883" s="4"/>
      <c r="BP883" s="4"/>
      <c r="BQ883" s="4"/>
      <c r="BR883" s="4"/>
      <c r="BS883" s="4"/>
      <c r="BT883" s="4"/>
      <c r="BU883" s="4"/>
    </row>
    <row r="884" spans="1:73" ht="12.75" x14ac:dyDescent="0.2">
      <c r="A884" s="1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148"/>
      <c r="BK884" s="4"/>
      <c r="BL884" s="4"/>
      <c r="BM884" s="4"/>
      <c r="BN884" s="4"/>
      <c r="BO884" s="4"/>
      <c r="BP884" s="4"/>
      <c r="BQ884" s="4"/>
      <c r="BR884" s="4"/>
      <c r="BS884" s="4"/>
      <c r="BT884" s="4"/>
      <c r="BU884" s="4"/>
    </row>
    <row r="885" spans="1:73" ht="12.75" x14ac:dyDescent="0.2">
      <c r="A885" s="1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148"/>
      <c r="BK885" s="4"/>
      <c r="BL885" s="4"/>
      <c r="BM885" s="4"/>
      <c r="BN885" s="4"/>
      <c r="BO885" s="4"/>
      <c r="BP885" s="4"/>
      <c r="BQ885" s="4"/>
      <c r="BR885" s="4"/>
      <c r="BS885" s="4"/>
      <c r="BT885" s="4"/>
      <c r="BU885" s="4"/>
    </row>
    <row r="886" spans="1:73" ht="12.75" x14ac:dyDescent="0.2">
      <c r="A886" s="1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148"/>
      <c r="BK886" s="4"/>
      <c r="BL886" s="4"/>
      <c r="BM886" s="4"/>
      <c r="BN886" s="4"/>
      <c r="BO886" s="4"/>
      <c r="BP886" s="4"/>
      <c r="BQ886" s="4"/>
      <c r="BR886" s="4"/>
      <c r="BS886" s="4"/>
      <c r="BT886" s="4"/>
      <c r="BU886" s="4"/>
    </row>
    <row r="887" spans="1:73" ht="12.75" x14ac:dyDescent="0.2">
      <c r="A887" s="1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148"/>
      <c r="BK887" s="4"/>
      <c r="BL887" s="4"/>
      <c r="BM887" s="4"/>
      <c r="BN887" s="4"/>
      <c r="BO887" s="4"/>
      <c r="BP887" s="4"/>
      <c r="BQ887" s="4"/>
      <c r="BR887" s="4"/>
      <c r="BS887" s="4"/>
      <c r="BT887" s="4"/>
      <c r="BU887" s="4"/>
    </row>
    <row r="888" spans="1:73" ht="12.75" x14ac:dyDescent="0.2">
      <c r="A888" s="1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148"/>
      <c r="BK888" s="4"/>
      <c r="BL888" s="4"/>
      <c r="BM888" s="4"/>
      <c r="BN888" s="4"/>
      <c r="BO888" s="4"/>
      <c r="BP888" s="4"/>
      <c r="BQ888" s="4"/>
      <c r="BR888" s="4"/>
      <c r="BS888" s="4"/>
      <c r="BT888" s="4"/>
      <c r="BU888" s="4"/>
    </row>
    <row r="889" spans="1:73" ht="12.75" x14ac:dyDescent="0.2">
      <c r="A889" s="1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148"/>
      <c r="BK889" s="4"/>
      <c r="BL889" s="4"/>
      <c r="BM889" s="4"/>
      <c r="BN889" s="4"/>
      <c r="BO889" s="4"/>
      <c r="BP889" s="4"/>
      <c r="BQ889" s="4"/>
      <c r="BR889" s="4"/>
      <c r="BS889" s="4"/>
      <c r="BT889" s="4"/>
      <c r="BU889" s="4"/>
    </row>
    <row r="890" spans="1:73" ht="12.75" x14ac:dyDescent="0.2">
      <c r="A890" s="1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148"/>
      <c r="BK890" s="4"/>
      <c r="BL890" s="4"/>
      <c r="BM890" s="4"/>
      <c r="BN890" s="4"/>
      <c r="BO890" s="4"/>
      <c r="BP890" s="4"/>
      <c r="BQ890" s="4"/>
      <c r="BR890" s="4"/>
      <c r="BS890" s="4"/>
      <c r="BT890" s="4"/>
      <c r="BU890" s="4"/>
    </row>
    <row r="891" spans="1:73" ht="12.75" x14ac:dyDescent="0.2">
      <c r="A891" s="1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148"/>
      <c r="BK891" s="4"/>
      <c r="BL891" s="4"/>
      <c r="BM891" s="4"/>
      <c r="BN891" s="4"/>
      <c r="BO891" s="4"/>
      <c r="BP891" s="4"/>
      <c r="BQ891" s="4"/>
      <c r="BR891" s="4"/>
      <c r="BS891" s="4"/>
      <c r="BT891" s="4"/>
      <c r="BU891" s="4"/>
    </row>
    <row r="892" spans="1:73" ht="12.75" x14ac:dyDescent="0.2">
      <c r="A892" s="1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148"/>
      <c r="BK892" s="4"/>
      <c r="BL892" s="4"/>
      <c r="BM892" s="4"/>
      <c r="BN892" s="4"/>
      <c r="BO892" s="4"/>
      <c r="BP892" s="4"/>
      <c r="BQ892" s="4"/>
      <c r="BR892" s="4"/>
      <c r="BS892" s="4"/>
      <c r="BT892" s="4"/>
      <c r="BU892" s="4"/>
    </row>
    <row r="893" spans="1:73" ht="12.75" x14ac:dyDescent="0.2">
      <c r="A893" s="1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148"/>
      <c r="BK893" s="4"/>
      <c r="BL893" s="4"/>
      <c r="BM893" s="4"/>
      <c r="BN893" s="4"/>
      <c r="BO893" s="4"/>
      <c r="BP893" s="4"/>
      <c r="BQ893" s="4"/>
      <c r="BR893" s="4"/>
      <c r="BS893" s="4"/>
      <c r="BT893" s="4"/>
      <c r="BU893" s="4"/>
    </row>
    <row r="894" spans="1:73" ht="12.75" x14ac:dyDescent="0.2">
      <c r="A894" s="1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148"/>
      <c r="BK894" s="4"/>
      <c r="BL894" s="4"/>
      <c r="BM894" s="4"/>
      <c r="BN894" s="4"/>
      <c r="BO894" s="4"/>
      <c r="BP894" s="4"/>
      <c r="BQ894" s="4"/>
      <c r="BR894" s="4"/>
      <c r="BS894" s="4"/>
      <c r="BT894" s="4"/>
      <c r="BU894" s="4"/>
    </row>
    <row r="895" spans="1:73" ht="12.75" x14ac:dyDescent="0.2">
      <c r="A895" s="1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148"/>
      <c r="BK895" s="4"/>
      <c r="BL895" s="4"/>
      <c r="BM895" s="4"/>
      <c r="BN895" s="4"/>
      <c r="BO895" s="4"/>
      <c r="BP895" s="4"/>
      <c r="BQ895" s="4"/>
      <c r="BR895" s="4"/>
      <c r="BS895" s="4"/>
      <c r="BT895" s="4"/>
      <c r="BU895" s="4"/>
    </row>
    <row r="896" spans="1:73" ht="12.75" x14ac:dyDescent="0.2">
      <c r="A896" s="1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148"/>
      <c r="BK896" s="4"/>
      <c r="BL896" s="4"/>
      <c r="BM896" s="4"/>
      <c r="BN896" s="4"/>
      <c r="BO896" s="4"/>
      <c r="BP896" s="4"/>
      <c r="BQ896" s="4"/>
      <c r="BR896" s="4"/>
      <c r="BS896" s="4"/>
      <c r="BT896" s="4"/>
      <c r="BU896" s="4"/>
    </row>
    <row r="897" spans="1:73" ht="12.75" x14ac:dyDescent="0.2">
      <c r="A897" s="1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148"/>
      <c r="BK897" s="4"/>
      <c r="BL897" s="4"/>
      <c r="BM897" s="4"/>
      <c r="BN897" s="4"/>
      <c r="BO897" s="4"/>
      <c r="BP897" s="4"/>
      <c r="BQ897" s="4"/>
      <c r="BR897" s="4"/>
      <c r="BS897" s="4"/>
      <c r="BT897" s="4"/>
      <c r="BU897" s="4"/>
    </row>
    <row r="898" spans="1:73" ht="12.75" x14ac:dyDescent="0.2">
      <c r="A898" s="1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148"/>
      <c r="BK898" s="4"/>
      <c r="BL898" s="4"/>
      <c r="BM898" s="4"/>
      <c r="BN898" s="4"/>
      <c r="BO898" s="4"/>
      <c r="BP898" s="4"/>
      <c r="BQ898" s="4"/>
      <c r="BR898" s="4"/>
      <c r="BS898" s="4"/>
      <c r="BT898" s="4"/>
      <c r="BU898" s="4"/>
    </row>
    <row r="899" spans="1:73" ht="12.75" x14ac:dyDescent="0.2">
      <c r="A899" s="1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148"/>
      <c r="BK899" s="4"/>
      <c r="BL899" s="4"/>
      <c r="BM899" s="4"/>
      <c r="BN899" s="4"/>
      <c r="BO899" s="4"/>
      <c r="BP899" s="4"/>
      <c r="BQ899" s="4"/>
      <c r="BR899" s="4"/>
      <c r="BS899" s="4"/>
      <c r="BT899" s="4"/>
      <c r="BU899" s="4"/>
    </row>
    <row r="900" spans="1:73" ht="12.75" x14ac:dyDescent="0.2">
      <c r="A900" s="1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148"/>
      <c r="BK900" s="4"/>
      <c r="BL900" s="4"/>
      <c r="BM900" s="4"/>
      <c r="BN900" s="4"/>
      <c r="BO900" s="4"/>
      <c r="BP900" s="4"/>
      <c r="BQ900" s="4"/>
      <c r="BR900" s="4"/>
      <c r="BS900" s="4"/>
      <c r="BT900" s="4"/>
      <c r="BU900" s="4"/>
    </row>
    <row r="901" spans="1:73" ht="12.75" x14ac:dyDescent="0.2">
      <c r="A901" s="1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148"/>
      <c r="BK901" s="4"/>
      <c r="BL901" s="4"/>
      <c r="BM901" s="4"/>
      <c r="BN901" s="4"/>
      <c r="BO901" s="4"/>
      <c r="BP901" s="4"/>
      <c r="BQ901" s="4"/>
      <c r="BR901" s="4"/>
      <c r="BS901" s="4"/>
      <c r="BT901" s="4"/>
      <c r="BU901" s="4"/>
    </row>
    <row r="902" spans="1:73" ht="12.75" x14ac:dyDescent="0.2">
      <c r="A902" s="1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148"/>
      <c r="BK902" s="4"/>
      <c r="BL902" s="4"/>
      <c r="BM902" s="4"/>
      <c r="BN902" s="4"/>
      <c r="BO902" s="4"/>
      <c r="BP902" s="4"/>
      <c r="BQ902" s="4"/>
      <c r="BR902" s="4"/>
      <c r="BS902" s="4"/>
      <c r="BT902" s="4"/>
      <c r="BU902" s="4"/>
    </row>
    <row r="903" spans="1:73" ht="12.75" x14ac:dyDescent="0.2">
      <c r="A903" s="1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148"/>
      <c r="BK903" s="4"/>
      <c r="BL903" s="4"/>
      <c r="BM903" s="4"/>
      <c r="BN903" s="4"/>
      <c r="BO903" s="4"/>
      <c r="BP903" s="4"/>
      <c r="BQ903" s="4"/>
      <c r="BR903" s="4"/>
      <c r="BS903" s="4"/>
      <c r="BT903" s="4"/>
      <c r="BU903" s="4"/>
    </row>
    <row r="904" spans="1:73" ht="12.75" x14ac:dyDescent="0.2">
      <c r="A904" s="1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148"/>
      <c r="BK904" s="4"/>
      <c r="BL904" s="4"/>
      <c r="BM904" s="4"/>
      <c r="BN904" s="4"/>
      <c r="BO904" s="4"/>
      <c r="BP904" s="4"/>
      <c r="BQ904" s="4"/>
      <c r="BR904" s="4"/>
      <c r="BS904" s="4"/>
      <c r="BT904" s="4"/>
      <c r="BU904" s="4"/>
    </row>
    <row r="905" spans="1:73" ht="12.75" x14ac:dyDescent="0.2">
      <c r="A905" s="1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148"/>
      <c r="BK905" s="4"/>
      <c r="BL905" s="4"/>
      <c r="BM905" s="4"/>
      <c r="BN905" s="4"/>
      <c r="BO905" s="4"/>
      <c r="BP905" s="4"/>
      <c r="BQ905" s="4"/>
      <c r="BR905" s="4"/>
      <c r="BS905" s="4"/>
      <c r="BT905" s="4"/>
      <c r="BU905" s="4"/>
    </row>
    <row r="906" spans="1:73" ht="12.75" x14ac:dyDescent="0.2">
      <c r="A906" s="1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148"/>
      <c r="BK906" s="4"/>
      <c r="BL906" s="4"/>
      <c r="BM906" s="4"/>
      <c r="BN906" s="4"/>
      <c r="BO906" s="4"/>
      <c r="BP906" s="4"/>
      <c r="BQ906" s="4"/>
      <c r="BR906" s="4"/>
      <c r="BS906" s="4"/>
      <c r="BT906" s="4"/>
      <c r="BU906" s="4"/>
    </row>
    <row r="907" spans="1:73" ht="12.75" x14ac:dyDescent="0.2">
      <c r="A907" s="1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148"/>
      <c r="BK907" s="4"/>
      <c r="BL907" s="4"/>
      <c r="BM907" s="4"/>
      <c r="BN907" s="4"/>
      <c r="BO907" s="4"/>
      <c r="BP907" s="4"/>
      <c r="BQ907" s="4"/>
      <c r="BR907" s="4"/>
      <c r="BS907" s="4"/>
      <c r="BT907" s="4"/>
      <c r="BU907" s="4"/>
    </row>
    <row r="908" spans="1:73" ht="12.75" x14ac:dyDescent="0.2">
      <c r="A908" s="1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148"/>
      <c r="BK908" s="4"/>
      <c r="BL908" s="4"/>
      <c r="BM908" s="4"/>
      <c r="BN908" s="4"/>
      <c r="BO908" s="4"/>
      <c r="BP908" s="4"/>
      <c r="BQ908" s="4"/>
      <c r="BR908" s="4"/>
      <c r="BS908" s="4"/>
      <c r="BT908" s="4"/>
      <c r="BU908" s="4"/>
    </row>
    <row r="909" spans="1:73" ht="12.75" x14ac:dyDescent="0.2">
      <c r="A909" s="1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148"/>
      <c r="BK909" s="4"/>
      <c r="BL909" s="4"/>
      <c r="BM909" s="4"/>
      <c r="BN909" s="4"/>
      <c r="BO909" s="4"/>
      <c r="BP909" s="4"/>
      <c r="BQ909" s="4"/>
      <c r="BR909" s="4"/>
      <c r="BS909" s="4"/>
      <c r="BT909" s="4"/>
      <c r="BU909" s="4"/>
    </row>
    <row r="910" spans="1:73" ht="12.75" x14ac:dyDescent="0.2">
      <c r="A910" s="1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148"/>
      <c r="BK910" s="4"/>
      <c r="BL910" s="4"/>
      <c r="BM910" s="4"/>
      <c r="BN910" s="4"/>
      <c r="BO910" s="4"/>
      <c r="BP910" s="4"/>
      <c r="BQ910" s="4"/>
      <c r="BR910" s="4"/>
      <c r="BS910" s="4"/>
      <c r="BT910" s="4"/>
      <c r="BU910" s="4"/>
    </row>
    <row r="911" spans="1:73" ht="12.75" x14ac:dyDescent="0.2">
      <c r="A911" s="1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148"/>
      <c r="BK911" s="4"/>
      <c r="BL911" s="4"/>
      <c r="BM911" s="4"/>
      <c r="BN911" s="4"/>
      <c r="BO911" s="4"/>
      <c r="BP911" s="4"/>
      <c r="BQ911" s="4"/>
      <c r="BR911" s="4"/>
      <c r="BS911" s="4"/>
      <c r="BT911" s="4"/>
      <c r="BU911" s="4"/>
    </row>
    <row r="912" spans="1:73" ht="12.75" x14ac:dyDescent="0.2">
      <c r="A912" s="1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148"/>
      <c r="BK912" s="4"/>
      <c r="BL912" s="4"/>
      <c r="BM912" s="4"/>
      <c r="BN912" s="4"/>
      <c r="BO912" s="4"/>
      <c r="BP912" s="4"/>
      <c r="BQ912" s="4"/>
      <c r="BR912" s="4"/>
      <c r="BS912" s="4"/>
      <c r="BT912" s="4"/>
      <c r="BU912" s="4"/>
    </row>
    <row r="913" spans="1:73" ht="12.75" x14ac:dyDescent="0.2">
      <c r="A913" s="1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148"/>
      <c r="BK913" s="4"/>
      <c r="BL913" s="4"/>
      <c r="BM913" s="4"/>
      <c r="BN913" s="4"/>
      <c r="BO913" s="4"/>
      <c r="BP913" s="4"/>
      <c r="BQ913" s="4"/>
      <c r="BR913" s="4"/>
      <c r="BS913" s="4"/>
      <c r="BT913" s="4"/>
      <c r="BU913" s="4"/>
    </row>
    <row r="914" spans="1:73" ht="12.75" x14ac:dyDescent="0.2">
      <c r="A914" s="1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148"/>
      <c r="BK914" s="4"/>
      <c r="BL914" s="4"/>
      <c r="BM914" s="4"/>
      <c r="BN914" s="4"/>
      <c r="BO914" s="4"/>
      <c r="BP914" s="4"/>
      <c r="BQ914" s="4"/>
      <c r="BR914" s="4"/>
      <c r="BS914" s="4"/>
      <c r="BT914" s="4"/>
      <c r="BU914" s="4"/>
    </row>
    <row r="915" spans="1:73" ht="12.75" x14ac:dyDescent="0.2">
      <c r="A915" s="1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148"/>
      <c r="BK915" s="4"/>
      <c r="BL915" s="4"/>
      <c r="BM915" s="4"/>
      <c r="BN915" s="4"/>
      <c r="BO915" s="4"/>
      <c r="BP915" s="4"/>
      <c r="BQ915" s="4"/>
      <c r="BR915" s="4"/>
      <c r="BS915" s="4"/>
      <c r="BT915" s="4"/>
      <c r="BU915" s="4"/>
    </row>
    <row r="916" spans="1:73" ht="12.75" x14ac:dyDescent="0.2">
      <c r="A916" s="1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148"/>
      <c r="BK916" s="4"/>
      <c r="BL916" s="4"/>
      <c r="BM916" s="4"/>
      <c r="BN916" s="4"/>
      <c r="BO916" s="4"/>
      <c r="BP916" s="4"/>
      <c r="BQ916" s="4"/>
      <c r="BR916" s="4"/>
      <c r="BS916" s="4"/>
      <c r="BT916" s="4"/>
      <c r="BU916" s="4"/>
    </row>
    <row r="917" spans="1:73" ht="12.75" x14ac:dyDescent="0.2">
      <c r="A917" s="1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148"/>
      <c r="BK917" s="4"/>
      <c r="BL917" s="4"/>
      <c r="BM917" s="4"/>
      <c r="BN917" s="4"/>
      <c r="BO917" s="4"/>
      <c r="BP917" s="4"/>
      <c r="BQ917" s="4"/>
      <c r="BR917" s="4"/>
      <c r="BS917" s="4"/>
      <c r="BT917" s="4"/>
      <c r="BU917" s="4"/>
    </row>
    <row r="918" spans="1:73" ht="12.75" x14ac:dyDescent="0.2">
      <c r="A918" s="1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148"/>
      <c r="BK918" s="4"/>
      <c r="BL918" s="4"/>
      <c r="BM918" s="4"/>
      <c r="BN918" s="4"/>
      <c r="BO918" s="4"/>
      <c r="BP918" s="4"/>
      <c r="BQ918" s="4"/>
      <c r="BR918" s="4"/>
      <c r="BS918" s="4"/>
      <c r="BT918" s="4"/>
      <c r="BU918" s="4"/>
    </row>
    <row r="919" spans="1:73" ht="12.75" x14ac:dyDescent="0.2">
      <c r="A919" s="1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148"/>
      <c r="BK919" s="4"/>
      <c r="BL919" s="4"/>
      <c r="BM919" s="4"/>
      <c r="BN919" s="4"/>
      <c r="BO919" s="4"/>
      <c r="BP919" s="4"/>
      <c r="BQ919" s="4"/>
      <c r="BR919" s="4"/>
      <c r="BS919" s="4"/>
      <c r="BT919" s="4"/>
      <c r="BU919" s="4"/>
    </row>
    <row r="920" spans="1:73" ht="12.75" x14ac:dyDescent="0.2">
      <c r="A920" s="1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148"/>
      <c r="BK920" s="4"/>
      <c r="BL920" s="4"/>
      <c r="BM920" s="4"/>
      <c r="BN920" s="4"/>
      <c r="BO920" s="4"/>
      <c r="BP920" s="4"/>
      <c r="BQ920" s="4"/>
      <c r="BR920" s="4"/>
      <c r="BS920" s="4"/>
      <c r="BT920" s="4"/>
      <c r="BU920" s="4"/>
    </row>
    <row r="921" spans="1:73" ht="12.75" x14ac:dyDescent="0.2">
      <c r="A921" s="1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148"/>
      <c r="BK921" s="4"/>
      <c r="BL921" s="4"/>
      <c r="BM921" s="4"/>
      <c r="BN921" s="4"/>
      <c r="BO921" s="4"/>
      <c r="BP921" s="4"/>
      <c r="BQ921" s="4"/>
      <c r="BR921" s="4"/>
      <c r="BS921" s="4"/>
      <c r="BT921" s="4"/>
      <c r="BU921" s="4"/>
    </row>
    <row r="922" spans="1:73" ht="12.75" x14ac:dyDescent="0.2">
      <c r="A922" s="1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148"/>
      <c r="BK922" s="4"/>
      <c r="BL922" s="4"/>
      <c r="BM922" s="4"/>
      <c r="BN922" s="4"/>
      <c r="BO922" s="4"/>
      <c r="BP922" s="4"/>
      <c r="BQ922" s="4"/>
      <c r="BR922" s="4"/>
      <c r="BS922" s="4"/>
      <c r="BT922" s="4"/>
      <c r="BU922" s="4"/>
    </row>
    <row r="923" spans="1:73" ht="12.75" x14ac:dyDescent="0.2">
      <c r="A923" s="1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148"/>
      <c r="BK923" s="4"/>
      <c r="BL923" s="4"/>
      <c r="BM923" s="4"/>
      <c r="BN923" s="4"/>
      <c r="BO923" s="4"/>
      <c r="BP923" s="4"/>
      <c r="BQ923" s="4"/>
      <c r="BR923" s="4"/>
      <c r="BS923" s="4"/>
      <c r="BT923" s="4"/>
      <c r="BU923" s="4"/>
    </row>
    <row r="924" spans="1:73" ht="12.75" x14ac:dyDescent="0.2">
      <c r="A924" s="1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148"/>
      <c r="BK924" s="4"/>
      <c r="BL924" s="4"/>
      <c r="BM924" s="4"/>
      <c r="BN924" s="4"/>
      <c r="BO924" s="4"/>
      <c r="BP924" s="4"/>
      <c r="BQ924" s="4"/>
      <c r="BR924" s="4"/>
      <c r="BS924" s="4"/>
      <c r="BT924" s="4"/>
      <c r="BU924" s="4"/>
    </row>
    <row r="925" spans="1:73" ht="12.75" x14ac:dyDescent="0.2">
      <c r="A925" s="1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148"/>
      <c r="BK925" s="4"/>
      <c r="BL925" s="4"/>
      <c r="BM925" s="4"/>
      <c r="BN925" s="4"/>
      <c r="BO925" s="4"/>
      <c r="BP925" s="4"/>
      <c r="BQ925" s="4"/>
      <c r="BR925" s="4"/>
      <c r="BS925" s="4"/>
      <c r="BT925" s="4"/>
      <c r="BU925" s="4"/>
    </row>
    <row r="926" spans="1:73" ht="12.75" x14ac:dyDescent="0.2">
      <c r="A926" s="1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148"/>
      <c r="BK926" s="4"/>
      <c r="BL926" s="4"/>
      <c r="BM926" s="4"/>
      <c r="BN926" s="4"/>
      <c r="BO926" s="4"/>
      <c r="BP926" s="4"/>
      <c r="BQ926" s="4"/>
      <c r="BR926" s="4"/>
      <c r="BS926" s="4"/>
      <c r="BT926" s="4"/>
      <c r="BU926" s="4"/>
    </row>
    <row r="927" spans="1:73" ht="12.75" x14ac:dyDescent="0.2">
      <c r="A927" s="1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148"/>
      <c r="BK927" s="4"/>
      <c r="BL927" s="4"/>
      <c r="BM927" s="4"/>
      <c r="BN927" s="4"/>
      <c r="BO927" s="4"/>
      <c r="BP927" s="4"/>
      <c r="BQ927" s="4"/>
      <c r="BR927" s="4"/>
      <c r="BS927" s="4"/>
      <c r="BT927" s="4"/>
      <c r="BU927" s="4"/>
    </row>
    <row r="928" spans="1:73" ht="12.75" x14ac:dyDescent="0.2">
      <c r="A928" s="1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148"/>
      <c r="BK928" s="4"/>
      <c r="BL928" s="4"/>
      <c r="BM928" s="4"/>
      <c r="BN928" s="4"/>
      <c r="BO928" s="4"/>
      <c r="BP928" s="4"/>
      <c r="BQ928" s="4"/>
      <c r="BR928" s="4"/>
      <c r="BS928" s="4"/>
      <c r="BT928" s="4"/>
      <c r="BU928" s="4"/>
    </row>
    <row r="929" spans="1:73" ht="12.75" x14ac:dyDescent="0.2">
      <c r="A929" s="1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148"/>
      <c r="BK929" s="4"/>
      <c r="BL929" s="4"/>
      <c r="BM929" s="4"/>
      <c r="BN929" s="4"/>
      <c r="BO929" s="4"/>
      <c r="BP929" s="4"/>
      <c r="BQ929" s="4"/>
      <c r="BR929" s="4"/>
      <c r="BS929" s="4"/>
      <c r="BT929" s="4"/>
      <c r="BU929" s="4"/>
    </row>
    <row r="930" spans="1:73" ht="12.75" x14ac:dyDescent="0.2">
      <c r="A930" s="1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148"/>
      <c r="BK930" s="4"/>
      <c r="BL930" s="4"/>
      <c r="BM930" s="4"/>
      <c r="BN930" s="4"/>
      <c r="BO930" s="4"/>
      <c r="BP930" s="4"/>
      <c r="BQ930" s="4"/>
      <c r="BR930" s="4"/>
      <c r="BS930" s="4"/>
      <c r="BT930" s="4"/>
      <c r="BU930" s="4"/>
    </row>
    <row r="931" spans="1:73" ht="12.75" x14ac:dyDescent="0.2">
      <c r="A931" s="1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148"/>
      <c r="BK931" s="4"/>
      <c r="BL931" s="4"/>
      <c r="BM931" s="4"/>
      <c r="BN931" s="4"/>
      <c r="BO931" s="4"/>
      <c r="BP931" s="4"/>
      <c r="BQ931" s="4"/>
      <c r="BR931" s="4"/>
      <c r="BS931" s="4"/>
      <c r="BT931" s="4"/>
      <c r="BU931" s="4"/>
    </row>
    <row r="932" spans="1:73" ht="12.75" x14ac:dyDescent="0.2">
      <c r="A932" s="1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148"/>
      <c r="BK932" s="4"/>
      <c r="BL932" s="4"/>
      <c r="BM932" s="4"/>
      <c r="BN932" s="4"/>
      <c r="BO932" s="4"/>
      <c r="BP932" s="4"/>
      <c r="BQ932" s="4"/>
      <c r="BR932" s="4"/>
      <c r="BS932" s="4"/>
      <c r="BT932" s="4"/>
      <c r="BU932" s="4"/>
    </row>
    <row r="933" spans="1:73" ht="12.75" x14ac:dyDescent="0.2">
      <c r="A933" s="1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148"/>
      <c r="BK933" s="4"/>
      <c r="BL933" s="4"/>
      <c r="BM933" s="4"/>
      <c r="BN933" s="4"/>
      <c r="BO933" s="4"/>
      <c r="BP933" s="4"/>
      <c r="BQ933" s="4"/>
      <c r="BR933" s="4"/>
      <c r="BS933" s="4"/>
      <c r="BT933" s="4"/>
      <c r="BU933" s="4"/>
    </row>
    <row r="934" spans="1:73" ht="12.75" x14ac:dyDescent="0.2">
      <c r="A934" s="1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148"/>
      <c r="BK934" s="4"/>
      <c r="BL934" s="4"/>
      <c r="BM934" s="4"/>
      <c r="BN934" s="4"/>
      <c r="BO934" s="4"/>
      <c r="BP934" s="4"/>
      <c r="BQ934" s="4"/>
      <c r="BR934" s="4"/>
      <c r="BS934" s="4"/>
      <c r="BT934" s="4"/>
      <c r="BU934" s="4"/>
    </row>
    <row r="935" spans="1:73" ht="12.75" x14ac:dyDescent="0.2">
      <c r="A935" s="1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148"/>
      <c r="BK935" s="4"/>
      <c r="BL935" s="4"/>
      <c r="BM935" s="4"/>
      <c r="BN935" s="4"/>
      <c r="BO935" s="4"/>
      <c r="BP935" s="4"/>
      <c r="BQ935" s="4"/>
      <c r="BR935" s="4"/>
      <c r="BS935" s="4"/>
      <c r="BT935" s="4"/>
      <c r="BU935" s="4"/>
    </row>
    <row r="936" spans="1:73" ht="12.75" x14ac:dyDescent="0.2">
      <c r="A936" s="1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148"/>
      <c r="BK936" s="4"/>
      <c r="BL936" s="4"/>
      <c r="BM936" s="4"/>
      <c r="BN936" s="4"/>
      <c r="BO936" s="4"/>
      <c r="BP936" s="4"/>
      <c r="BQ936" s="4"/>
      <c r="BR936" s="4"/>
      <c r="BS936" s="4"/>
      <c r="BT936" s="4"/>
      <c r="BU936" s="4"/>
    </row>
    <row r="937" spans="1:73" ht="12.75" x14ac:dyDescent="0.2">
      <c r="A937" s="1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148"/>
      <c r="BK937" s="4"/>
      <c r="BL937" s="4"/>
      <c r="BM937" s="4"/>
      <c r="BN937" s="4"/>
      <c r="BO937" s="4"/>
      <c r="BP937" s="4"/>
      <c r="BQ937" s="4"/>
      <c r="BR937" s="4"/>
      <c r="BS937" s="4"/>
      <c r="BT937" s="4"/>
      <c r="BU937" s="4"/>
    </row>
    <row r="938" spans="1:73" ht="12.75" x14ac:dyDescent="0.2">
      <c r="A938" s="1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148"/>
      <c r="BK938" s="4"/>
      <c r="BL938" s="4"/>
      <c r="BM938" s="4"/>
      <c r="BN938" s="4"/>
      <c r="BO938" s="4"/>
      <c r="BP938" s="4"/>
      <c r="BQ938" s="4"/>
      <c r="BR938" s="4"/>
      <c r="BS938" s="4"/>
      <c r="BT938" s="4"/>
      <c r="BU938" s="4"/>
    </row>
    <row r="939" spans="1:73" ht="12.75" x14ac:dyDescent="0.2">
      <c r="A939" s="1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148"/>
      <c r="BK939" s="4"/>
      <c r="BL939" s="4"/>
      <c r="BM939" s="4"/>
      <c r="BN939" s="4"/>
      <c r="BO939" s="4"/>
      <c r="BP939" s="4"/>
      <c r="BQ939" s="4"/>
      <c r="BR939" s="4"/>
      <c r="BS939" s="4"/>
      <c r="BT939" s="4"/>
      <c r="BU939" s="4"/>
    </row>
    <row r="940" spans="1:73" ht="12.75" x14ac:dyDescent="0.2">
      <c r="A940" s="1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148"/>
      <c r="BK940" s="4"/>
      <c r="BL940" s="4"/>
      <c r="BM940" s="4"/>
      <c r="BN940" s="4"/>
      <c r="BO940" s="4"/>
      <c r="BP940" s="4"/>
      <c r="BQ940" s="4"/>
      <c r="BR940" s="4"/>
      <c r="BS940" s="4"/>
      <c r="BT940" s="4"/>
      <c r="BU940" s="4"/>
    </row>
    <row r="941" spans="1:73" ht="12.75" x14ac:dyDescent="0.2">
      <c r="A941" s="1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148"/>
      <c r="BK941" s="4"/>
      <c r="BL941" s="4"/>
      <c r="BM941" s="4"/>
      <c r="BN941" s="4"/>
      <c r="BO941" s="4"/>
      <c r="BP941" s="4"/>
      <c r="BQ941" s="4"/>
      <c r="BR941" s="4"/>
      <c r="BS941" s="4"/>
      <c r="BT941" s="4"/>
      <c r="BU941" s="4"/>
    </row>
    <row r="942" spans="1:73" ht="12.75" x14ac:dyDescent="0.2">
      <c r="A942" s="1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148"/>
      <c r="BK942" s="4"/>
      <c r="BL942" s="4"/>
      <c r="BM942" s="4"/>
      <c r="BN942" s="4"/>
      <c r="BO942" s="4"/>
      <c r="BP942" s="4"/>
      <c r="BQ942" s="4"/>
      <c r="BR942" s="4"/>
      <c r="BS942" s="4"/>
      <c r="BT942" s="4"/>
      <c r="BU942" s="4"/>
    </row>
    <row r="943" spans="1:73" ht="12.75" x14ac:dyDescent="0.2">
      <c r="A943" s="1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148"/>
      <c r="BK943" s="4"/>
      <c r="BL943" s="4"/>
      <c r="BM943" s="4"/>
      <c r="BN943" s="4"/>
      <c r="BO943" s="4"/>
      <c r="BP943" s="4"/>
      <c r="BQ943" s="4"/>
      <c r="BR943" s="4"/>
      <c r="BS943" s="4"/>
      <c r="BT943" s="4"/>
      <c r="BU943" s="4"/>
    </row>
    <row r="944" spans="1:73" ht="12.75" x14ac:dyDescent="0.2">
      <c r="A944" s="1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148"/>
      <c r="BK944" s="4"/>
      <c r="BL944" s="4"/>
      <c r="BM944" s="4"/>
      <c r="BN944" s="4"/>
      <c r="BO944" s="4"/>
      <c r="BP944" s="4"/>
      <c r="BQ944" s="4"/>
      <c r="BR944" s="4"/>
      <c r="BS944" s="4"/>
      <c r="BT944" s="4"/>
      <c r="BU944" s="4"/>
    </row>
    <row r="945" spans="1:73" ht="12.75" x14ac:dyDescent="0.2">
      <c r="A945" s="1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148"/>
      <c r="BK945" s="4"/>
      <c r="BL945" s="4"/>
      <c r="BM945" s="4"/>
      <c r="BN945" s="4"/>
      <c r="BO945" s="4"/>
      <c r="BP945" s="4"/>
      <c r="BQ945" s="4"/>
      <c r="BR945" s="4"/>
      <c r="BS945" s="4"/>
      <c r="BT945" s="4"/>
      <c r="BU945" s="4"/>
    </row>
    <row r="946" spans="1:73" ht="12.75" x14ac:dyDescent="0.2">
      <c r="A946" s="1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148"/>
      <c r="BK946" s="4"/>
      <c r="BL946" s="4"/>
      <c r="BM946" s="4"/>
      <c r="BN946" s="4"/>
      <c r="BO946" s="4"/>
      <c r="BP946" s="4"/>
      <c r="BQ946" s="4"/>
      <c r="BR946" s="4"/>
      <c r="BS946" s="4"/>
      <c r="BT946" s="4"/>
      <c r="BU946" s="4"/>
    </row>
    <row r="947" spans="1:73" ht="12.75" x14ac:dyDescent="0.2">
      <c r="A947" s="1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148"/>
      <c r="BK947" s="4"/>
      <c r="BL947" s="4"/>
      <c r="BM947" s="4"/>
      <c r="BN947" s="4"/>
      <c r="BO947" s="4"/>
      <c r="BP947" s="4"/>
      <c r="BQ947" s="4"/>
      <c r="BR947" s="4"/>
      <c r="BS947" s="4"/>
      <c r="BT947" s="4"/>
      <c r="BU947" s="4"/>
    </row>
    <row r="948" spans="1:73" ht="12.75" x14ac:dyDescent="0.2">
      <c r="A948" s="1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148"/>
      <c r="BK948" s="4"/>
      <c r="BL948" s="4"/>
      <c r="BM948" s="4"/>
      <c r="BN948" s="4"/>
      <c r="BO948" s="4"/>
      <c r="BP948" s="4"/>
      <c r="BQ948" s="4"/>
      <c r="BR948" s="4"/>
      <c r="BS948" s="4"/>
      <c r="BT948" s="4"/>
      <c r="BU948" s="4"/>
    </row>
    <row r="949" spans="1:73" ht="12.75" x14ac:dyDescent="0.2">
      <c r="A949" s="1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148"/>
      <c r="BK949" s="4"/>
      <c r="BL949" s="4"/>
      <c r="BM949" s="4"/>
      <c r="BN949" s="4"/>
      <c r="BO949" s="4"/>
      <c r="BP949" s="4"/>
      <c r="BQ949" s="4"/>
      <c r="BR949" s="4"/>
      <c r="BS949" s="4"/>
      <c r="BT949" s="4"/>
      <c r="BU949" s="4"/>
    </row>
    <row r="950" spans="1:73" ht="12.75" x14ac:dyDescent="0.2">
      <c r="A950" s="1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148"/>
      <c r="BK950" s="4"/>
      <c r="BL950" s="4"/>
      <c r="BM950" s="4"/>
      <c r="BN950" s="4"/>
      <c r="BO950" s="4"/>
      <c r="BP950" s="4"/>
      <c r="BQ950" s="4"/>
      <c r="BR950" s="4"/>
      <c r="BS950" s="4"/>
      <c r="BT950" s="4"/>
      <c r="BU950" s="4"/>
    </row>
    <row r="951" spans="1:73" ht="12.75" x14ac:dyDescent="0.2">
      <c r="A951" s="1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148"/>
      <c r="BK951" s="4"/>
      <c r="BL951" s="4"/>
      <c r="BM951" s="4"/>
      <c r="BN951" s="4"/>
      <c r="BO951" s="4"/>
      <c r="BP951" s="4"/>
      <c r="BQ951" s="4"/>
      <c r="BR951" s="4"/>
      <c r="BS951" s="4"/>
      <c r="BT951" s="4"/>
      <c r="BU951" s="4"/>
    </row>
    <row r="952" spans="1:73" ht="12.75" x14ac:dyDescent="0.2">
      <c r="A952" s="1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148"/>
      <c r="BK952" s="4"/>
      <c r="BL952" s="4"/>
      <c r="BM952" s="4"/>
      <c r="BN952" s="4"/>
      <c r="BO952" s="4"/>
      <c r="BP952" s="4"/>
      <c r="BQ952" s="4"/>
      <c r="BR952" s="4"/>
      <c r="BS952" s="4"/>
      <c r="BT952" s="4"/>
      <c r="BU952" s="4"/>
    </row>
    <row r="953" spans="1:73" ht="12.75" x14ac:dyDescent="0.2">
      <c r="A953" s="1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148"/>
      <c r="BK953" s="4"/>
      <c r="BL953" s="4"/>
      <c r="BM953" s="4"/>
      <c r="BN953" s="4"/>
      <c r="BO953" s="4"/>
      <c r="BP953" s="4"/>
      <c r="BQ953" s="4"/>
      <c r="BR953" s="4"/>
      <c r="BS953" s="4"/>
      <c r="BT953" s="4"/>
      <c r="BU953" s="4"/>
    </row>
    <row r="954" spans="1:73" ht="12.75" x14ac:dyDescent="0.2">
      <c r="A954" s="1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148"/>
      <c r="BK954" s="4"/>
      <c r="BL954" s="4"/>
      <c r="BM954" s="4"/>
      <c r="BN954" s="4"/>
      <c r="BO954" s="4"/>
      <c r="BP954" s="4"/>
      <c r="BQ954" s="4"/>
      <c r="BR954" s="4"/>
      <c r="BS954" s="4"/>
      <c r="BT954" s="4"/>
      <c r="BU954" s="4"/>
    </row>
    <row r="955" spans="1:73" ht="12.75" x14ac:dyDescent="0.2">
      <c r="A955" s="1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148"/>
      <c r="BK955" s="4"/>
      <c r="BL955" s="4"/>
      <c r="BM955" s="4"/>
      <c r="BN955" s="4"/>
      <c r="BO955" s="4"/>
      <c r="BP955" s="4"/>
      <c r="BQ955" s="4"/>
      <c r="BR955" s="4"/>
      <c r="BS955" s="4"/>
      <c r="BT955" s="4"/>
      <c r="BU955" s="4"/>
    </row>
    <row r="956" spans="1:73" ht="12.75" x14ac:dyDescent="0.2">
      <c r="A956" s="1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148"/>
      <c r="BK956" s="4"/>
      <c r="BL956" s="4"/>
      <c r="BM956" s="4"/>
      <c r="BN956" s="4"/>
      <c r="BO956" s="4"/>
      <c r="BP956" s="4"/>
      <c r="BQ956" s="4"/>
      <c r="BR956" s="4"/>
      <c r="BS956" s="4"/>
      <c r="BT956" s="4"/>
      <c r="BU956" s="4"/>
    </row>
    <row r="957" spans="1:73" ht="12.75" x14ac:dyDescent="0.2">
      <c r="A957" s="1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148"/>
      <c r="BK957" s="4"/>
      <c r="BL957" s="4"/>
      <c r="BM957" s="4"/>
      <c r="BN957" s="4"/>
      <c r="BO957" s="4"/>
      <c r="BP957" s="4"/>
      <c r="BQ957" s="4"/>
      <c r="BR957" s="4"/>
      <c r="BS957" s="4"/>
      <c r="BT957" s="4"/>
      <c r="BU957" s="4"/>
    </row>
    <row r="958" spans="1:73" ht="12.75" x14ac:dyDescent="0.2">
      <c r="A958" s="1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148"/>
      <c r="BK958" s="4"/>
      <c r="BL958" s="4"/>
      <c r="BM958" s="4"/>
      <c r="BN958" s="4"/>
      <c r="BO958" s="4"/>
      <c r="BP958" s="4"/>
      <c r="BQ958" s="4"/>
      <c r="BR958" s="4"/>
      <c r="BS958" s="4"/>
      <c r="BT958" s="4"/>
      <c r="BU958" s="4"/>
    </row>
    <row r="959" spans="1:73" ht="12.75" x14ac:dyDescent="0.2">
      <c r="A959" s="1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148"/>
      <c r="BK959" s="4"/>
      <c r="BL959" s="4"/>
      <c r="BM959" s="4"/>
      <c r="BN959" s="4"/>
      <c r="BO959" s="4"/>
      <c r="BP959" s="4"/>
      <c r="BQ959" s="4"/>
      <c r="BR959" s="4"/>
      <c r="BS959" s="4"/>
      <c r="BT959" s="4"/>
      <c r="BU959" s="4"/>
    </row>
    <row r="960" spans="1:73" ht="12.75" x14ac:dyDescent="0.2">
      <c r="A960" s="1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148"/>
      <c r="BK960" s="4"/>
      <c r="BL960" s="4"/>
      <c r="BM960" s="4"/>
      <c r="BN960" s="4"/>
      <c r="BO960" s="4"/>
      <c r="BP960" s="4"/>
      <c r="BQ960" s="4"/>
      <c r="BR960" s="4"/>
      <c r="BS960" s="4"/>
      <c r="BT960" s="4"/>
      <c r="BU960" s="4"/>
    </row>
    <row r="961" spans="1:73" ht="12.75" x14ac:dyDescent="0.2">
      <c r="A961" s="1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148"/>
      <c r="BK961" s="4"/>
      <c r="BL961" s="4"/>
      <c r="BM961" s="4"/>
      <c r="BN961" s="4"/>
      <c r="BO961" s="4"/>
      <c r="BP961" s="4"/>
      <c r="BQ961" s="4"/>
      <c r="BR961" s="4"/>
      <c r="BS961" s="4"/>
      <c r="BT961" s="4"/>
      <c r="BU961" s="4"/>
    </row>
    <row r="962" spans="1:73" ht="12.75" x14ac:dyDescent="0.2">
      <c r="A962" s="1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148"/>
      <c r="BK962" s="4"/>
      <c r="BL962" s="4"/>
      <c r="BM962" s="4"/>
      <c r="BN962" s="4"/>
      <c r="BO962" s="4"/>
      <c r="BP962" s="4"/>
      <c r="BQ962" s="4"/>
      <c r="BR962" s="4"/>
      <c r="BS962" s="4"/>
      <c r="BT962" s="4"/>
      <c r="BU962" s="4"/>
    </row>
    <row r="963" spans="1:73" ht="12.75" x14ac:dyDescent="0.2">
      <c r="A963" s="1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148"/>
      <c r="BK963" s="4"/>
      <c r="BL963" s="4"/>
      <c r="BM963" s="4"/>
      <c r="BN963" s="4"/>
      <c r="BO963" s="4"/>
      <c r="BP963" s="4"/>
      <c r="BQ963" s="4"/>
      <c r="BR963" s="4"/>
      <c r="BS963" s="4"/>
      <c r="BT963" s="4"/>
      <c r="BU963" s="4"/>
    </row>
    <row r="964" spans="1:73" ht="12.75" x14ac:dyDescent="0.2">
      <c r="A964" s="1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148"/>
      <c r="BK964" s="4"/>
      <c r="BL964" s="4"/>
      <c r="BM964" s="4"/>
      <c r="BN964" s="4"/>
      <c r="BO964" s="4"/>
      <c r="BP964" s="4"/>
      <c r="BQ964" s="4"/>
      <c r="BR964" s="4"/>
      <c r="BS964" s="4"/>
      <c r="BT964" s="4"/>
      <c r="BU964" s="4"/>
    </row>
    <row r="965" spans="1:73" ht="12.75" x14ac:dyDescent="0.2">
      <c r="A965" s="1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148"/>
      <c r="BK965" s="4"/>
      <c r="BL965" s="4"/>
      <c r="BM965" s="4"/>
      <c r="BN965" s="4"/>
      <c r="BO965" s="4"/>
      <c r="BP965" s="4"/>
      <c r="BQ965" s="4"/>
      <c r="BR965" s="4"/>
      <c r="BS965" s="4"/>
      <c r="BT965" s="4"/>
      <c r="BU965" s="4"/>
    </row>
    <row r="966" spans="1:73" ht="12.75" x14ac:dyDescent="0.2">
      <c r="A966" s="1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148"/>
      <c r="BK966" s="4"/>
      <c r="BL966" s="4"/>
      <c r="BM966" s="4"/>
      <c r="BN966" s="4"/>
      <c r="BO966" s="4"/>
      <c r="BP966" s="4"/>
      <c r="BQ966" s="4"/>
      <c r="BR966" s="4"/>
      <c r="BS966" s="4"/>
      <c r="BT966" s="4"/>
      <c r="BU966" s="4"/>
    </row>
    <row r="967" spans="1:73" ht="12.75" x14ac:dyDescent="0.2">
      <c r="A967" s="1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148"/>
      <c r="BK967" s="4"/>
      <c r="BL967" s="4"/>
      <c r="BM967" s="4"/>
      <c r="BN967" s="4"/>
      <c r="BO967" s="4"/>
      <c r="BP967" s="4"/>
      <c r="BQ967" s="4"/>
      <c r="BR967" s="4"/>
      <c r="BS967" s="4"/>
      <c r="BT967" s="4"/>
      <c r="BU967" s="4"/>
    </row>
    <row r="968" spans="1:73" ht="12.75" x14ac:dyDescent="0.2">
      <c r="A968" s="1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148"/>
      <c r="BK968" s="4"/>
      <c r="BL968" s="4"/>
      <c r="BM968" s="4"/>
      <c r="BN968" s="4"/>
      <c r="BO968" s="4"/>
      <c r="BP968" s="4"/>
      <c r="BQ968" s="4"/>
      <c r="BR968" s="4"/>
      <c r="BS968" s="4"/>
      <c r="BT968" s="4"/>
      <c r="BU968" s="4"/>
    </row>
    <row r="969" spans="1:73" ht="12.75" x14ac:dyDescent="0.2">
      <c r="A969" s="1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148"/>
      <c r="BK969" s="4"/>
      <c r="BL969" s="4"/>
      <c r="BM969" s="4"/>
      <c r="BN969" s="4"/>
      <c r="BO969" s="4"/>
      <c r="BP969" s="4"/>
      <c r="BQ969" s="4"/>
      <c r="BR969" s="4"/>
      <c r="BS969" s="4"/>
      <c r="BT969" s="4"/>
      <c r="BU969" s="4"/>
    </row>
    <row r="970" spans="1:73" ht="12.75" x14ac:dyDescent="0.2">
      <c r="A970" s="1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148"/>
      <c r="BK970" s="4"/>
      <c r="BL970" s="4"/>
      <c r="BM970" s="4"/>
      <c r="BN970" s="4"/>
      <c r="BO970" s="4"/>
      <c r="BP970" s="4"/>
      <c r="BQ970" s="4"/>
      <c r="BR970" s="4"/>
      <c r="BS970" s="4"/>
      <c r="BT970" s="4"/>
      <c r="BU970" s="4"/>
    </row>
    <row r="971" spans="1:73" ht="12.75" x14ac:dyDescent="0.2">
      <c r="A971" s="1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148"/>
      <c r="BK971" s="4"/>
      <c r="BL971" s="4"/>
      <c r="BM971" s="4"/>
      <c r="BN971" s="4"/>
      <c r="BO971" s="4"/>
      <c r="BP971" s="4"/>
      <c r="BQ971" s="4"/>
      <c r="BR971" s="4"/>
      <c r="BS971" s="4"/>
      <c r="BT971" s="4"/>
      <c r="BU971" s="4"/>
    </row>
    <row r="972" spans="1:73" ht="12.75" x14ac:dyDescent="0.2">
      <c r="A972" s="1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148"/>
      <c r="BK972" s="4"/>
      <c r="BL972" s="4"/>
      <c r="BM972" s="4"/>
      <c r="BN972" s="4"/>
      <c r="BO972" s="4"/>
      <c r="BP972" s="4"/>
      <c r="BQ972" s="4"/>
      <c r="BR972" s="4"/>
      <c r="BS972" s="4"/>
      <c r="BT972" s="4"/>
      <c r="BU972" s="4"/>
    </row>
    <row r="973" spans="1:73" ht="12.75" x14ac:dyDescent="0.2">
      <c r="A973" s="1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148"/>
      <c r="BK973" s="4"/>
      <c r="BL973" s="4"/>
      <c r="BM973" s="4"/>
      <c r="BN973" s="4"/>
      <c r="BO973" s="4"/>
      <c r="BP973" s="4"/>
      <c r="BQ973" s="4"/>
      <c r="BR973" s="4"/>
      <c r="BS973" s="4"/>
      <c r="BT973" s="4"/>
      <c r="BU973" s="4"/>
    </row>
    <row r="974" spans="1:73" ht="12.75" x14ac:dyDescent="0.2">
      <c r="A974" s="1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148"/>
      <c r="BK974" s="4"/>
      <c r="BL974" s="4"/>
      <c r="BM974" s="4"/>
      <c r="BN974" s="4"/>
      <c r="BO974" s="4"/>
      <c r="BP974" s="4"/>
      <c r="BQ974" s="4"/>
      <c r="BR974" s="4"/>
      <c r="BS974" s="4"/>
      <c r="BT974" s="4"/>
      <c r="BU974" s="4"/>
    </row>
    <row r="975" spans="1:73" ht="12.75" x14ac:dyDescent="0.2">
      <c r="A975" s="1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148"/>
      <c r="BK975" s="4"/>
      <c r="BL975" s="4"/>
      <c r="BM975" s="4"/>
      <c r="BN975" s="4"/>
      <c r="BO975" s="4"/>
      <c r="BP975" s="4"/>
      <c r="BQ975" s="4"/>
      <c r="BR975" s="4"/>
      <c r="BS975" s="4"/>
      <c r="BT975" s="4"/>
      <c r="BU975" s="4"/>
    </row>
    <row r="976" spans="1:73" ht="12.75" x14ac:dyDescent="0.2">
      <c r="A976" s="1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148"/>
      <c r="BK976" s="4"/>
      <c r="BL976" s="4"/>
      <c r="BM976" s="4"/>
      <c r="BN976" s="4"/>
      <c r="BO976" s="4"/>
      <c r="BP976" s="4"/>
      <c r="BQ976" s="4"/>
      <c r="BR976" s="4"/>
      <c r="BS976" s="4"/>
      <c r="BT976" s="4"/>
      <c r="BU976" s="4"/>
    </row>
    <row r="977" spans="1:73" ht="12.75" x14ac:dyDescent="0.2">
      <c r="A977" s="1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148"/>
      <c r="BK977" s="4"/>
      <c r="BL977" s="4"/>
      <c r="BM977" s="4"/>
      <c r="BN977" s="4"/>
      <c r="BO977" s="4"/>
      <c r="BP977" s="4"/>
      <c r="BQ977" s="4"/>
      <c r="BR977" s="4"/>
      <c r="BS977" s="4"/>
      <c r="BT977" s="4"/>
      <c r="BU977" s="4"/>
    </row>
    <row r="978" spans="1:73" ht="12.75" x14ac:dyDescent="0.2">
      <c r="A978" s="1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148"/>
      <c r="BK978" s="4"/>
      <c r="BL978" s="4"/>
      <c r="BM978" s="4"/>
      <c r="BN978" s="4"/>
      <c r="BO978" s="4"/>
      <c r="BP978" s="4"/>
      <c r="BQ978" s="4"/>
      <c r="BR978" s="4"/>
      <c r="BS978" s="4"/>
      <c r="BT978" s="4"/>
      <c r="BU978" s="4"/>
    </row>
    <row r="979" spans="1:73" ht="12.75" x14ac:dyDescent="0.2">
      <c r="A979" s="1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148"/>
      <c r="BK979" s="4"/>
      <c r="BL979" s="4"/>
      <c r="BM979" s="4"/>
      <c r="BN979" s="4"/>
      <c r="BO979" s="4"/>
      <c r="BP979" s="4"/>
      <c r="BQ979" s="4"/>
      <c r="BR979" s="4"/>
      <c r="BS979" s="4"/>
      <c r="BT979" s="4"/>
      <c r="BU979" s="4"/>
    </row>
    <row r="980" spans="1:73" ht="12.75" x14ac:dyDescent="0.2">
      <c r="A980" s="1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148"/>
      <c r="BK980" s="4"/>
      <c r="BL980" s="4"/>
      <c r="BM980" s="4"/>
      <c r="BN980" s="4"/>
      <c r="BO980" s="4"/>
      <c r="BP980" s="4"/>
      <c r="BQ980" s="4"/>
      <c r="BR980" s="4"/>
      <c r="BS980" s="4"/>
      <c r="BT980" s="4"/>
      <c r="BU980" s="4"/>
    </row>
    <row r="981" spans="1:73" ht="12.75" x14ac:dyDescent="0.2">
      <c r="A981" s="1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148"/>
      <c r="BK981" s="4"/>
      <c r="BL981" s="4"/>
      <c r="BM981" s="4"/>
      <c r="BN981" s="4"/>
      <c r="BO981" s="4"/>
      <c r="BP981" s="4"/>
      <c r="BQ981" s="4"/>
      <c r="BR981" s="4"/>
      <c r="BS981" s="4"/>
      <c r="BT981" s="4"/>
      <c r="BU981" s="4"/>
    </row>
    <row r="982" spans="1:73" ht="12.75" x14ac:dyDescent="0.2">
      <c r="A982" s="1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148"/>
      <c r="BK982" s="4"/>
      <c r="BL982" s="4"/>
      <c r="BM982" s="4"/>
      <c r="BN982" s="4"/>
      <c r="BO982" s="4"/>
      <c r="BP982" s="4"/>
      <c r="BQ982" s="4"/>
      <c r="BR982" s="4"/>
      <c r="BS982" s="4"/>
      <c r="BT982" s="4"/>
      <c r="BU982" s="4"/>
    </row>
    <row r="983" spans="1:73" ht="12.75" x14ac:dyDescent="0.2">
      <c r="A983" s="1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148"/>
      <c r="BK983" s="4"/>
      <c r="BL983" s="4"/>
      <c r="BM983" s="4"/>
      <c r="BN983" s="4"/>
      <c r="BO983" s="4"/>
      <c r="BP983" s="4"/>
      <c r="BQ983" s="4"/>
      <c r="BR983" s="4"/>
      <c r="BS983" s="4"/>
      <c r="BT983" s="4"/>
      <c r="BU983" s="4"/>
    </row>
    <row r="984" spans="1:73" ht="12.75" x14ac:dyDescent="0.2">
      <c r="A984" s="1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148"/>
      <c r="BK984" s="4"/>
      <c r="BL984" s="4"/>
      <c r="BM984" s="4"/>
      <c r="BN984" s="4"/>
      <c r="BO984" s="4"/>
      <c r="BP984" s="4"/>
      <c r="BQ984" s="4"/>
      <c r="BR984" s="4"/>
      <c r="BS984" s="4"/>
      <c r="BT984" s="4"/>
      <c r="BU984" s="4"/>
    </row>
    <row r="985" spans="1:73" ht="12.75" x14ac:dyDescent="0.2">
      <c r="A985" s="1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148"/>
      <c r="BK985" s="4"/>
      <c r="BL985" s="4"/>
      <c r="BM985" s="4"/>
      <c r="BN985" s="4"/>
      <c r="BO985" s="4"/>
      <c r="BP985" s="4"/>
      <c r="BQ985" s="4"/>
      <c r="BR985" s="4"/>
      <c r="BS985" s="4"/>
      <c r="BT985" s="4"/>
      <c r="BU985" s="4"/>
    </row>
    <row r="986" spans="1:73" ht="12.75" x14ac:dyDescent="0.2">
      <c r="A986" s="1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148"/>
      <c r="BK986" s="4"/>
      <c r="BL986" s="4"/>
      <c r="BM986" s="4"/>
      <c r="BN986" s="4"/>
      <c r="BO986" s="4"/>
      <c r="BP986" s="4"/>
      <c r="BQ986" s="4"/>
      <c r="BR986" s="4"/>
      <c r="BS986" s="4"/>
      <c r="BT986" s="4"/>
      <c r="BU986" s="4"/>
    </row>
    <row r="987" spans="1:73" ht="12.75" x14ac:dyDescent="0.2">
      <c r="A987" s="1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148"/>
      <c r="BK987" s="4"/>
      <c r="BL987" s="4"/>
      <c r="BM987" s="4"/>
      <c r="BN987" s="4"/>
      <c r="BO987" s="4"/>
      <c r="BP987" s="4"/>
      <c r="BQ987" s="4"/>
      <c r="BR987" s="4"/>
      <c r="BS987" s="4"/>
      <c r="BT987" s="4"/>
      <c r="BU987" s="4"/>
    </row>
    <row r="988" spans="1:73" ht="12.75" x14ac:dyDescent="0.2">
      <c r="A988" s="1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148"/>
      <c r="BK988" s="4"/>
      <c r="BL988" s="4"/>
      <c r="BM988" s="4"/>
      <c r="BN988" s="4"/>
      <c r="BO988" s="4"/>
      <c r="BP988" s="4"/>
      <c r="BQ988" s="4"/>
      <c r="BR988" s="4"/>
      <c r="BS988" s="4"/>
      <c r="BT988" s="4"/>
      <c r="BU988" s="4"/>
    </row>
    <row r="989" spans="1:73" ht="12.75" x14ac:dyDescent="0.2">
      <c r="A989" s="1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148"/>
      <c r="BK989" s="4"/>
      <c r="BL989" s="4"/>
      <c r="BM989" s="4"/>
      <c r="BN989" s="4"/>
      <c r="BO989" s="4"/>
      <c r="BP989" s="4"/>
      <c r="BQ989" s="4"/>
      <c r="BR989" s="4"/>
      <c r="BS989" s="4"/>
      <c r="BT989" s="4"/>
      <c r="BU989" s="4"/>
    </row>
    <row r="990" spans="1:73" ht="12.75" x14ac:dyDescent="0.2">
      <c r="A990" s="1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148"/>
      <c r="BK990" s="4"/>
      <c r="BL990" s="4"/>
      <c r="BM990" s="4"/>
      <c r="BN990" s="4"/>
      <c r="BO990" s="4"/>
      <c r="BP990" s="4"/>
      <c r="BQ990" s="4"/>
      <c r="BR990" s="4"/>
      <c r="BS990" s="4"/>
      <c r="BT990" s="4"/>
      <c r="BU990" s="4"/>
    </row>
    <row r="991" spans="1:73" ht="12.75" x14ac:dyDescent="0.2">
      <c r="A991" s="1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148"/>
      <c r="BK991" s="4"/>
      <c r="BL991" s="4"/>
      <c r="BM991" s="4"/>
      <c r="BN991" s="4"/>
      <c r="BO991" s="4"/>
      <c r="BP991" s="4"/>
      <c r="BQ991" s="4"/>
      <c r="BR991" s="4"/>
      <c r="BS991" s="4"/>
      <c r="BT991" s="4"/>
      <c r="BU991" s="4"/>
    </row>
    <row r="992" spans="1:73" ht="12.75" x14ac:dyDescent="0.2">
      <c r="A992" s="1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148"/>
      <c r="BK992" s="4"/>
      <c r="BL992" s="4"/>
      <c r="BM992" s="4"/>
      <c r="BN992" s="4"/>
      <c r="BO992" s="4"/>
      <c r="BP992" s="4"/>
      <c r="BQ992" s="4"/>
      <c r="BR992" s="4"/>
      <c r="BS992" s="4"/>
      <c r="BT992" s="4"/>
      <c r="BU992" s="4"/>
    </row>
    <row r="993" spans="1:73" ht="12.75" x14ac:dyDescent="0.2">
      <c r="A993" s="1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148"/>
      <c r="BK993" s="4"/>
      <c r="BL993" s="4"/>
      <c r="BM993" s="4"/>
      <c r="BN993" s="4"/>
      <c r="BO993" s="4"/>
      <c r="BP993" s="4"/>
      <c r="BQ993" s="4"/>
      <c r="BR993" s="4"/>
      <c r="BS993" s="4"/>
      <c r="BT993" s="4"/>
      <c r="BU993" s="4"/>
    </row>
    <row r="994" spans="1:73" ht="12.75" x14ac:dyDescent="0.2">
      <c r="A994" s="1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148"/>
      <c r="BK994" s="4"/>
      <c r="BL994" s="4"/>
      <c r="BM994" s="4"/>
      <c r="BN994" s="4"/>
      <c r="BO994" s="4"/>
      <c r="BP994" s="4"/>
      <c r="BQ994" s="4"/>
      <c r="BR994" s="4"/>
      <c r="BS994" s="4"/>
      <c r="BT994" s="4"/>
      <c r="BU994" s="4"/>
    </row>
    <row r="995" spans="1:73" ht="12.75" x14ac:dyDescent="0.2">
      <c r="A995" s="1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148"/>
      <c r="BK995" s="4"/>
      <c r="BL995" s="4"/>
      <c r="BM995" s="4"/>
      <c r="BN995" s="4"/>
      <c r="BO995" s="4"/>
      <c r="BP995" s="4"/>
      <c r="BQ995" s="4"/>
      <c r="BR995" s="4"/>
      <c r="BS995" s="4"/>
      <c r="BT995" s="4"/>
      <c r="BU995" s="4"/>
    </row>
    <row r="996" spans="1:73" ht="12.75" x14ac:dyDescent="0.2">
      <c r="A996" s="1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148"/>
      <c r="BK996" s="4"/>
      <c r="BL996" s="4"/>
      <c r="BM996" s="4"/>
      <c r="BN996" s="4"/>
      <c r="BO996" s="4"/>
      <c r="BP996" s="4"/>
      <c r="BQ996" s="4"/>
      <c r="BR996" s="4"/>
      <c r="BS996" s="4"/>
      <c r="BT996" s="4"/>
      <c r="BU996" s="4"/>
    </row>
    <row r="997" spans="1:73" ht="12.75" x14ac:dyDescent="0.2">
      <c r="A997" s="1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148"/>
      <c r="BK997" s="4"/>
      <c r="BL997" s="4"/>
      <c r="BM997" s="4"/>
      <c r="BN997" s="4"/>
      <c r="BO997" s="4"/>
      <c r="BP997" s="4"/>
      <c r="BQ997" s="4"/>
      <c r="BR997" s="4"/>
      <c r="BS997" s="4"/>
      <c r="BT997" s="4"/>
      <c r="BU997" s="4"/>
    </row>
    <row r="998" spans="1:73" ht="12.75" x14ac:dyDescent="0.2">
      <c r="A998" s="1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148"/>
      <c r="BK998" s="4"/>
      <c r="BL998" s="4"/>
      <c r="BM998" s="4"/>
      <c r="BN998" s="4"/>
      <c r="BO998" s="4"/>
      <c r="BP998" s="4"/>
      <c r="BQ998" s="4"/>
      <c r="BR998" s="4"/>
      <c r="BS998" s="4"/>
      <c r="BT998" s="4"/>
      <c r="BU998" s="4"/>
    </row>
    <row r="999" spans="1:73" ht="12.75" x14ac:dyDescent="0.2">
      <c r="A999" s="1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148"/>
      <c r="BK999" s="4"/>
      <c r="BL999" s="4"/>
      <c r="BM999" s="4"/>
      <c r="BN999" s="4"/>
      <c r="BO999" s="4"/>
      <c r="BP999" s="4"/>
      <c r="BQ999" s="4"/>
      <c r="BR999" s="4"/>
      <c r="BS999" s="4"/>
      <c r="BT999" s="4"/>
      <c r="BU999" s="4"/>
    </row>
    <row r="1000" spans="1:73" ht="12.75" x14ac:dyDescent="0.2">
      <c r="A1000" s="1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148"/>
      <c r="BK1000" s="4"/>
      <c r="BL1000" s="4"/>
      <c r="BM1000" s="4"/>
      <c r="BN1000" s="4"/>
      <c r="BO1000" s="4"/>
      <c r="BP1000" s="4"/>
      <c r="BQ1000" s="4"/>
      <c r="BR1000" s="4"/>
      <c r="BS1000" s="4"/>
      <c r="BT1000" s="4"/>
      <c r="BU1000" s="4"/>
    </row>
    <row r="1001" spans="1:73" ht="12.75" x14ac:dyDescent="0.2">
      <c r="A1001" s="1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148"/>
      <c r="BK1001" s="4"/>
      <c r="BL1001" s="4"/>
      <c r="BM1001" s="4"/>
      <c r="BN1001" s="4"/>
      <c r="BO1001" s="4"/>
      <c r="BP1001" s="4"/>
      <c r="BQ1001" s="4"/>
      <c r="BR1001" s="4"/>
      <c r="BS1001" s="4"/>
      <c r="BT1001" s="4"/>
      <c r="BU1001" s="4"/>
    </row>
    <row r="1002" spans="1:73" ht="12.75" x14ac:dyDescent="0.2">
      <c r="A1002" s="1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148"/>
      <c r="BK1002" s="4"/>
      <c r="BL1002" s="4"/>
      <c r="BM1002" s="4"/>
      <c r="BN1002" s="4"/>
      <c r="BO1002" s="4"/>
      <c r="BP1002" s="4"/>
      <c r="BQ1002" s="4"/>
      <c r="BR1002" s="4"/>
      <c r="BS1002" s="4"/>
      <c r="BT1002" s="4"/>
      <c r="BU1002" s="4"/>
    </row>
    <row r="1003" spans="1:73" ht="12.75" x14ac:dyDescent="0.2">
      <c r="A1003" s="1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148"/>
      <c r="BK1003" s="4"/>
      <c r="BL1003" s="4"/>
      <c r="BM1003" s="4"/>
      <c r="BN1003" s="4"/>
      <c r="BO1003" s="4"/>
      <c r="BP1003" s="4"/>
      <c r="BQ1003" s="4"/>
      <c r="BR1003" s="4"/>
      <c r="BS1003" s="4"/>
      <c r="BT1003" s="4"/>
      <c r="BU1003" s="4"/>
    </row>
    <row r="1004" spans="1:73" ht="12.75" x14ac:dyDescent="0.2">
      <c r="A1004" s="1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148"/>
      <c r="BK1004" s="4"/>
      <c r="BL1004" s="4"/>
      <c r="BM1004" s="4"/>
      <c r="BN1004" s="4"/>
      <c r="BO1004" s="4"/>
      <c r="BP1004" s="4"/>
      <c r="BQ1004" s="4"/>
      <c r="BR1004" s="4"/>
      <c r="BS1004" s="4"/>
      <c r="BT1004" s="4"/>
      <c r="BU1004" s="4"/>
    </row>
    <row r="1005" spans="1:73" ht="12.75" x14ac:dyDescent="0.2">
      <c r="A1005" s="1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148"/>
      <c r="BK1005" s="4"/>
      <c r="BL1005" s="4"/>
      <c r="BM1005" s="4"/>
      <c r="BN1005" s="4"/>
      <c r="BO1005" s="4"/>
      <c r="BP1005" s="4"/>
      <c r="BQ1005" s="4"/>
      <c r="BR1005" s="4"/>
      <c r="BS1005" s="4"/>
      <c r="BT1005" s="4"/>
      <c r="BU1005" s="4"/>
    </row>
    <row r="1006" spans="1:73" ht="12.75" x14ac:dyDescent="0.2">
      <c r="A1006" s="1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148"/>
      <c r="BK1006" s="4"/>
      <c r="BL1006" s="4"/>
      <c r="BM1006" s="4"/>
      <c r="BN1006" s="4"/>
      <c r="BO1006" s="4"/>
      <c r="BP1006" s="4"/>
      <c r="BQ1006" s="4"/>
      <c r="BR1006" s="4"/>
      <c r="BS1006" s="4"/>
      <c r="BT1006" s="4"/>
      <c r="BU1006" s="4"/>
    </row>
    <row r="1007" spans="1:73" ht="12.75" x14ac:dyDescent="0.2">
      <c r="A1007" s="1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148"/>
      <c r="BK1007" s="4"/>
      <c r="BL1007" s="4"/>
      <c r="BM1007" s="4"/>
      <c r="BN1007" s="4"/>
      <c r="BO1007" s="4"/>
      <c r="BP1007" s="4"/>
      <c r="BQ1007" s="4"/>
      <c r="BR1007" s="4"/>
      <c r="BS1007" s="4"/>
      <c r="BT1007" s="4"/>
      <c r="BU1007" s="4"/>
    </row>
    <row r="1008" spans="1:73" ht="12.75" x14ac:dyDescent="0.2">
      <c r="A1008" s="1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148"/>
      <c r="BK1008" s="4"/>
      <c r="BL1008" s="4"/>
      <c r="BM1008" s="4"/>
      <c r="BN1008" s="4"/>
      <c r="BO1008" s="4"/>
      <c r="BP1008" s="4"/>
      <c r="BQ1008" s="4"/>
      <c r="BR1008" s="4"/>
      <c r="BS1008" s="4"/>
      <c r="BT1008" s="4"/>
      <c r="BU1008" s="4"/>
    </row>
    <row r="1009" spans="1:73" ht="12.75" x14ac:dyDescent="0.2">
      <c r="A1009" s="1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148"/>
      <c r="BK1009" s="4"/>
      <c r="BL1009" s="4"/>
      <c r="BM1009" s="4"/>
      <c r="BN1009" s="4"/>
      <c r="BO1009" s="4"/>
      <c r="BP1009" s="4"/>
      <c r="BQ1009" s="4"/>
      <c r="BR1009" s="4"/>
      <c r="BS1009" s="4"/>
      <c r="BT1009" s="4"/>
      <c r="BU1009" s="4"/>
    </row>
    <row r="1010" spans="1:73" ht="12.75" x14ac:dyDescent="0.2">
      <c r="A1010" s="1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148"/>
      <c r="BK1010" s="4"/>
      <c r="BL1010" s="4"/>
      <c r="BM1010" s="4"/>
      <c r="BN1010" s="4"/>
      <c r="BO1010" s="4"/>
      <c r="BP1010" s="4"/>
      <c r="BQ1010" s="4"/>
      <c r="BR1010" s="4"/>
      <c r="BS1010" s="4"/>
      <c r="BT1010" s="4"/>
      <c r="BU1010" s="4"/>
    </row>
    <row r="1011" spans="1:73" ht="12.75" x14ac:dyDescent="0.2">
      <c r="A1011" s="1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148"/>
      <c r="BK1011" s="4"/>
      <c r="BL1011" s="4"/>
      <c r="BM1011" s="4"/>
      <c r="BN1011" s="4"/>
      <c r="BO1011" s="4"/>
      <c r="BP1011" s="4"/>
      <c r="BQ1011" s="4"/>
      <c r="BR1011" s="4"/>
      <c r="BS1011" s="4"/>
      <c r="BT1011" s="4"/>
      <c r="BU1011" s="4"/>
    </row>
    <row r="1012" spans="1:73" ht="12.75" x14ac:dyDescent="0.2">
      <c r="A1012" s="1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148"/>
      <c r="BK1012" s="4"/>
      <c r="BL1012" s="4"/>
      <c r="BM1012" s="4"/>
      <c r="BN1012" s="4"/>
      <c r="BO1012" s="4"/>
      <c r="BP1012" s="4"/>
      <c r="BQ1012" s="4"/>
      <c r="BR1012" s="4"/>
      <c r="BS1012" s="4"/>
      <c r="BT1012" s="4"/>
      <c r="BU1012" s="4"/>
    </row>
    <row r="1013" spans="1:73" ht="12.75" x14ac:dyDescent="0.2">
      <c r="A1013" s="1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148"/>
      <c r="BK1013" s="4"/>
      <c r="BL1013" s="4"/>
      <c r="BM1013" s="4"/>
      <c r="BN1013" s="4"/>
      <c r="BO1013" s="4"/>
      <c r="BP1013" s="4"/>
      <c r="BQ1013" s="4"/>
      <c r="BR1013" s="4"/>
      <c r="BS1013" s="4"/>
      <c r="BT1013" s="4"/>
      <c r="BU1013" s="4"/>
    </row>
    <row r="1014" spans="1:73" ht="12.75" x14ac:dyDescent="0.2">
      <c r="A1014" s="1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148"/>
      <c r="BK1014" s="4"/>
      <c r="BL1014" s="4"/>
      <c r="BM1014" s="4"/>
      <c r="BN1014" s="4"/>
      <c r="BO1014" s="4"/>
      <c r="BP1014" s="4"/>
      <c r="BQ1014" s="4"/>
      <c r="BR1014" s="4"/>
      <c r="BS1014" s="4"/>
      <c r="BT1014" s="4"/>
      <c r="BU1014" s="4"/>
    </row>
    <row r="1015" spans="1:73" ht="12.75" x14ac:dyDescent="0.2">
      <c r="A1015" s="1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148"/>
      <c r="BK1015" s="4"/>
      <c r="BL1015" s="4"/>
      <c r="BM1015" s="4"/>
      <c r="BN1015" s="4"/>
      <c r="BO1015" s="4"/>
      <c r="BP1015" s="4"/>
      <c r="BQ1015" s="4"/>
      <c r="BR1015" s="4"/>
      <c r="BS1015" s="4"/>
      <c r="BT1015" s="4"/>
      <c r="BU1015" s="4"/>
    </row>
    <row r="1016" spans="1:73" ht="12.75" x14ac:dyDescent="0.2">
      <c r="A1016" s="1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148"/>
      <c r="BK1016" s="4"/>
      <c r="BL1016" s="4"/>
      <c r="BM1016" s="4"/>
      <c r="BN1016" s="4"/>
      <c r="BO1016" s="4"/>
      <c r="BP1016" s="4"/>
      <c r="BQ1016" s="4"/>
      <c r="BR1016" s="4"/>
      <c r="BS1016" s="4"/>
      <c r="BT1016" s="4"/>
      <c r="BU1016" s="4"/>
    </row>
    <row r="1017" spans="1:73" ht="12.75" x14ac:dyDescent="0.2">
      <c r="A1017" s="1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148"/>
      <c r="BK1017" s="4"/>
      <c r="BL1017" s="4"/>
      <c r="BM1017" s="4"/>
      <c r="BN1017" s="4"/>
      <c r="BO1017" s="4"/>
      <c r="BP1017" s="4"/>
      <c r="BQ1017" s="4"/>
      <c r="BR1017" s="4"/>
      <c r="BS1017" s="4"/>
      <c r="BT1017" s="4"/>
      <c r="BU1017" s="4"/>
    </row>
    <row r="1018" spans="1:73" ht="12.75" x14ac:dyDescent="0.2">
      <c r="A1018" s="1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148"/>
      <c r="BK1018" s="4"/>
      <c r="BL1018" s="4"/>
      <c r="BM1018" s="4"/>
      <c r="BN1018" s="4"/>
      <c r="BO1018" s="4"/>
      <c r="BP1018" s="4"/>
      <c r="BQ1018" s="4"/>
      <c r="BR1018" s="4"/>
      <c r="BS1018" s="4"/>
      <c r="BT1018" s="4"/>
      <c r="BU1018" s="4"/>
    </row>
    <row r="1019" spans="1:73" ht="12.75" x14ac:dyDescent="0.2">
      <c r="A1019" s="1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148"/>
      <c r="BK1019" s="4"/>
      <c r="BL1019" s="4"/>
      <c r="BM1019" s="4"/>
      <c r="BN1019" s="4"/>
      <c r="BO1019" s="4"/>
      <c r="BP1019" s="4"/>
      <c r="BQ1019" s="4"/>
      <c r="BR1019" s="4"/>
      <c r="BS1019" s="4"/>
      <c r="BT1019" s="4"/>
      <c r="BU1019" s="4"/>
    </row>
    <row r="1020" spans="1:73" ht="12.75" x14ac:dyDescent="0.2">
      <c r="A1020" s="1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148"/>
      <c r="BK1020" s="4"/>
      <c r="BL1020" s="4"/>
      <c r="BM1020" s="4"/>
      <c r="BN1020" s="4"/>
      <c r="BO1020" s="4"/>
      <c r="BP1020" s="4"/>
      <c r="BQ1020" s="4"/>
      <c r="BR1020" s="4"/>
      <c r="BS1020" s="4"/>
      <c r="BT1020" s="4"/>
      <c r="BU1020" s="4"/>
    </row>
    <row r="1021" spans="1:73" ht="12.75" x14ac:dyDescent="0.2">
      <c r="A1021" s="1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148"/>
      <c r="BK1021" s="4"/>
      <c r="BL1021" s="4"/>
      <c r="BM1021" s="4"/>
      <c r="BN1021" s="4"/>
      <c r="BO1021" s="4"/>
      <c r="BP1021" s="4"/>
      <c r="BQ1021" s="4"/>
      <c r="BR1021" s="4"/>
      <c r="BS1021" s="4"/>
      <c r="BT1021" s="4"/>
      <c r="BU1021" s="4"/>
    </row>
    <row r="1022" spans="1:73" ht="12.75" x14ac:dyDescent="0.2">
      <c r="A1022" s="1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148"/>
      <c r="BK1022" s="4"/>
      <c r="BL1022" s="4"/>
      <c r="BM1022" s="4"/>
      <c r="BN1022" s="4"/>
      <c r="BO1022" s="4"/>
      <c r="BP1022" s="4"/>
      <c r="BQ1022" s="4"/>
      <c r="BR1022" s="4"/>
      <c r="BS1022" s="4"/>
      <c r="BT1022" s="4"/>
      <c r="BU1022" s="4"/>
    </row>
    <row r="1023" spans="1:73" ht="12.75" x14ac:dyDescent="0.2">
      <c r="A1023" s="1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148"/>
      <c r="BK1023" s="4"/>
      <c r="BL1023" s="4"/>
      <c r="BM1023" s="4"/>
      <c r="BN1023" s="4"/>
      <c r="BO1023" s="4"/>
      <c r="BP1023" s="4"/>
      <c r="BQ1023" s="4"/>
      <c r="BR1023" s="4"/>
      <c r="BS1023" s="4"/>
      <c r="BT1023" s="4"/>
      <c r="BU1023" s="4"/>
    </row>
    <row r="1024" spans="1:73" ht="12.75" x14ac:dyDescent="0.2">
      <c r="A1024" s="1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148"/>
      <c r="BK1024" s="4"/>
      <c r="BL1024" s="4"/>
      <c r="BM1024" s="4"/>
      <c r="BN1024" s="4"/>
      <c r="BO1024" s="4"/>
      <c r="BP1024" s="4"/>
      <c r="BQ1024" s="4"/>
      <c r="BR1024" s="4"/>
      <c r="BS1024" s="4"/>
      <c r="BT1024" s="4"/>
      <c r="BU1024" s="4"/>
    </row>
    <row r="1025" spans="1:73" ht="12.75" x14ac:dyDescent="0.2">
      <c r="A1025" s="1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148"/>
      <c r="BK1025" s="4"/>
      <c r="BL1025" s="4"/>
      <c r="BM1025" s="4"/>
      <c r="BN1025" s="4"/>
      <c r="BO1025" s="4"/>
      <c r="BP1025" s="4"/>
      <c r="BQ1025" s="4"/>
      <c r="BR1025" s="4"/>
      <c r="BS1025" s="4"/>
      <c r="BT1025" s="4"/>
      <c r="BU1025" s="4"/>
    </row>
    <row r="1026" spans="1:73" ht="12.75" x14ac:dyDescent="0.2">
      <c r="A1026" s="1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148"/>
      <c r="BK1026" s="4"/>
      <c r="BL1026" s="4"/>
      <c r="BM1026" s="4"/>
      <c r="BN1026" s="4"/>
      <c r="BO1026" s="4"/>
      <c r="BP1026" s="4"/>
      <c r="BQ1026" s="4"/>
      <c r="BR1026" s="4"/>
      <c r="BS1026" s="4"/>
      <c r="BT1026" s="4"/>
      <c r="BU1026" s="4"/>
    </row>
    <row r="1027" spans="1:73" ht="12.75" x14ac:dyDescent="0.2">
      <c r="A1027" s="1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148"/>
      <c r="BK1027" s="4"/>
      <c r="BL1027" s="4"/>
      <c r="BM1027" s="4"/>
      <c r="BN1027" s="4"/>
      <c r="BO1027" s="4"/>
      <c r="BP1027" s="4"/>
      <c r="BQ1027" s="4"/>
      <c r="BR1027" s="4"/>
      <c r="BS1027" s="4"/>
      <c r="BT1027" s="4"/>
      <c r="BU1027" s="4"/>
    </row>
    <row r="1028" spans="1:73" ht="12.75" x14ac:dyDescent="0.2">
      <c r="A1028" s="1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148"/>
      <c r="BK1028" s="4"/>
      <c r="BL1028" s="4"/>
      <c r="BM1028" s="4"/>
      <c r="BN1028" s="4"/>
      <c r="BO1028" s="4"/>
      <c r="BP1028" s="4"/>
      <c r="BQ1028" s="4"/>
      <c r="BR1028" s="4"/>
      <c r="BS1028" s="4"/>
      <c r="BT1028" s="4"/>
      <c r="BU1028" s="4"/>
    </row>
    <row r="1029" spans="1:73" ht="12.75" x14ac:dyDescent="0.2">
      <c r="A1029" s="1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148"/>
      <c r="BK1029" s="4"/>
      <c r="BL1029" s="4"/>
      <c r="BM1029" s="4"/>
      <c r="BN1029" s="4"/>
      <c r="BO1029" s="4"/>
      <c r="BP1029" s="4"/>
      <c r="BQ1029" s="4"/>
      <c r="BR1029" s="4"/>
      <c r="BS1029" s="4"/>
      <c r="BT1029" s="4"/>
      <c r="BU1029" s="4"/>
    </row>
    <row r="1030" spans="1:73" ht="12.75" x14ac:dyDescent="0.2">
      <c r="A1030" s="1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148"/>
      <c r="BK1030" s="4"/>
      <c r="BL1030" s="4"/>
      <c r="BM1030" s="4"/>
      <c r="BN1030" s="4"/>
      <c r="BO1030" s="4"/>
      <c r="BP1030" s="4"/>
      <c r="BQ1030" s="4"/>
      <c r="BR1030" s="4"/>
      <c r="BS1030" s="4"/>
      <c r="BT1030" s="4"/>
      <c r="BU1030" s="4"/>
    </row>
    <row r="1031" spans="1:73" ht="12.75" x14ac:dyDescent="0.2">
      <c r="A1031" s="1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148"/>
      <c r="BK1031" s="4"/>
      <c r="BL1031" s="4"/>
      <c r="BM1031" s="4"/>
      <c r="BN1031" s="4"/>
      <c r="BO1031" s="4"/>
      <c r="BP1031" s="4"/>
      <c r="BQ1031" s="4"/>
      <c r="BR1031" s="4"/>
      <c r="BS1031" s="4"/>
      <c r="BT1031" s="4"/>
      <c r="BU1031" s="4"/>
    </row>
    <row r="1032" spans="1:73" ht="12.75" x14ac:dyDescent="0.2">
      <c r="A1032" s="1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148"/>
      <c r="BK1032" s="4"/>
      <c r="BL1032" s="4"/>
      <c r="BM1032" s="4"/>
      <c r="BN1032" s="4"/>
      <c r="BO1032" s="4"/>
      <c r="BP1032" s="4"/>
      <c r="BQ1032" s="4"/>
      <c r="BR1032" s="4"/>
      <c r="BS1032" s="4"/>
      <c r="BT1032" s="4"/>
      <c r="BU1032" s="4"/>
    </row>
    <row r="1033" spans="1:73" ht="12.75" x14ac:dyDescent="0.2">
      <c r="A1033" s="1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148"/>
      <c r="BK1033" s="4"/>
      <c r="BL1033" s="4"/>
      <c r="BM1033" s="4"/>
      <c r="BN1033" s="4"/>
      <c r="BO1033" s="4"/>
      <c r="BP1033" s="4"/>
      <c r="BQ1033" s="4"/>
      <c r="BR1033" s="4"/>
      <c r="BS1033" s="4"/>
      <c r="BT1033" s="4"/>
      <c r="BU1033" s="4"/>
    </row>
    <row r="1034" spans="1:73" ht="12.75" x14ac:dyDescent="0.2">
      <c r="A1034" s="1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148"/>
      <c r="BK1034" s="4"/>
      <c r="BL1034" s="4"/>
      <c r="BM1034" s="4"/>
      <c r="BN1034" s="4"/>
      <c r="BO1034" s="4"/>
      <c r="BP1034" s="4"/>
      <c r="BQ1034" s="4"/>
      <c r="BR1034" s="4"/>
      <c r="BS1034" s="4"/>
      <c r="BT1034" s="4"/>
      <c r="BU1034" s="4"/>
    </row>
    <row r="1035" spans="1:73" ht="12.75" x14ac:dyDescent="0.2">
      <c r="A1035" s="1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148"/>
      <c r="BK1035" s="4"/>
      <c r="BL1035" s="4"/>
      <c r="BM1035" s="4"/>
      <c r="BN1035" s="4"/>
      <c r="BO1035" s="4"/>
      <c r="BP1035" s="4"/>
      <c r="BQ1035" s="4"/>
      <c r="BR1035" s="4"/>
      <c r="BS1035" s="4"/>
      <c r="BT1035" s="4"/>
      <c r="BU1035" s="4"/>
    </row>
    <row r="1036" spans="1:73" ht="12.75" x14ac:dyDescent="0.2">
      <c r="A1036" s="1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148"/>
      <c r="BK1036" s="4"/>
      <c r="BL1036" s="4"/>
      <c r="BM1036" s="4"/>
      <c r="BN1036" s="4"/>
      <c r="BO1036" s="4"/>
      <c r="BP1036" s="4"/>
      <c r="BQ1036" s="4"/>
      <c r="BR1036" s="4"/>
      <c r="BS1036" s="4"/>
      <c r="BT1036" s="4"/>
      <c r="BU1036" s="4"/>
    </row>
    <row r="1037" spans="1:73" ht="12.75" x14ac:dyDescent="0.2">
      <c r="A1037" s="1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148"/>
      <c r="BK1037" s="4"/>
      <c r="BL1037" s="4"/>
      <c r="BM1037" s="4"/>
      <c r="BN1037" s="4"/>
      <c r="BO1037" s="4"/>
      <c r="BP1037" s="4"/>
      <c r="BQ1037" s="4"/>
      <c r="BR1037" s="4"/>
      <c r="BS1037" s="4"/>
      <c r="BT1037" s="4"/>
      <c r="BU1037" s="4"/>
    </row>
    <row r="1038" spans="1:73" ht="12.75" x14ac:dyDescent="0.2">
      <c r="A1038" s="1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148"/>
      <c r="BK1038" s="4"/>
      <c r="BL1038" s="4"/>
      <c r="BM1038" s="4"/>
      <c r="BN1038" s="4"/>
      <c r="BO1038" s="4"/>
      <c r="BP1038" s="4"/>
      <c r="BQ1038" s="4"/>
      <c r="BR1038" s="4"/>
      <c r="BS1038" s="4"/>
      <c r="BT1038" s="4"/>
      <c r="BU1038" s="4"/>
    </row>
    <row r="1039" spans="1:73" ht="12.75" x14ac:dyDescent="0.2">
      <c r="A1039" s="1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148"/>
      <c r="BK1039" s="4"/>
      <c r="BL1039" s="4"/>
      <c r="BM1039" s="4"/>
      <c r="BN1039" s="4"/>
      <c r="BO1039" s="4"/>
      <c r="BP1039" s="4"/>
      <c r="BQ1039" s="4"/>
      <c r="BR1039" s="4"/>
      <c r="BS1039" s="4"/>
      <c r="BT1039" s="4"/>
      <c r="BU1039" s="4"/>
    </row>
    <row r="1040" spans="1:73" ht="12.75" x14ac:dyDescent="0.2">
      <c r="A1040" s="1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148"/>
      <c r="BK1040" s="4"/>
      <c r="BL1040" s="4"/>
      <c r="BM1040" s="4"/>
      <c r="BN1040" s="4"/>
      <c r="BO1040" s="4"/>
      <c r="BP1040" s="4"/>
      <c r="BQ1040" s="4"/>
      <c r="BR1040" s="4"/>
      <c r="BS1040" s="4"/>
      <c r="BT1040" s="4"/>
      <c r="BU1040" s="4"/>
    </row>
    <row r="1041" spans="1:73" ht="12.75" x14ac:dyDescent="0.2">
      <c r="A1041" s="1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148"/>
      <c r="BK1041" s="4"/>
      <c r="BL1041" s="4"/>
      <c r="BM1041" s="4"/>
      <c r="BN1041" s="4"/>
      <c r="BO1041" s="4"/>
      <c r="BP1041" s="4"/>
      <c r="BQ1041" s="4"/>
      <c r="BR1041" s="4"/>
      <c r="BS1041" s="4"/>
      <c r="BT1041" s="4"/>
      <c r="BU1041" s="4"/>
    </row>
    <row r="1042" spans="1:73" ht="12.75" x14ac:dyDescent="0.2">
      <c r="A1042" s="1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148"/>
      <c r="BK1042" s="4"/>
      <c r="BL1042" s="4"/>
      <c r="BM1042" s="4"/>
      <c r="BN1042" s="4"/>
      <c r="BO1042" s="4"/>
      <c r="BP1042" s="4"/>
      <c r="BQ1042" s="4"/>
      <c r="BR1042" s="4"/>
      <c r="BS1042" s="4"/>
      <c r="BT1042" s="4"/>
      <c r="BU1042" s="4"/>
    </row>
    <row r="1043" spans="1:73" ht="12.75" x14ac:dyDescent="0.2">
      <c r="A1043" s="1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148"/>
      <c r="BK1043" s="4"/>
      <c r="BL1043" s="4"/>
      <c r="BM1043" s="4"/>
      <c r="BN1043" s="4"/>
      <c r="BO1043" s="4"/>
      <c r="BP1043" s="4"/>
      <c r="BQ1043" s="4"/>
      <c r="BR1043" s="4"/>
      <c r="BS1043" s="4"/>
      <c r="BT1043" s="4"/>
      <c r="BU1043" s="4"/>
    </row>
    <row r="1044" spans="1:73" ht="12.75" x14ac:dyDescent="0.2">
      <c r="A1044" s="1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148"/>
      <c r="BK1044" s="4"/>
      <c r="BL1044" s="4"/>
      <c r="BM1044" s="4"/>
      <c r="BN1044" s="4"/>
      <c r="BO1044" s="4"/>
      <c r="BP1044" s="4"/>
      <c r="BQ1044" s="4"/>
      <c r="BR1044" s="4"/>
      <c r="BS1044" s="4"/>
      <c r="BT1044" s="4"/>
      <c r="BU1044" s="4"/>
    </row>
    <row r="1045" spans="1:73" ht="12.75" x14ac:dyDescent="0.2">
      <c r="A1045" s="1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148"/>
      <c r="BK1045" s="4"/>
      <c r="BL1045" s="4"/>
      <c r="BM1045" s="4"/>
      <c r="BN1045" s="4"/>
      <c r="BO1045" s="4"/>
      <c r="BP1045" s="4"/>
      <c r="BQ1045" s="4"/>
      <c r="BR1045" s="4"/>
      <c r="BS1045" s="4"/>
      <c r="BT1045" s="4"/>
      <c r="BU1045" s="4"/>
    </row>
    <row r="1046" spans="1:73" ht="12.75" x14ac:dyDescent="0.2">
      <c r="A1046" s="1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148"/>
      <c r="BK1046" s="4"/>
      <c r="BL1046" s="4"/>
      <c r="BM1046" s="4"/>
      <c r="BN1046" s="4"/>
      <c r="BO1046" s="4"/>
      <c r="BP1046" s="4"/>
      <c r="BQ1046" s="4"/>
      <c r="BR1046" s="4"/>
      <c r="BS1046" s="4"/>
      <c r="BT1046" s="4"/>
      <c r="BU1046" s="4"/>
    </row>
    <row r="1047" spans="1:73" ht="12.75" x14ac:dyDescent="0.2">
      <c r="A1047" s="1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148"/>
      <c r="BK1047" s="4"/>
      <c r="BL1047" s="4"/>
      <c r="BM1047" s="4"/>
      <c r="BN1047" s="4"/>
      <c r="BO1047" s="4"/>
      <c r="BP1047" s="4"/>
      <c r="BQ1047" s="4"/>
      <c r="BR1047" s="4"/>
      <c r="BS1047" s="4"/>
      <c r="BT1047" s="4"/>
      <c r="BU1047" s="4"/>
    </row>
    <row r="1048" spans="1:73" ht="12.75" x14ac:dyDescent="0.2">
      <c r="A1048" s="1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148"/>
      <c r="BK1048" s="4"/>
      <c r="BL1048" s="4"/>
      <c r="BM1048" s="4"/>
      <c r="BN1048" s="4"/>
      <c r="BO1048" s="4"/>
      <c r="BP1048" s="4"/>
      <c r="BQ1048" s="4"/>
      <c r="BR1048" s="4"/>
      <c r="BS1048" s="4"/>
      <c r="BT1048" s="4"/>
      <c r="BU1048" s="4"/>
    </row>
    <row r="1049" spans="1:73" ht="12.75" x14ac:dyDescent="0.2">
      <c r="A1049" s="1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148"/>
      <c r="BK1049" s="4"/>
      <c r="BL1049" s="4"/>
      <c r="BM1049" s="4"/>
      <c r="BN1049" s="4"/>
      <c r="BO1049" s="4"/>
      <c r="BP1049" s="4"/>
      <c r="BQ1049" s="4"/>
      <c r="BR1049" s="4"/>
      <c r="BS1049" s="4"/>
      <c r="BT1049" s="4"/>
      <c r="BU1049" s="4"/>
    </row>
    <row r="1050" spans="1:73" ht="12.75" x14ac:dyDescent="0.2">
      <c r="A1050" s="1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148"/>
      <c r="BK1050" s="4"/>
      <c r="BL1050" s="4"/>
      <c r="BM1050" s="4"/>
      <c r="BN1050" s="4"/>
      <c r="BO1050" s="4"/>
      <c r="BP1050" s="4"/>
      <c r="BQ1050" s="4"/>
      <c r="BR1050" s="4"/>
      <c r="BS1050" s="4"/>
      <c r="BT1050" s="4"/>
      <c r="BU1050" s="4"/>
    </row>
    <row r="1051" spans="1:73" ht="12.75" x14ac:dyDescent="0.2">
      <c r="A1051" s="1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148"/>
      <c r="BK1051" s="4"/>
      <c r="BL1051" s="4"/>
      <c r="BM1051" s="4"/>
      <c r="BN1051" s="4"/>
      <c r="BO1051" s="4"/>
      <c r="BP1051" s="4"/>
      <c r="BQ1051" s="4"/>
      <c r="BR1051" s="4"/>
      <c r="BS1051" s="4"/>
      <c r="BT1051" s="4"/>
      <c r="BU1051" s="4"/>
    </row>
    <row r="1052" spans="1:73" ht="12.75" x14ac:dyDescent="0.2">
      <c r="A1052" s="1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148"/>
      <c r="BK1052" s="4"/>
      <c r="BL1052" s="4"/>
      <c r="BM1052" s="4"/>
      <c r="BN1052" s="4"/>
      <c r="BO1052" s="4"/>
      <c r="BP1052" s="4"/>
      <c r="BQ1052" s="4"/>
      <c r="BR1052" s="4"/>
      <c r="BS1052" s="4"/>
      <c r="BT1052" s="4"/>
      <c r="BU1052" s="4"/>
    </row>
    <row r="1053" spans="1:73" ht="12.75" x14ac:dyDescent="0.2">
      <c r="A1053" s="1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148"/>
      <c r="BK1053" s="4"/>
      <c r="BL1053" s="4"/>
      <c r="BM1053" s="4"/>
      <c r="BN1053" s="4"/>
      <c r="BO1053" s="4"/>
      <c r="BP1053" s="4"/>
      <c r="BQ1053" s="4"/>
      <c r="BR1053" s="4"/>
      <c r="BS1053" s="4"/>
      <c r="BT1053" s="4"/>
      <c r="BU1053" s="4"/>
    </row>
    <row r="1054" spans="1:73" ht="12.75" x14ac:dyDescent="0.2">
      <c r="A1054" s="1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148"/>
      <c r="BK1054" s="4"/>
      <c r="BL1054" s="4"/>
      <c r="BM1054" s="4"/>
      <c r="BN1054" s="4"/>
      <c r="BO1054" s="4"/>
      <c r="BP1054" s="4"/>
      <c r="BQ1054" s="4"/>
      <c r="BR1054" s="4"/>
      <c r="BS1054" s="4"/>
      <c r="BT1054" s="4"/>
      <c r="BU1054" s="4"/>
    </row>
    <row r="1055" spans="1:73" ht="12.75" x14ac:dyDescent="0.2">
      <c r="A1055" s="1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148"/>
      <c r="BK1055" s="4"/>
      <c r="BL1055" s="4"/>
      <c r="BM1055" s="4"/>
      <c r="BN1055" s="4"/>
      <c r="BO1055" s="4"/>
      <c r="BP1055" s="4"/>
      <c r="BQ1055" s="4"/>
      <c r="BR1055" s="4"/>
      <c r="BS1055" s="4"/>
      <c r="BT1055" s="4"/>
      <c r="BU1055" s="4"/>
    </row>
    <row r="1056" spans="1:73" ht="12.75" x14ac:dyDescent="0.2">
      <c r="A1056" s="1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148"/>
      <c r="BK1056" s="4"/>
      <c r="BL1056" s="4"/>
      <c r="BM1056" s="4"/>
      <c r="BN1056" s="4"/>
      <c r="BO1056" s="4"/>
      <c r="BP1056" s="4"/>
      <c r="BQ1056" s="4"/>
      <c r="BR1056" s="4"/>
      <c r="BS1056" s="4"/>
      <c r="BT1056" s="4"/>
      <c r="BU1056" s="4"/>
    </row>
    <row r="1057" spans="1:73" ht="12.75" x14ac:dyDescent="0.2">
      <c r="A1057" s="1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148"/>
      <c r="BK1057" s="4"/>
      <c r="BL1057" s="4"/>
      <c r="BM1057" s="4"/>
      <c r="BN1057" s="4"/>
      <c r="BO1057" s="4"/>
      <c r="BP1057" s="4"/>
      <c r="BQ1057" s="4"/>
      <c r="BR1057" s="4"/>
      <c r="BS1057" s="4"/>
      <c r="BT1057" s="4"/>
      <c r="BU1057" s="4"/>
    </row>
    <row r="1058" spans="1:73" ht="12.75" x14ac:dyDescent="0.2">
      <c r="A1058" s="1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148"/>
      <c r="BK1058" s="4"/>
      <c r="BL1058" s="4"/>
      <c r="BM1058" s="4"/>
      <c r="BN1058" s="4"/>
      <c r="BO1058" s="4"/>
      <c r="BP1058" s="4"/>
      <c r="BQ1058" s="4"/>
      <c r="BR1058" s="4"/>
      <c r="BS1058" s="4"/>
      <c r="BT1058" s="4"/>
      <c r="BU1058" s="4"/>
    </row>
    <row r="1059" spans="1:73" ht="12.75" x14ac:dyDescent="0.2">
      <c r="A1059" s="1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148"/>
      <c r="BK1059" s="4"/>
      <c r="BL1059" s="4"/>
      <c r="BM1059" s="4"/>
      <c r="BN1059" s="4"/>
      <c r="BO1059" s="4"/>
      <c r="BP1059" s="4"/>
      <c r="BQ1059" s="4"/>
      <c r="BR1059" s="4"/>
      <c r="BS1059" s="4"/>
      <c r="BT1059" s="4"/>
      <c r="BU1059" s="4"/>
    </row>
    <row r="1060" spans="1:73" ht="12.75" x14ac:dyDescent="0.2">
      <c r="A1060" s="1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148"/>
      <c r="BK1060" s="4"/>
      <c r="BL1060" s="4"/>
      <c r="BM1060" s="4"/>
      <c r="BN1060" s="4"/>
      <c r="BO1060" s="4"/>
      <c r="BP1060" s="4"/>
      <c r="BQ1060" s="4"/>
      <c r="BR1060" s="4"/>
      <c r="BS1060" s="4"/>
      <c r="BT1060" s="4"/>
      <c r="BU1060" s="4"/>
    </row>
    <row r="1061" spans="1:73" ht="12.75" x14ac:dyDescent="0.2">
      <c r="A1061" s="1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148"/>
      <c r="BK1061" s="4"/>
      <c r="BL1061" s="4"/>
      <c r="BM1061" s="4"/>
      <c r="BN1061" s="4"/>
      <c r="BO1061" s="4"/>
      <c r="BP1061" s="4"/>
      <c r="BQ1061" s="4"/>
      <c r="BR1061" s="4"/>
      <c r="BS1061" s="4"/>
      <c r="BT1061" s="4"/>
      <c r="BU1061" s="4"/>
    </row>
    <row r="1062" spans="1:73" ht="12.75" x14ac:dyDescent="0.2">
      <c r="A1062" s="1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148"/>
      <c r="BK1062" s="4"/>
      <c r="BL1062" s="4"/>
      <c r="BM1062" s="4"/>
      <c r="BN1062" s="4"/>
      <c r="BO1062" s="4"/>
      <c r="BP1062" s="4"/>
      <c r="BQ1062" s="4"/>
      <c r="BR1062" s="4"/>
      <c r="BS1062" s="4"/>
      <c r="BT1062" s="4"/>
      <c r="BU1062" s="4"/>
    </row>
    <row r="1063" spans="1:73" ht="12.75" x14ac:dyDescent="0.2">
      <c r="A1063" s="1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148"/>
      <c r="BK1063" s="4"/>
      <c r="BL1063" s="4"/>
      <c r="BM1063" s="4"/>
      <c r="BN1063" s="4"/>
      <c r="BO1063" s="4"/>
      <c r="BP1063" s="4"/>
      <c r="BQ1063" s="4"/>
      <c r="BR1063" s="4"/>
      <c r="BS1063" s="4"/>
      <c r="BT1063" s="4"/>
      <c r="BU1063" s="4"/>
    </row>
    <row r="1064" spans="1:73" ht="12.75" x14ac:dyDescent="0.2">
      <c r="A1064" s="1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148"/>
      <c r="BK1064" s="4"/>
      <c r="BL1064" s="4"/>
      <c r="BM1064" s="4"/>
      <c r="BN1064" s="4"/>
      <c r="BO1064" s="4"/>
      <c r="BP1064" s="4"/>
      <c r="BQ1064" s="4"/>
      <c r="BR1064" s="4"/>
      <c r="BS1064" s="4"/>
      <c r="BT1064" s="4"/>
      <c r="BU1064" s="4"/>
    </row>
    <row r="1065" spans="1:73" ht="12.75" x14ac:dyDescent="0.2">
      <c r="A1065" s="1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148"/>
      <c r="BK1065" s="4"/>
      <c r="BL1065" s="4"/>
      <c r="BM1065" s="4"/>
      <c r="BN1065" s="4"/>
      <c r="BO1065" s="4"/>
      <c r="BP1065" s="4"/>
      <c r="BQ1065" s="4"/>
      <c r="BR1065" s="4"/>
      <c r="BS1065" s="4"/>
      <c r="BT1065" s="4"/>
      <c r="BU1065" s="4"/>
    </row>
    <row r="1066" spans="1:73" ht="12.75" x14ac:dyDescent="0.2">
      <c r="A1066" s="1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148"/>
      <c r="BK1066" s="4"/>
      <c r="BL1066" s="4"/>
      <c r="BM1066" s="4"/>
      <c r="BN1066" s="4"/>
      <c r="BO1066" s="4"/>
      <c r="BP1066" s="4"/>
      <c r="BQ1066" s="4"/>
      <c r="BR1066" s="4"/>
      <c r="BS1066" s="4"/>
      <c r="BT1066" s="4"/>
      <c r="BU1066" s="4"/>
    </row>
    <row r="1067" spans="1:73" ht="12.75" x14ac:dyDescent="0.2">
      <c r="A1067" s="14"/>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148"/>
      <c r="BK1067" s="4"/>
      <c r="BL1067" s="4"/>
      <c r="BM1067" s="4"/>
      <c r="BN1067" s="4"/>
      <c r="BO1067" s="4"/>
      <c r="BP1067" s="4"/>
      <c r="BQ1067" s="4"/>
      <c r="BR1067" s="4"/>
      <c r="BS1067" s="4"/>
      <c r="BT1067" s="4"/>
      <c r="BU1067" s="4"/>
    </row>
    <row r="1068" spans="1:73" ht="12.75" x14ac:dyDescent="0.2">
      <c r="A1068" s="14"/>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148"/>
      <c r="BK1068" s="4"/>
      <c r="BL1068" s="4"/>
      <c r="BM1068" s="4"/>
      <c r="BN1068" s="4"/>
      <c r="BO1068" s="4"/>
      <c r="BP1068" s="4"/>
      <c r="BQ1068" s="4"/>
      <c r="BR1068" s="4"/>
      <c r="BS1068" s="4"/>
      <c r="BT1068" s="4"/>
      <c r="BU1068" s="4"/>
    </row>
    <row r="1069" spans="1:73" ht="12.75" x14ac:dyDescent="0.2">
      <c r="A1069" s="14"/>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148"/>
      <c r="BK1069" s="4"/>
      <c r="BL1069" s="4"/>
      <c r="BM1069" s="4"/>
      <c r="BN1069" s="4"/>
      <c r="BO1069" s="4"/>
      <c r="BP1069" s="4"/>
      <c r="BQ1069" s="4"/>
      <c r="BR1069" s="4"/>
      <c r="BS1069" s="4"/>
      <c r="BT1069" s="4"/>
      <c r="BU1069" s="4"/>
    </row>
    <row r="1070" spans="1:73" ht="12.75" x14ac:dyDescent="0.2">
      <c r="A1070" s="14"/>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148"/>
      <c r="BK1070" s="4"/>
      <c r="BL1070" s="4"/>
      <c r="BM1070" s="4"/>
      <c r="BN1070" s="4"/>
      <c r="BO1070" s="4"/>
      <c r="BP1070" s="4"/>
      <c r="BQ1070" s="4"/>
      <c r="BR1070" s="4"/>
      <c r="BS1070" s="4"/>
      <c r="BT1070" s="4"/>
      <c r="BU1070" s="4"/>
    </row>
    <row r="1071" spans="1:73" ht="12.75" x14ac:dyDescent="0.2">
      <c r="A1071" s="14"/>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148"/>
      <c r="BK1071" s="4"/>
      <c r="BL1071" s="4"/>
      <c r="BM1071" s="4"/>
      <c r="BN1071" s="4"/>
      <c r="BO1071" s="4"/>
      <c r="BP1071" s="4"/>
      <c r="BQ1071" s="4"/>
      <c r="BR1071" s="4"/>
      <c r="BS1071" s="4"/>
      <c r="BT1071" s="4"/>
      <c r="BU1071" s="4"/>
    </row>
  </sheetData>
  <mergeCells count="27">
    <mergeCell ref="A1:B1"/>
    <mergeCell ref="F2:G2"/>
    <mergeCell ref="H2:I2"/>
    <mergeCell ref="O2:P2"/>
    <mergeCell ref="B4:D4"/>
    <mergeCell ref="B5:D5"/>
    <mergeCell ref="A6:A8"/>
    <mergeCell ref="A9:A21"/>
    <mergeCell ref="A23:A26"/>
    <mergeCell ref="A27:A31"/>
    <mergeCell ref="A32:A33"/>
    <mergeCell ref="A34:A35"/>
    <mergeCell ref="A37:A41"/>
    <mergeCell ref="A42:A47"/>
    <mergeCell ref="A79:A81"/>
    <mergeCell ref="A48:A51"/>
    <mergeCell ref="A52:A56"/>
    <mergeCell ref="A59:A61"/>
    <mergeCell ref="A62:A67"/>
    <mergeCell ref="A68:A69"/>
    <mergeCell ref="A74:A75"/>
    <mergeCell ref="A76:A78"/>
    <mergeCell ref="A82:A93"/>
    <mergeCell ref="A95:A96"/>
    <mergeCell ref="A97:A98"/>
    <mergeCell ref="A100:A110"/>
    <mergeCell ref="A112:A114"/>
  </mergeCells>
  <conditionalFormatting sqref="B6:S114 U6:U114 W6:W114 Y6:BU114">
    <cfRule type="expression" dxfId="5" priority="1">
      <formula>$E6="Completed"</formula>
    </cfRule>
    <cfRule type="expression" dxfId="4" priority="2">
      <formula>NOT($E6="Completed")</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P1000"/>
  <sheetViews>
    <sheetView workbookViewId="0"/>
  </sheetViews>
  <sheetFormatPr defaultColWidth="14.42578125" defaultRowHeight="15.75" customHeight="1" x14ac:dyDescent="0.2"/>
  <cols>
    <col min="12" max="12" width="10.28515625" customWidth="1"/>
    <col min="13" max="13" width="7" customWidth="1"/>
    <col min="18" max="18" width="20.140625" customWidth="1"/>
    <col min="19" max="19" width="25.85546875" customWidth="1"/>
    <col min="24" max="24" width="12.85546875" customWidth="1"/>
    <col min="25" max="25" width="11.28515625" customWidth="1"/>
    <col min="26" max="26" width="15.7109375" customWidth="1"/>
    <col min="27" max="27" width="15.140625" customWidth="1"/>
    <col min="28" max="28" width="11.42578125" customWidth="1"/>
    <col min="29" max="29" width="19.140625" customWidth="1"/>
    <col min="30" max="30" width="24.85546875" customWidth="1"/>
    <col min="31" max="31" width="22.42578125" customWidth="1"/>
    <col min="32" max="35" width="14.42578125" hidden="1"/>
  </cols>
  <sheetData>
    <row r="1" spans="1:42" ht="15.75" customHeight="1" x14ac:dyDescent="0.2">
      <c r="A1" s="37" t="s">
        <v>177</v>
      </c>
      <c r="B1" s="37" t="s">
        <v>96</v>
      </c>
      <c r="C1" s="37" t="s">
        <v>347</v>
      </c>
      <c r="D1" s="37" t="s">
        <v>348</v>
      </c>
      <c r="E1" s="37" t="s">
        <v>349</v>
      </c>
      <c r="F1" s="37" t="s">
        <v>350</v>
      </c>
      <c r="G1" s="37" t="s">
        <v>351</v>
      </c>
      <c r="H1" s="37" t="s">
        <v>352</v>
      </c>
      <c r="I1" s="37" t="s">
        <v>353</v>
      </c>
      <c r="J1" s="37" t="s">
        <v>354</v>
      </c>
      <c r="K1" s="37" t="s">
        <v>355</v>
      </c>
      <c r="L1" s="37" t="s">
        <v>356</v>
      </c>
      <c r="M1" s="37" t="s">
        <v>357</v>
      </c>
      <c r="N1" s="37" t="s">
        <v>358</v>
      </c>
      <c r="O1" s="37" t="s">
        <v>359</v>
      </c>
      <c r="P1" s="37" t="s">
        <v>360</v>
      </c>
      <c r="Q1" s="37" t="s">
        <v>144</v>
      </c>
      <c r="R1" s="37" t="s">
        <v>361</v>
      </c>
      <c r="S1" s="37" t="s">
        <v>362</v>
      </c>
      <c r="T1" s="34"/>
      <c r="U1" s="34"/>
      <c r="V1" s="34"/>
      <c r="W1" s="34"/>
      <c r="X1" s="34"/>
      <c r="Y1" s="34"/>
      <c r="Z1" s="34"/>
      <c r="AA1" s="34"/>
      <c r="AB1" s="34"/>
      <c r="AC1" s="34"/>
      <c r="AD1" s="34"/>
      <c r="AE1" s="34"/>
      <c r="AF1" s="34"/>
      <c r="AG1" s="34"/>
      <c r="AH1" s="34"/>
      <c r="AI1" s="34"/>
      <c r="AJ1" s="34"/>
      <c r="AK1" s="34"/>
      <c r="AL1" s="34"/>
      <c r="AM1" s="34"/>
      <c r="AN1" s="34"/>
      <c r="AO1" s="34"/>
      <c r="AP1" s="34"/>
    </row>
    <row r="2" spans="1:42" ht="15.75" customHeight="1" x14ac:dyDescent="0.2">
      <c r="A2" s="34" t="str">
        <f t="array" ref="A2:U110">Overall_Summary!$B$6:$V114</f>
        <v>Andaman and Nicobar</v>
      </c>
      <c r="B2" s="34" t="str">
        <v>EDANI</v>
      </c>
      <c r="C2" s="34" t="str">
        <v xml:space="preserve">Andman </v>
      </c>
      <c r="D2" s="34" t="str">
        <v>Completed</v>
      </c>
      <c r="E2" s="149">
        <v>36800</v>
      </c>
      <c r="F2" s="149">
        <v>0</v>
      </c>
      <c r="G2" s="149">
        <v>36800</v>
      </c>
      <c r="H2" s="149">
        <v>0</v>
      </c>
      <c r="I2" s="34" t="str">
        <v>Opex</v>
      </c>
      <c r="J2" s="34" t="str">
        <v>IPDS</v>
      </c>
      <c r="K2" s="34" t="str">
        <v>BOSCH</v>
      </c>
      <c r="L2" s="34" t="str">
        <v>EESL</v>
      </c>
      <c r="M2" s="149">
        <v>0</v>
      </c>
      <c r="N2" s="149">
        <v>36800</v>
      </c>
      <c r="O2" s="149">
        <v>0</v>
      </c>
      <c r="P2" s="149">
        <v>0</v>
      </c>
      <c r="Q2" s="149">
        <v>0</v>
      </c>
      <c r="R2" s="149">
        <v>36800</v>
      </c>
      <c r="S2" s="149">
        <v>0</v>
      </c>
      <c r="T2" s="149">
        <v>36800</v>
      </c>
      <c r="U2" s="149">
        <v>0</v>
      </c>
      <c r="V2" s="34"/>
      <c r="W2" s="34"/>
      <c r="X2" s="34"/>
      <c r="Y2" s="34"/>
      <c r="Z2" s="34"/>
      <c r="AA2" s="34"/>
      <c r="AB2" s="34"/>
      <c r="AC2" s="34"/>
      <c r="AD2" s="34"/>
      <c r="AE2" s="34"/>
      <c r="AF2" s="34"/>
      <c r="AG2" s="34"/>
      <c r="AH2" s="34"/>
      <c r="AI2" s="34"/>
      <c r="AJ2" s="34"/>
      <c r="AK2" s="34"/>
      <c r="AL2" s="34"/>
      <c r="AM2" s="34"/>
      <c r="AN2" s="34"/>
      <c r="AO2" s="34"/>
      <c r="AP2" s="34"/>
    </row>
    <row r="3" spans="1:42" ht="15.75" customHeight="1" x14ac:dyDescent="0.2">
      <c r="A3" s="34" t="str">
        <v>Andaman and Nicobar</v>
      </c>
      <c r="B3" s="34" t="str">
        <v>EDANI</v>
      </c>
      <c r="C3" s="34" t="str">
        <v xml:space="preserve">Andman </v>
      </c>
      <c r="D3" s="34" t="str">
        <v>Ongoing</v>
      </c>
      <c r="E3" s="149">
        <v>28102</v>
      </c>
      <c r="F3" s="149">
        <v>0</v>
      </c>
      <c r="G3" s="149">
        <v>0</v>
      </c>
      <c r="H3" s="149">
        <v>0</v>
      </c>
      <c r="I3" s="34" t="str">
        <v>-</v>
      </c>
      <c r="J3" s="34" t="str">
        <v>Utility Owned</v>
      </c>
      <c r="K3" s="150" t="str">
        <v>-</v>
      </c>
      <c r="L3" s="149" t="str">
        <v>Utility</v>
      </c>
      <c r="M3" s="149">
        <v>0</v>
      </c>
      <c r="N3" s="149">
        <v>0</v>
      </c>
      <c r="O3" s="149">
        <v>0</v>
      </c>
      <c r="P3" s="149">
        <v>0</v>
      </c>
      <c r="Q3" s="149">
        <v>0</v>
      </c>
      <c r="R3" s="149">
        <v>0</v>
      </c>
      <c r="S3" s="149">
        <v>0</v>
      </c>
      <c r="T3" s="149">
        <v>0</v>
      </c>
      <c r="U3" s="149">
        <v>0</v>
      </c>
      <c r="V3" s="34"/>
      <c r="W3" s="761"/>
      <c r="X3" s="762" t="s">
        <v>852</v>
      </c>
      <c r="Y3" s="763"/>
      <c r="Z3" s="763"/>
      <c r="AA3" s="763"/>
      <c r="AB3" s="763"/>
      <c r="AC3" s="763"/>
      <c r="AD3" s="763"/>
      <c r="AE3" s="764"/>
      <c r="AF3" s="34"/>
      <c r="AG3" s="34" t="s">
        <v>369</v>
      </c>
      <c r="AH3" s="34" t="s">
        <v>370</v>
      </c>
      <c r="AI3" s="34"/>
      <c r="AJ3" s="34"/>
      <c r="AK3" s="34"/>
      <c r="AL3" s="34"/>
      <c r="AM3" s="34"/>
      <c r="AN3" s="34"/>
      <c r="AO3" s="34"/>
      <c r="AP3" s="34"/>
    </row>
    <row r="4" spans="1:42" ht="15.75" customHeight="1" x14ac:dyDescent="0.2">
      <c r="A4" s="34" t="str">
        <v>Andaman and Nicobar</v>
      </c>
      <c r="B4" s="34" t="str">
        <v>EDANI</v>
      </c>
      <c r="C4" s="34" t="str">
        <v xml:space="preserve">Andman </v>
      </c>
      <c r="D4" s="34" t="str">
        <v>Completed</v>
      </c>
      <c r="E4" s="149">
        <v>38400</v>
      </c>
      <c r="F4" s="149">
        <v>0</v>
      </c>
      <c r="G4" s="149">
        <v>38400</v>
      </c>
      <c r="H4" s="149">
        <v>0</v>
      </c>
      <c r="I4" s="34" t="str">
        <v>Opex</v>
      </c>
      <c r="J4" s="34" t="str">
        <v>DDUGJY</v>
      </c>
      <c r="K4" s="150" t="str">
        <v>BOSCH</v>
      </c>
      <c r="L4" s="149" t="str">
        <v>EESL</v>
      </c>
      <c r="M4" s="149">
        <v>0</v>
      </c>
      <c r="N4" s="149">
        <v>38400</v>
      </c>
      <c r="O4" s="149">
        <v>0</v>
      </c>
      <c r="P4" s="149">
        <v>0</v>
      </c>
      <c r="Q4" s="149">
        <v>0</v>
      </c>
      <c r="R4" s="149">
        <v>38400</v>
      </c>
      <c r="S4" s="149">
        <v>0</v>
      </c>
      <c r="T4" s="149">
        <v>38400</v>
      </c>
      <c r="U4" s="149">
        <v>0</v>
      </c>
      <c r="V4" s="34"/>
      <c r="W4" s="762" t="s">
        <v>354</v>
      </c>
      <c r="X4" s="761" t="s">
        <v>8</v>
      </c>
      <c r="Y4" s="765" t="s">
        <v>311</v>
      </c>
      <c r="Z4" s="765" t="s">
        <v>363</v>
      </c>
      <c r="AA4" s="765" t="s">
        <v>364</v>
      </c>
      <c r="AB4" s="765" t="s">
        <v>365</v>
      </c>
      <c r="AC4" s="765" t="s">
        <v>366</v>
      </c>
      <c r="AD4" s="765" t="s">
        <v>367</v>
      </c>
      <c r="AE4" s="766" t="s">
        <v>368</v>
      </c>
      <c r="AF4" s="151"/>
      <c r="AG4" s="151">
        <v>44561</v>
      </c>
      <c r="AH4" s="34" t="e">
        <f ca="1">_xlfn.CEILING.MATH((X4-Z4)/(DATEDIF(AG4,TODAY(),"M")+1),1)</f>
        <v>#VALUE!</v>
      </c>
      <c r="AI4" s="34"/>
      <c r="AJ4" s="34"/>
      <c r="AK4" s="34"/>
      <c r="AL4" s="34"/>
      <c r="AM4" s="34"/>
      <c r="AN4" s="34"/>
      <c r="AO4" s="34"/>
      <c r="AP4" s="34"/>
    </row>
    <row r="5" spans="1:42" ht="15.75" customHeight="1" x14ac:dyDescent="0.2">
      <c r="A5" s="34" t="str">
        <v>Assam</v>
      </c>
      <c r="B5" s="34" t="str">
        <v>APDCL</v>
      </c>
      <c r="C5" s="34" t="str">
        <v>Guwahati, Dibrugarh</v>
      </c>
      <c r="D5" s="34" t="str">
        <v>Completed</v>
      </c>
      <c r="E5" s="149">
        <v>70000</v>
      </c>
      <c r="F5" s="149">
        <v>0</v>
      </c>
      <c r="G5" s="149">
        <v>70000</v>
      </c>
      <c r="H5" s="149">
        <v>0</v>
      </c>
      <c r="I5" s="34" t="str">
        <v>Capex</v>
      </c>
      <c r="J5" s="34" t="str">
        <v>Utility Owned</v>
      </c>
      <c r="K5" s="150" t="str">
        <v>Anvil Cables, Sinhal Udyog</v>
      </c>
      <c r="L5" s="149" t="str">
        <v>Utility</v>
      </c>
      <c r="M5" s="149">
        <v>0</v>
      </c>
      <c r="N5" s="149">
        <v>70000</v>
      </c>
      <c r="O5" s="149">
        <v>2720</v>
      </c>
      <c r="P5" s="149">
        <v>0</v>
      </c>
      <c r="Q5" s="149">
        <v>0</v>
      </c>
      <c r="R5" s="149">
        <v>70000</v>
      </c>
      <c r="S5" s="149">
        <v>0</v>
      </c>
      <c r="T5" s="149">
        <v>70000</v>
      </c>
      <c r="U5" s="149">
        <v>0</v>
      </c>
      <c r="V5" s="34"/>
      <c r="W5" s="761" t="s">
        <v>95</v>
      </c>
      <c r="X5" s="945">
        <v>38400</v>
      </c>
      <c r="Y5" s="946">
        <v>38400</v>
      </c>
      <c r="Z5" s="946">
        <v>38400</v>
      </c>
      <c r="AA5" s="946">
        <v>0</v>
      </c>
      <c r="AB5" s="946">
        <v>0</v>
      </c>
      <c r="AC5" s="946">
        <v>0</v>
      </c>
      <c r="AD5" s="946">
        <v>0</v>
      </c>
      <c r="AE5" s="947">
        <v>0</v>
      </c>
      <c r="AF5" s="151"/>
      <c r="AG5" s="151">
        <v>45382</v>
      </c>
      <c r="AH5" s="34">
        <f t="shared" ref="AH5:AH6" ca="1" si="0">_xlfn.CEILING.MATH((X5-Z5)/(DATEDIF(TODAY(),AG5,"M")+1),1)</f>
        <v>0</v>
      </c>
      <c r="AI5" s="34"/>
      <c r="AJ5" s="34"/>
      <c r="AK5" s="34"/>
      <c r="AL5" s="34"/>
      <c r="AM5" s="34"/>
      <c r="AN5" s="34"/>
      <c r="AO5" s="34"/>
      <c r="AP5" s="34"/>
    </row>
    <row r="6" spans="1:42" ht="15.75" customHeight="1" x14ac:dyDescent="0.2">
      <c r="A6" s="34" t="str">
        <v>Assam</v>
      </c>
      <c r="B6" s="34" t="str">
        <v>APDCL</v>
      </c>
      <c r="C6" s="34" t="str">
        <v>3 Towns</v>
      </c>
      <c r="D6" s="34" t="str">
        <v>Completed</v>
      </c>
      <c r="E6" s="149">
        <v>134000</v>
      </c>
      <c r="F6" s="149">
        <v>0</v>
      </c>
      <c r="G6" s="149">
        <v>134000</v>
      </c>
      <c r="H6" s="149">
        <v>0</v>
      </c>
      <c r="I6" s="34" t="str">
        <v>Capex</v>
      </c>
      <c r="J6" s="34" t="str">
        <v>Utility Owned</v>
      </c>
      <c r="K6" s="150" t="str">
        <v>Anvil Cables, Sinhal Udyog</v>
      </c>
      <c r="L6" s="149" t="str">
        <v>Utility</v>
      </c>
      <c r="M6" s="149">
        <v>0</v>
      </c>
      <c r="N6" s="149">
        <v>134000</v>
      </c>
      <c r="O6" s="149">
        <v>7926</v>
      </c>
      <c r="P6" s="149">
        <v>0</v>
      </c>
      <c r="Q6" s="149">
        <v>0</v>
      </c>
      <c r="R6" s="149">
        <v>134000</v>
      </c>
      <c r="S6" s="149">
        <v>0</v>
      </c>
      <c r="T6" s="149">
        <v>134000</v>
      </c>
      <c r="U6" s="149">
        <v>0</v>
      </c>
      <c r="V6" s="34"/>
      <c r="W6" s="767" t="s">
        <v>94</v>
      </c>
      <c r="X6" s="948">
        <v>810257</v>
      </c>
      <c r="Y6" s="949">
        <v>810257</v>
      </c>
      <c r="Z6" s="949">
        <v>810257</v>
      </c>
      <c r="AA6" s="949">
        <v>0</v>
      </c>
      <c r="AB6" s="949">
        <v>0</v>
      </c>
      <c r="AC6" s="949">
        <v>0</v>
      </c>
      <c r="AD6" s="949">
        <v>0</v>
      </c>
      <c r="AE6" s="950">
        <v>0</v>
      </c>
      <c r="AF6" s="151"/>
      <c r="AG6" s="151">
        <v>44651</v>
      </c>
      <c r="AH6" s="34" t="e">
        <f t="shared" ca="1" si="0"/>
        <v>#NUM!</v>
      </c>
      <c r="AI6" s="34"/>
      <c r="AJ6" s="34"/>
      <c r="AK6" s="34"/>
      <c r="AL6" s="34"/>
      <c r="AM6" s="34"/>
      <c r="AN6" s="34"/>
      <c r="AO6" s="34"/>
      <c r="AP6" s="34"/>
    </row>
    <row r="7" spans="1:42" ht="15.75" customHeight="1" x14ac:dyDescent="0.2">
      <c r="A7" s="34" t="str">
        <v>Assam</v>
      </c>
      <c r="B7" s="34" t="str">
        <v>APDCL</v>
      </c>
      <c r="C7" s="34" t="str">
        <v>4 Towns</v>
      </c>
      <c r="D7" s="34" t="str">
        <v>Completed</v>
      </c>
      <c r="E7" s="149">
        <v>134000</v>
      </c>
      <c r="F7" s="149">
        <v>0</v>
      </c>
      <c r="G7" s="149">
        <v>134000</v>
      </c>
      <c r="H7" s="149">
        <v>0</v>
      </c>
      <c r="I7" s="34" t="str">
        <v>Capex</v>
      </c>
      <c r="J7" s="34" t="str">
        <v>Utility Owned</v>
      </c>
      <c r="K7" s="34" t="str">
        <v>Purbanchal Enterprise</v>
      </c>
      <c r="L7" s="34" t="str">
        <v>Utility</v>
      </c>
      <c r="M7" s="149">
        <v>0</v>
      </c>
      <c r="N7" s="149">
        <v>134000</v>
      </c>
      <c r="O7" s="149">
        <v>9187</v>
      </c>
      <c r="P7" s="149">
        <v>0</v>
      </c>
      <c r="Q7" s="149">
        <v>0</v>
      </c>
      <c r="R7" s="149">
        <v>134000</v>
      </c>
      <c r="S7" s="149">
        <v>0</v>
      </c>
      <c r="T7" s="149">
        <v>134000</v>
      </c>
      <c r="U7" s="149">
        <v>0</v>
      </c>
      <c r="V7" s="34"/>
      <c r="W7" s="767" t="s">
        <v>101</v>
      </c>
      <c r="X7" s="948">
        <v>179433</v>
      </c>
      <c r="Y7" s="949">
        <v>179433</v>
      </c>
      <c r="Z7" s="949">
        <v>160158</v>
      </c>
      <c r="AA7" s="949">
        <v>0</v>
      </c>
      <c r="AB7" s="949">
        <v>13300</v>
      </c>
      <c r="AC7" s="949">
        <v>2000</v>
      </c>
      <c r="AD7" s="949">
        <v>908</v>
      </c>
      <c r="AE7" s="950">
        <v>866</v>
      </c>
      <c r="AF7" s="151"/>
      <c r="AG7" s="151">
        <v>44561</v>
      </c>
      <c r="AH7" s="34">
        <f ca="1">_xlfn.CEILING.MATH((X7-Z7)/(DATEDIF(AG7,TODAY(),"M")+1),1)</f>
        <v>918</v>
      </c>
      <c r="AI7" s="34"/>
      <c r="AJ7" s="34"/>
      <c r="AK7" s="34"/>
      <c r="AL7" s="34"/>
      <c r="AM7" s="34"/>
      <c r="AN7" s="34"/>
      <c r="AO7" s="34"/>
      <c r="AP7" s="34"/>
    </row>
    <row r="8" spans="1:42" ht="15.75" customHeight="1" x14ac:dyDescent="0.2">
      <c r="A8" s="34" t="str">
        <v>Assam</v>
      </c>
      <c r="B8" s="34" t="str">
        <v>APDCL</v>
      </c>
      <c r="C8" s="34" t="str">
        <v>Guwahati</v>
      </c>
      <c r="D8" s="34" t="str">
        <v>Completed</v>
      </c>
      <c r="E8" s="149">
        <v>14519</v>
      </c>
      <c r="F8" s="149">
        <v>0</v>
      </c>
      <c r="G8" s="149">
        <v>14519</v>
      </c>
      <c r="H8" s="149">
        <v>0</v>
      </c>
      <c r="I8" s="34" t="str">
        <v>Capex</v>
      </c>
      <c r="J8" s="34" t="str">
        <v>SG Pilot</v>
      </c>
      <c r="K8" s="150" t="str">
        <v>Fluent Grid</v>
      </c>
      <c r="L8" s="149" t="str">
        <v>Utility</v>
      </c>
      <c r="M8" s="149">
        <v>0</v>
      </c>
      <c r="N8" s="149">
        <v>14519</v>
      </c>
      <c r="O8" s="149">
        <v>0</v>
      </c>
      <c r="P8" s="149">
        <v>0</v>
      </c>
      <c r="Q8" s="149">
        <v>0</v>
      </c>
      <c r="R8" s="149">
        <v>14519</v>
      </c>
      <c r="S8" s="149">
        <v>0</v>
      </c>
      <c r="T8" s="149">
        <v>14519</v>
      </c>
      <c r="U8" s="149">
        <v>0</v>
      </c>
      <c r="V8" s="34"/>
      <c r="W8" s="767" t="s">
        <v>141</v>
      </c>
      <c r="X8" s="948">
        <v>685488</v>
      </c>
      <c r="Y8" s="949">
        <v>685488</v>
      </c>
      <c r="Z8" s="949">
        <v>226984</v>
      </c>
      <c r="AA8" s="949">
        <v>0</v>
      </c>
      <c r="AB8" s="949">
        <v>58176</v>
      </c>
      <c r="AC8" s="949">
        <v>50000</v>
      </c>
      <c r="AD8" s="949">
        <v>18014</v>
      </c>
      <c r="AE8" s="950">
        <v>16684</v>
      </c>
      <c r="AF8" s="34"/>
      <c r="AG8" s="34" t="s">
        <v>149</v>
      </c>
      <c r="AH8" s="34" t="s">
        <v>149</v>
      </c>
      <c r="AI8" s="34"/>
      <c r="AJ8" s="34"/>
      <c r="AK8" s="34"/>
      <c r="AL8" s="34"/>
      <c r="AM8" s="34"/>
      <c r="AN8" s="34"/>
      <c r="AO8" s="34"/>
      <c r="AP8" s="34"/>
    </row>
    <row r="9" spans="1:42" ht="15.75" customHeight="1" x14ac:dyDescent="0.2">
      <c r="A9" s="34" t="str">
        <v>Assam</v>
      </c>
      <c r="B9" s="34" t="str">
        <v>APDCL</v>
      </c>
      <c r="C9" s="34" t="str">
        <v>11 Towns</v>
      </c>
      <c r="D9" s="34" t="str">
        <v>Ongoing</v>
      </c>
      <c r="E9" s="149">
        <v>363500</v>
      </c>
      <c r="F9" s="149">
        <v>363500</v>
      </c>
      <c r="G9" s="149">
        <v>363500</v>
      </c>
      <c r="H9" s="149">
        <v>363500</v>
      </c>
      <c r="I9" s="34" t="str">
        <v>DBFOOT</v>
      </c>
      <c r="J9" s="34" t="str">
        <v>Utility Owned</v>
      </c>
      <c r="K9" s="34" t="str">
        <v>Intellismart</v>
      </c>
      <c r="L9" s="149" t="str">
        <v>REC</v>
      </c>
      <c r="M9" s="149">
        <v>139747</v>
      </c>
      <c r="N9" s="149">
        <v>120666</v>
      </c>
      <c r="O9" s="149">
        <v>102320</v>
      </c>
      <c r="P9" s="149">
        <v>10000</v>
      </c>
      <c r="Q9" s="149">
        <v>838</v>
      </c>
      <c r="R9" s="149">
        <v>119828</v>
      </c>
      <c r="S9" s="149">
        <v>5110</v>
      </c>
      <c r="T9" s="149">
        <v>114718</v>
      </c>
      <c r="U9" s="149">
        <v>8376</v>
      </c>
      <c r="V9" s="34"/>
      <c r="W9" s="767" t="s">
        <v>18</v>
      </c>
      <c r="X9" s="948">
        <v>204003080</v>
      </c>
      <c r="Y9" s="949" t="e">
        <v>#REF!</v>
      </c>
      <c r="Z9" s="949">
        <v>1363133</v>
      </c>
      <c r="AA9" s="949">
        <v>1334743</v>
      </c>
      <c r="AB9" s="949">
        <v>191181</v>
      </c>
      <c r="AC9" s="949">
        <v>72000</v>
      </c>
      <c r="AD9" s="949">
        <v>1358</v>
      </c>
      <c r="AE9" s="950">
        <v>47771</v>
      </c>
      <c r="AF9" s="34"/>
      <c r="AG9" s="34"/>
      <c r="AH9" s="34"/>
      <c r="AI9" s="34"/>
      <c r="AJ9" s="34"/>
      <c r="AK9" s="34"/>
      <c r="AL9" s="34"/>
      <c r="AM9" s="34"/>
      <c r="AN9" s="34"/>
      <c r="AO9" s="34"/>
      <c r="AP9" s="34"/>
    </row>
    <row r="10" spans="1:42" ht="15.75" customHeight="1" x14ac:dyDescent="0.2">
      <c r="A10" s="34" t="str">
        <v>Assam</v>
      </c>
      <c r="B10" s="34" t="str">
        <v>APDCL</v>
      </c>
      <c r="C10" s="34" t="str">
        <v>8 Towns</v>
      </c>
      <c r="D10" s="34" t="str">
        <v>Ongoing</v>
      </c>
      <c r="E10" s="149">
        <v>256600</v>
      </c>
      <c r="F10" s="149">
        <v>256600</v>
      </c>
      <c r="G10" s="149">
        <v>256600</v>
      </c>
      <c r="H10" s="149">
        <v>256600</v>
      </c>
      <c r="I10" s="34" t="str">
        <v>DBFOOT</v>
      </c>
      <c r="J10" s="34" t="str">
        <v>Utility Owned</v>
      </c>
      <c r="K10" s="34" t="str">
        <v>Intellismart</v>
      </c>
      <c r="L10" s="149" t="str">
        <v>REC</v>
      </c>
      <c r="M10" s="149">
        <v>122351</v>
      </c>
      <c r="N10" s="149">
        <v>106422</v>
      </c>
      <c r="O10" s="149">
        <v>55334</v>
      </c>
      <c r="P10" s="149">
        <v>10000</v>
      </c>
      <c r="Q10" s="149">
        <v>3162</v>
      </c>
      <c r="R10" s="149">
        <v>103260</v>
      </c>
      <c r="S10" s="149">
        <v>14958</v>
      </c>
      <c r="T10" s="149">
        <v>88302</v>
      </c>
      <c r="U10" s="149">
        <v>27202</v>
      </c>
      <c r="V10" s="34"/>
      <c r="W10" s="767" t="s">
        <v>251</v>
      </c>
      <c r="X10" s="948">
        <v>156793</v>
      </c>
      <c r="Y10" s="949">
        <v>156793</v>
      </c>
      <c r="Z10" s="949">
        <v>156793</v>
      </c>
      <c r="AA10" s="949">
        <v>0</v>
      </c>
      <c r="AB10" s="949">
        <v>0</v>
      </c>
      <c r="AC10" s="949">
        <v>0</v>
      </c>
      <c r="AD10" s="949">
        <v>0</v>
      </c>
      <c r="AE10" s="950">
        <v>0</v>
      </c>
      <c r="AF10" s="34"/>
      <c r="AG10" s="34"/>
      <c r="AH10" s="34"/>
      <c r="AI10" s="34"/>
      <c r="AJ10" s="34"/>
      <c r="AK10" s="34"/>
      <c r="AL10" s="34"/>
      <c r="AM10" s="34"/>
      <c r="AN10" s="34"/>
      <c r="AO10" s="34"/>
      <c r="AP10" s="34"/>
    </row>
    <row r="11" spans="1:42" ht="15.75" customHeight="1" x14ac:dyDescent="0.2">
      <c r="A11" s="34" t="str">
        <v>Assam</v>
      </c>
      <c r="B11" s="34" t="str">
        <v>APDCL</v>
      </c>
      <c r="C11" s="34" t="str">
        <v>Bongaigaon, Kokrajhar</v>
      </c>
      <c r="D11" s="34" t="str">
        <v>Awarded</v>
      </c>
      <c r="E11" s="149">
        <v>681303</v>
      </c>
      <c r="F11" s="149">
        <v>680400</v>
      </c>
      <c r="G11" s="149">
        <v>681303</v>
      </c>
      <c r="H11" s="149">
        <v>680400</v>
      </c>
      <c r="I11" s="149" t="str">
        <v>TOTEX</v>
      </c>
      <c r="J11" s="149" t="str">
        <v>RDSS</v>
      </c>
      <c r="K11" s="149" t="str">
        <v>Apraava</v>
      </c>
      <c r="L11" s="149" t="str">
        <v>REC</v>
      </c>
      <c r="M11" s="149">
        <v>0</v>
      </c>
      <c r="N11" s="149">
        <v>0</v>
      </c>
      <c r="O11" s="149">
        <v>0</v>
      </c>
      <c r="P11" s="149">
        <v>0</v>
      </c>
      <c r="Q11" s="149">
        <v>0</v>
      </c>
      <c r="R11" s="149">
        <v>0</v>
      </c>
      <c r="S11" s="149">
        <v>0</v>
      </c>
      <c r="T11" s="34">
        <v>0</v>
      </c>
      <c r="U11" s="34">
        <v>0</v>
      </c>
      <c r="V11" s="34"/>
      <c r="W11" s="767" t="s">
        <v>97</v>
      </c>
      <c r="X11" s="948">
        <v>7055628</v>
      </c>
      <c r="Y11" s="949">
        <v>7027526</v>
      </c>
      <c r="Z11" s="949">
        <v>2996018</v>
      </c>
      <c r="AA11" s="949">
        <v>330742</v>
      </c>
      <c r="AB11" s="949">
        <v>483002</v>
      </c>
      <c r="AC11" s="949">
        <v>57000</v>
      </c>
      <c r="AD11" s="949">
        <v>4000</v>
      </c>
      <c r="AE11" s="950">
        <v>45553</v>
      </c>
      <c r="AF11" s="34"/>
      <c r="AG11" s="34"/>
      <c r="AH11" s="34"/>
      <c r="AI11" s="34"/>
      <c r="AJ11" s="34"/>
      <c r="AK11" s="34"/>
      <c r="AL11" s="34"/>
      <c r="AM11" s="34"/>
      <c r="AN11" s="34"/>
      <c r="AO11" s="34"/>
      <c r="AP11" s="34"/>
    </row>
    <row r="12" spans="1:42" ht="15.75" customHeight="1" x14ac:dyDescent="0.2">
      <c r="A12" s="34" t="str">
        <v>Assam</v>
      </c>
      <c r="B12" s="34" t="str">
        <v>APDCL</v>
      </c>
      <c r="C12" s="34" t="str">
        <v>Badarpur, Cachar</v>
      </c>
      <c r="D12" s="34" t="str">
        <v>Awarded</v>
      </c>
      <c r="E12" s="149">
        <v>692022</v>
      </c>
      <c r="F12" s="149">
        <v>691000</v>
      </c>
      <c r="G12" s="149">
        <v>692022</v>
      </c>
      <c r="H12" s="149">
        <v>691000</v>
      </c>
      <c r="I12" s="149" t="str">
        <v>TOTEX</v>
      </c>
      <c r="J12" s="149" t="str">
        <v>RDSS</v>
      </c>
      <c r="K12" s="149" t="str">
        <v>Genus Power</v>
      </c>
      <c r="L12" s="149" t="str">
        <v>REC</v>
      </c>
      <c r="M12" s="149">
        <v>0</v>
      </c>
      <c r="N12" s="149">
        <v>0</v>
      </c>
      <c r="O12" s="149">
        <v>0</v>
      </c>
      <c r="P12" s="149">
        <v>0</v>
      </c>
      <c r="Q12" s="149">
        <v>0</v>
      </c>
      <c r="R12" s="149">
        <v>0</v>
      </c>
      <c r="S12" s="149">
        <v>0</v>
      </c>
      <c r="T12" s="34">
        <v>0</v>
      </c>
      <c r="U12" s="34">
        <v>0</v>
      </c>
      <c r="V12" s="34"/>
      <c r="W12" s="767" t="s">
        <v>853</v>
      </c>
      <c r="X12" s="948"/>
      <c r="Y12" s="949"/>
      <c r="Z12" s="949"/>
      <c r="AA12" s="949"/>
      <c r="AB12" s="949"/>
      <c r="AC12" s="949"/>
      <c r="AD12" s="949"/>
      <c r="AE12" s="950"/>
      <c r="AF12" s="34"/>
      <c r="AG12" s="34"/>
      <c r="AH12" s="34"/>
      <c r="AI12" s="34"/>
      <c r="AJ12" s="34"/>
      <c r="AK12" s="34"/>
      <c r="AL12" s="34"/>
      <c r="AM12" s="34"/>
      <c r="AN12" s="34"/>
      <c r="AO12" s="34"/>
      <c r="AP12" s="34"/>
    </row>
    <row r="13" spans="1:42" ht="15.75" customHeight="1" x14ac:dyDescent="0.2">
      <c r="A13" s="34" t="str">
        <v>Assam</v>
      </c>
      <c r="B13" s="34" t="str">
        <v>APDCL</v>
      </c>
      <c r="C13" s="34" t="str">
        <v>Nagaon, Golaghat</v>
      </c>
      <c r="D13" s="34" t="str">
        <v>Awarded</v>
      </c>
      <c r="E13" s="149">
        <v>712328</v>
      </c>
      <c r="F13" s="149">
        <v>711200</v>
      </c>
      <c r="G13" s="149">
        <v>712328</v>
      </c>
      <c r="H13" s="149">
        <v>711200</v>
      </c>
      <c r="I13" s="149" t="str">
        <v>TOTEX</v>
      </c>
      <c r="J13" s="149" t="str">
        <v>RDSS</v>
      </c>
      <c r="K13" s="149" t="str">
        <v>Hi-Print</v>
      </c>
      <c r="L13" s="149" t="str">
        <v>REC</v>
      </c>
      <c r="M13" s="149">
        <v>0</v>
      </c>
      <c r="N13" s="149">
        <v>0</v>
      </c>
      <c r="O13" s="149">
        <v>0</v>
      </c>
      <c r="P13" s="149">
        <v>0</v>
      </c>
      <c r="Q13" s="149">
        <v>0</v>
      </c>
      <c r="R13" s="149">
        <v>0</v>
      </c>
      <c r="S13" s="149">
        <v>0</v>
      </c>
      <c r="T13" s="34">
        <v>0</v>
      </c>
      <c r="U13" s="34">
        <v>0</v>
      </c>
      <c r="V13" s="34"/>
      <c r="W13" s="768" t="s">
        <v>346</v>
      </c>
      <c r="X13" s="951">
        <v>212929079</v>
      </c>
      <c r="Y13" s="952" t="e">
        <v>#REF!</v>
      </c>
      <c r="Z13" s="952">
        <v>5751743</v>
      </c>
      <c r="AA13" s="952">
        <v>1665485</v>
      </c>
      <c r="AB13" s="952">
        <v>745659</v>
      </c>
      <c r="AC13" s="952">
        <v>181000</v>
      </c>
      <c r="AD13" s="952">
        <v>24280</v>
      </c>
      <c r="AE13" s="953">
        <v>110874</v>
      </c>
      <c r="AF13" s="34"/>
      <c r="AG13" s="34"/>
      <c r="AH13" s="34"/>
      <c r="AI13" s="34"/>
      <c r="AJ13" s="34"/>
      <c r="AK13" s="34"/>
      <c r="AL13" s="34"/>
      <c r="AM13" s="34"/>
      <c r="AN13" s="34"/>
      <c r="AO13" s="34"/>
      <c r="AP13" s="34"/>
    </row>
    <row r="14" spans="1:42" ht="18" x14ac:dyDescent="0.25">
      <c r="A14" s="34" t="str">
        <v>Assam</v>
      </c>
      <c r="B14" s="34" t="str">
        <v>APDCL</v>
      </c>
      <c r="C14" s="34" t="str">
        <v>Jorhat, Tinsukia, Sivasagar</v>
      </c>
      <c r="D14" s="34" t="str">
        <v>Awarded</v>
      </c>
      <c r="E14" s="149">
        <v>735964</v>
      </c>
      <c r="F14" s="149">
        <v>733800</v>
      </c>
      <c r="G14" s="149">
        <v>735964</v>
      </c>
      <c r="H14" s="149">
        <v>733800</v>
      </c>
      <c r="I14" s="149" t="str">
        <v>TOTEX</v>
      </c>
      <c r="J14" s="149" t="str">
        <v>RDSS</v>
      </c>
      <c r="K14" s="149" t="str">
        <v>Genus Power</v>
      </c>
      <c r="L14" s="149" t="str">
        <v>REC</v>
      </c>
      <c r="M14" s="149">
        <v>0</v>
      </c>
      <c r="N14" s="149">
        <v>0</v>
      </c>
      <c r="O14" s="149">
        <v>0</v>
      </c>
      <c r="P14" s="149">
        <v>0</v>
      </c>
      <c r="Q14" s="149">
        <v>0</v>
      </c>
      <c r="R14" s="149">
        <v>0</v>
      </c>
      <c r="S14" s="149">
        <v>0</v>
      </c>
      <c r="T14" s="34">
        <v>0</v>
      </c>
      <c r="U14" s="34">
        <v>0</v>
      </c>
      <c r="V14" s="34"/>
      <c r="W14" s="34"/>
      <c r="X14" s="34"/>
      <c r="Y14" s="152"/>
      <c r="Z14" s="34"/>
      <c r="AA14" s="34"/>
      <c r="AB14" s="34"/>
      <c r="AC14" s="34"/>
      <c r="AD14" s="34"/>
      <c r="AE14" s="34"/>
      <c r="AF14" s="34"/>
      <c r="AG14" s="34"/>
      <c r="AH14" s="34"/>
      <c r="AI14" s="34"/>
      <c r="AJ14" s="34"/>
      <c r="AK14" s="34"/>
      <c r="AL14" s="34"/>
      <c r="AM14" s="34"/>
      <c r="AN14" s="34"/>
      <c r="AO14" s="34"/>
      <c r="AP14" s="34"/>
    </row>
    <row r="15" spans="1:42" ht="15.75" customHeight="1" x14ac:dyDescent="0.2">
      <c r="A15" s="34" t="str">
        <v>Assam</v>
      </c>
      <c r="B15" s="34" t="str">
        <v>APDCL</v>
      </c>
      <c r="C15" s="34" t="str">
        <v>Barpeta, Rangia</v>
      </c>
      <c r="D15" s="34" t="str">
        <v>Awarded</v>
      </c>
      <c r="E15" s="149">
        <v>753613</v>
      </c>
      <c r="F15" s="149">
        <v>749300</v>
      </c>
      <c r="G15" s="149">
        <v>753613</v>
      </c>
      <c r="H15" s="149">
        <v>749300</v>
      </c>
      <c r="I15" s="149" t="str">
        <v>TOTEX</v>
      </c>
      <c r="J15" s="149" t="str">
        <v>RDSS</v>
      </c>
      <c r="K15" s="149" t="str">
        <v>Hi-Print</v>
      </c>
      <c r="L15" s="149" t="str">
        <v>REC</v>
      </c>
      <c r="M15" s="149">
        <v>0</v>
      </c>
      <c r="N15" s="149">
        <v>0</v>
      </c>
      <c r="O15" s="149">
        <v>0</v>
      </c>
      <c r="P15" s="149">
        <v>0</v>
      </c>
      <c r="Q15" s="149">
        <v>0</v>
      </c>
      <c r="R15" s="149">
        <v>0</v>
      </c>
      <c r="S15" s="149">
        <v>0</v>
      </c>
      <c r="T15" s="34">
        <v>0</v>
      </c>
      <c r="U15" s="34">
        <v>0</v>
      </c>
      <c r="V15" s="34"/>
      <c r="W15" s="34"/>
      <c r="X15" s="34"/>
      <c r="Y15" s="34"/>
      <c r="Z15" s="34"/>
      <c r="AA15" s="34"/>
      <c r="AB15" s="34"/>
      <c r="AC15" s="34"/>
      <c r="AD15" s="34"/>
      <c r="AE15" s="34"/>
      <c r="AF15" s="34"/>
      <c r="AG15" s="34"/>
      <c r="AH15" s="34"/>
      <c r="AI15" s="34"/>
      <c r="AJ15" s="34"/>
      <c r="AK15" s="34"/>
      <c r="AL15" s="34"/>
      <c r="AM15" s="34"/>
      <c r="AN15" s="34"/>
      <c r="AO15" s="34"/>
      <c r="AP15" s="34"/>
    </row>
    <row r="16" spans="1:42" ht="15.75" customHeight="1" x14ac:dyDescent="0.2">
      <c r="A16" s="34" t="str">
        <v>Assam</v>
      </c>
      <c r="B16" s="34" t="str">
        <v>APDCL</v>
      </c>
      <c r="C16" s="34" t="str">
        <v>N.Lakhimpur, Tezpur, Mangaldoi</v>
      </c>
      <c r="D16" s="34" t="str">
        <v>Awarded</v>
      </c>
      <c r="E16" s="149">
        <v>758986</v>
      </c>
      <c r="F16" s="149">
        <v>757700</v>
      </c>
      <c r="G16" s="149">
        <v>758986</v>
      </c>
      <c r="H16" s="149">
        <v>757700</v>
      </c>
      <c r="I16" s="149" t="str">
        <v>TOTEX</v>
      </c>
      <c r="J16" s="149" t="str">
        <v>RDSS</v>
      </c>
      <c r="K16" s="149" t="str">
        <v>Adani Transmission</v>
      </c>
      <c r="L16" s="149" t="str">
        <v>REC</v>
      </c>
      <c r="M16" s="149">
        <v>0</v>
      </c>
      <c r="N16" s="149">
        <v>0</v>
      </c>
      <c r="O16" s="149">
        <v>0</v>
      </c>
      <c r="P16" s="149">
        <v>0</v>
      </c>
      <c r="Q16" s="149">
        <v>0</v>
      </c>
      <c r="R16" s="149">
        <v>0</v>
      </c>
      <c r="S16" s="149">
        <v>0</v>
      </c>
      <c r="T16" s="34">
        <v>0</v>
      </c>
      <c r="U16" s="34">
        <v>0</v>
      </c>
      <c r="V16" s="34"/>
      <c r="W16" s="34"/>
      <c r="X16" s="34"/>
      <c r="Y16" s="34"/>
      <c r="Z16" s="34"/>
      <c r="AA16" s="34"/>
      <c r="AB16" s="34"/>
      <c r="AC16" s="34"/>
      <c r="AD16" s="34"/>
      <c r="AE16" s="34"/>
      <c r="AF16" s="34"/>
      <c r="AG16" s="34"/>
      <c r="AH16" s="34"/>
      <c r="AI16" s="34"/>
      <c r="AJ16" s="34"/>
      <c r="AK16" s="34"/>
      <c r="AL16" s="34"/>
      <c r="AM16" s="34"/>
      <c r="AN16" s="34"/>
      <c r="AO16" s="34"/>
      <c r="AP16" s="34"/>
    </row>
    <row r="17" spans="1:42" ht="15.75" customHeight="1" x14ac:dyDescent="0.2">
      <c r="A17" s="34" t="str">
        <v>Assam</v>
      </c>
      <c r="B17" s="34" t="str">
        <v>APDCL</v>
      </c>
      <c r="C17" s="34" t="str">
        <v>-</v>
      </c>
      <c r="D17" s="34" t="str">
        <v>Proposed</v>
      </c>
      <c r="E17" s="149">
        <v>790382</v>
      </c>
      <c r="F17" s="149">
        <v>790382</v>
      </c>
      <c r="G17" s="149">
        <v>0</v>
      </c>
      <c r="H17" s="149">
        <v>0</v>
      </c>
      <c r="I17" s="149" t="str">
        <v>TOTEX</v>
      </c>
      <c r="J17" s="149" t="str">
        <v>RDSS</v>
      </c>
      <c r="K17" s="34" t="str">
        <v>-</v>
      </c>
      <c r="L17" s="149" t="str">
        <v>REC</v>
      </c>
      <c r="M17" s="149">
        <v>0</v>
      </c>
      <c r="N17" s="149">
        <v>0</v>
      </c>
      <c r="O17" s="149">
        <v>0</v>
      </c>
      <c r="P17" s="149">
        <v>0</v>
      </c>
      <c r="Q17" s="149">
        <v>0</v>
      </c>
      <c r="R17" s="149">
        <v>0</v>
      </c>
      <c r="S17" s="149">
        <v>0</v>
      </c>
      <c r="T17" s="34">
        <v>0</v>
      </c>
      <c r="U17" s="34">
        <v>0</v>
      </c>
      <c r="V17" s="34"/>
      <c r="W17" s="34"/>
      <c r="X17" s="34"/>
      <c r="Y17" s="34"/>
      <c r="Z17" s="34"/>
      <c r="AA17" s="34"/>
      <c r="AB17" s="34"/>
      <c r="AC17" s="34"/>
      <c r="AD17" s="34"/>
      <c r="AE17" s="34"/>
      <c r="AF17" s="34"/>
      <c r="AG17" s="34"/>
      <c r="AH17" s="34"/>
      <c r="AI17" s="34"/>
      <c r="AJ17" s="34"/>
      <c r="AK17" s="34"/>
      <c r="AL17" s="34"/>
      <c r="AM17" s="34"/>
      <c r="AN17" s="34"/>
      <c r="AO17" s="34"/>
      <c r="AP17" s="34"/>
    </row>
    <row r="18" spans="1:42" ht="15.75" customHeight="1" x14ac:dyDescent="0.2">
      <c r="A18" s="34" t="str">
        <v>Arunachal Pradesh</v>
      </c>
      <c r="B18" s="34" t="str">
        <v>Arunachal PD</v>
      </c>
      <c r="C18" s="34" t="str">
        <v>-</v>
      </c>
      <c r="D18" s="34" t="str">
        <v>Proposed</v>
      </c>
      <c r="E18" s="149">
        <v>287445</v>
      </c>
      <c r="F18" s="149">
        <v>287445</v>
      </c>
      <c r="G18" s="149">
        <v>0</v>
      </c>
      <c r="H18" s="149">
        <v>0</v>
      </c>
      <c r="I18" s="149" t="str">
        <v>TOTEX</v>
      </c>
      <c r="J18" s="149" t="str">
        <v>RDSS</v>
      </c>
      <c r="K18" s="34" t="str">
        <v>-</v>
      </c>
      <c r="L18" s="149" t="str">
        <v>REC</v>
      </c>
      <c r="M18" s="149">
        <v>0</v>
      </c>
      <c r="N18" s="149">
        <v>0</v>
      </c>
      <c r="O18" s="149">
        <v>0</v>
      </c>
      <c r="P18" s="149">
        <v>0</v>
      </c>
      <c r="Q18" s="149">
        <v>0</v>
      </c>
      <c r="R18" s="149">
        <v>0</v>
      </c>
      <c r="S18" s="149">
        <v>0</v>
      </c>
      <c r="T18" s="34">
        <v>0</v>
      </c>
      <c r="U18" s="34">
        <v>0</v>
      </c>
      <c r="V18" s="34"/>
      <c r="W18" s="761"/>
      <c r="X18" s="762" t="s">
        <v>852</v>
      </c>
      <c r="Y18" s="763"/>
      <c r="Z18" s="763"/>
      <c r="AA18" s="763"/>
      <c r="AB18" s="763"/>
      <c r="AC18" s="763"/>
      <c r="AD18" s="763"/>
      <c r="AE18" s="764"/>
      <c r="AF18" s="34"/>
      <c r="AG18" s="34" t="s">
        <v>369</v>
      </c>
      <c r="AH18" s="34" t="s">
        <v>370</v>
      </c>
      <c r="AI18" s="34"/>
      <c r="AJ18" s="34"/>
      <c r="AK18" s="34"/>
      <c r="AL18" s="34"/>
      <c r="AM18" s="34"/>
      <c r="AN18" s="34"/>
      <c r="AO18" s="34"/>
      <c r="AP18" s="34"/>
    </row>
    <row r="19" spans="1:42" ht="15.75" customHeight="1" x14ac:dyDescent="0.2">
      <c r="A19" s="34" t="str">
        <v>Andhra Pradesh</v>
      </c>
      <c r="B19" s="34" t="str">
        <v>APEPDCL</v>
      </c>
      <c r="C19" s="34" t="str">
        <v>Vizag</v>
      </c>
      <c r="D19" s="34" t="str">
        <v>Completed</v>
      </c>
      <c r="E19" s="149">
        <v>2000</v>
      </c>
      <c r="F19" s="149">
        <v>0</v>
      </c>
      <c r="G19" s="149">
        <v>2000</v>
      </c>
      <c r="H19" s="149">
        <v>0</v>
      </c>
      <c r="I19" s="34" t="str">
        <v>Capex</v>
      </c>
      <c r="J19" s="34" t="str">
        <v>Utility Owned</v>
      </c>
      <c r="K19" s="34" t="str">
        <v>Gram Power</v>
      </c>
      <c r="L19" s="149" t="str">
        <v>Utility</v>
      </c>
      <c r="M19" s="149">
        <v>0</v>
      </c>
      <c r="N19" s="149">
        <v>2000</v>
      </c>
      <c r="O19" s="149">
        <v>0</v>
      </c>
      <c r="P19" s="149">
        <v>0</v>
      </c>
      <c r="Q19" s="149">
        <v>0</v>
      </c>
      <c r="R19" s="149">
        <v>2000</v>
      </c>
      <c r="S19" s="149">
        <v>0</v>
      </c>
      <c r="T19" s="149">
        <v>2000</v>
      </c>
      <c r="U19" s="149">
        <v>0</v>
      </c>
      <c r="V19" s="34"/>
      <c r="W19" s="762" t="s">
        <v>356</v>
      </c>
      <c r="X19" s="761" t="s">
        <v>8</v>
      </c>
      <c r="Y19" s="765" t="s">
        <v>311</v>
      </c>
      <c r="Z19" s="765" t="s">
        <v>363</v>
      </c>
      <c r="AA19" s="765" t="s">
        <v>364</v>
      </c>
      <c r="AB19" s="765" t="s">
        <v>365</v>
      </c>
      <c r="AC19" s="765" t="s">
        <v>366</v>
      </c>
      <c r="AD19" s="765" t="s">
        <v>367</v>
      </c>
      <c r="AE19" s="766" t="s">
        <v>368</v>
      </c>
      <c r="AF19" s="151"/>
      <c r="AG19" s="151">
        <v>44926</v>
      </c>
      <c r="AH19" s="34" t="e">
        <f t="shared" ref="AH19:AH21" ca="1" si="1">_xlfn.CEILING.MATH((X19-Z19)/(DATEDIF(TODAY(),AG19,"M")+1),1)</f>
        <v>#VALUE!</v>
      </c>
      <c r="AI19" s="34"/>
      <c r="AJ19" s="34"/>
      <c r="AK19" s="34"/>
      <c r="AL19" s="34"/>
      <c r="AM19" s="34"/>
      <c r="AN19" s="34"/>
      <c r="AO19" s="34"/>
      <c r="AP19" s="34"/>
    </row>
    <row r="20" spans="1:42" ht="15.75" customHeight="1" x14ac:dyDescent="0.2">
      <c r="A20" s="34" t="str">
        <v>Andhra Pradesh</v>
      </c>
      <c r="B20" s="34" t="str">
        <v>APSPDCL</v>
      </c>
      <c r="C20" s="34" t="str">
        <v>All Districts</v>
      </c>
      <c r="D20" s="34" t="str">
        <v>Tendering</v>
      </c>
      <c r="E20" s="149">
        <v>2302644</v>
      </c>
      <c r="F20" s="149">
        <v>2302644</v>
      </c>
      <c r="G20" s="149">
        <v>0</v>
      </c>
      <c r="H20" s="149">
        <v>0</v>
      </c>
      <c r="I20" s="34" t="str">
        <v>Totex</v>
      </c>
      <c r="J20" s="34" t="str">
        <v>RDSS</v>
      </c>
      <c r="K20" s="150" t="str">
        <v>-</v>
      </c>
      <c r="L20" s="150" t="str">
        <v>PFC</v>
      </c>
      <c r="M20" s="149">
        <v>0</v>
      </c>
      <c r="N20" s="149">
        <v>0</v>
      </c>
      <c r="O20" s="149">
        <v>0</v>
      </c>
      <c r="P20" s="149">
        <v>0</v>
      </c>
      <c r="Q20" s="149">
        <v>0</v>
      </c>
      <c r="R20" s="149">
        <v>0</v>
      </c>
      <c r="S20" s="149">
        <v>0</v>
      </c>
      <c r="T20" s="149">
        <v>0</v>
      </c>
      <c r="U20" s="149">
        <v>0</v>
      </c>
      <c r="V20" s="34"/>
      <c r="W20" s="761" t="s">
        <v>104</v>
      </c>
      <c r="X20" s="945">
        <v>5435144</v>
      </c>
      <c r="Y20" s="946">
        <v>5435144</v>
      </c>
      <c r="Z20" s="946">
        <v>2096259</v>
      </c>
      <c r="AA20" s="946">
        <v>104655</v>
      </c>
      <c r="AB20" s="946">
        <v>205723</v>
      </c>
      <c r="AC20" s="946">
        <v>37000</v>
      </c>
      <c r="AD20" s="946">
        <v>0</v>
      </c>
      <c r="AE20" s="947">
        <v>27405</v>
      </c>
      <c r="AF20" s="151"/>
      <c r="AG20" s="151">
        <v>44681</v>
      </c>
      <c r="AH20" s="34" t="e">
        <f t="shared" ca="1" si="1"/>
        <v>#NUM!</v>
      </c>
      <c r="AI20" s="34"/>
      <c r="AJ20" s="34"/>
      <c r="AK20" s="34"/>
      <c r="AL20" s="34"/>
      <c r="AM20" s="34"/>
      <c r="AN20" s="34"/>
      <c r="AO20" s="34"/>
      <c r="AP20" s="34"/>
    </row>
    <row r="21" spans="1:42" ht="15.75" customHeight="1" x14ac:dyDescent="0.2">
      <c r="A21" s="34" t="str">
        <v>Andhra Pradesh</v>
      </c>
      <c r="B21" s="34" t="str">
        <v>APCPDCL</v>
      </c>
      <c r="C21" s="34" t="str">
        <v>All Districts</v>
      </c>
      <c r="D21" s="34" t="str">
        <v>Tendering</v>
      </c>
      <c r="E21" s="149">
        <v>2050962</v>
      </c>
      <c r="F21" s="149">
        <v>2050962</v>
      </c>
      <c r="G21" s="149">
        <v>0</v>
      </c>
      <c r="H21" s="149">
        <v>0</v>
      </c>
      <c r="I21" s="34" t="str">
        <v>Totex</v>
      </c>
      <c r="J21" s="34" t="str">
        <v>RDSS</v>
      </c>
      <c r="K21" s="150" t="str">
        <v>-</v>
      </c>
      <c r="L21" s="150" t="str">
        <v>PFC</v>
      </c>
      <c r="M21" s="149">
        <v>0</v>
      </c>
      <c r="N21" s="149">
        <v>0</v>
      </c>
      <c r="O21" s="149">
        <v>0</v>
      </c>
      <c r="P21" s="149">
        <v>0</v>
      </c>
      <c r="Q21" s="149">
        <v>0</v>
      </c>
      <c r="R21" s="149">
        <v>0</v>
      </c>
      <c r="S21" s="149">
        <v>0</v>
      </c>
      <c r="T21" s="149">
        <v>0</v>
      </c>
      <c r="U21" s="149">
        <v>0</v>
      </c>
      <c r="V21" s="34"/>
      <c r="W21" s="767" t="s">
        <v>15</v>
      </c>
      <c r="X21" s="948">
        <v>95466568</v>
      </c>
      <c r="Y21" s="949" t="e">
        <v>#REF!</v>
      </c>
      <c r="Z21" s="949">
        <v>26800</v>
      </c>
      <c r="AA21" s="949">
        <v>0</v>
      </c>
      <c r="AB21" s="949">
        <v>1945</v>
      </c>
      <c r="AC21" s="949">
        <v>12000</v>
      </c>
      <c r="AD21" s="949">
        <v>1358</v>
      </c>
      <c r="AE21" s="950">
        <v>10471</v>
      </c>
      <c r="AF21" s="151"/>
      <c r="AG21" s="151">
        <v>44651</v>
      </c>
      <c r="AH21" s="34" t="e">
        <f t="shared" ca="1" si="1"/>
        <v>#NUM!</v>
      </c>
      <c r="AI21" s="34"/>
      <c r="AJ21" s="34"/>
      <c r="AK21" s="34"/>
      <c r="AL21" s="34"/>
      <c r="AM21" s="34"/>
      <c r="AN21" s="34"/>
      <c r="AO21" s="34"/>
      <c r="AP21" s="34"/>
    </row>
    <row r="22" spans="1:42" ht="15.75" customHeight="1" x14ac:dyDescent="0.2">
      <c r="A22" s="34" t="str">
        <v>Andhra Pradesh</v>
      </c>
      <c r="B22" s="34" t="str">
        <v>APEPDCL</v>
      </c>
      <c r="C22" s="34" t="str">
        <v>All Districts</v>
      </c>
      <c r="D22" s="34" t="str">
        <v>Tendering</v>
      </c>
      <c r="E22" s="149">
        <v>1255240</v>
      </c>
      <c r="F22" s="149">
        <v>1255240</v>
      </c>
      <c r="G22" s="149">
        <v>0</v>
      </c>
      <c r="H22" s="149">
        <v>0</v>
      </c>
      <c r="I22" s="34" t="str">
        <v>Totex</v>
      </c>
      <c r="J22" s="34" t="str">
        <v>RDSS</v>
      </c>
      <c r="K22" s="150" t="str">
        <v>-</v>
      </c>
      <c r="L22" s="150" t="str">
        <v>PFC</v>
      </c>
      <c r="M22" s="149">
        <v>0</v>
      </c>
      <c r="N22" s="149">
        <v>0</v>
      </c>
      <c r="O22" s="149">
        <v>0</v>
      </c>
      <c r="P22" s="149">
        <v>0</v>
      </c>
      <c r="Q22" s="149">
        <v>0</v>
      </c>
      <c r="R22" s="149">
        <v>0</v>
      </c>
      <c r="S22" s="149">
        <v>0</v>
      </c>
      <c r="T22" s="149">
        <v>0</v>
      </c>
      <c r="U22" s="149">
        <v>0</v>
      </c>
      <c r="V22" s="34"/>
      <c r="W22" s="767" t="s">
        <v>150</v>
      </c>
      <c r="X22" s="948">
        <v>151740</v>
      </c>
      <c r="Y22" s="949">
        <v>151740</v>
      </c>
      <c r="Z22" s="949">
        <v>151015</v>
      </c>
      <c r="AA22" s="949">
        <v>0</v>
      </c>
      <c r="AB22" s="949">
        <v>1994</v>
      </c>
      <c r="AC22" s="949">
        <v>0</v>
      </c>
      <c r="AD22" s="949">
        <v>0</v>
      </c>
      <c r="AE22" s="950">
        <v>0</v>
      </c>
      <c r="AF22" s="34"/>
      <c r="AG22" s="34" t="s">
        <v>149</v>
      </c>
      <c r="AH22" s="34" t="s">
        <v>149</v>
      </c>
      <c r="AI22" s="34"/>
      <c r="AJ22" s="34"/>
      <c r="AK22" s="34"/>
      <c r="AL22" s="34"/>
      <c r="AM22" s="34"/>
      <c r="AN22" s="34"/>
      <c r="AO22" s="34"/>
      <c r="AP22" s="34"/>
    </row>
    <row r="23" spans="1:42" ht="15.75" customHeight="1" x14ac:dyDescent="0.2">
      <c r="A23" s="34" t="str">
        <v>Bihar</v>
      </c>
      <c r="B23" s="34" t="str">
        <v>NBPDCL</v>
      </c>
      <c r="C23" s="34" t="str">
        <v>Across Bihar</v>
      </c>
      <c r="D23" s="34" t="str">
        <v>Ongoing</v>
      </c>
      <c r="E23" s="149">
        <v>1030000</v>
      </c>
      <c r="F23" s="149">
        <v>1030000</v>
      </c>
      <c r="G23" s="149">
        <v>1030000</v>
      </c>
      <c r="H23" s="149">
        <v>1030000</v>
      </c>
      <c r="I23" s="34" t="str">
        <v>Opex</v>
      </c>
      <c r="J23" s="34" t="str">
        <v>RDSS</v>
      </c>
      <c r="K23" s="150" t="str">
        <v>EDF, Genus</v>
      </c>
      <c r="L23" s="149" t="str">
        <v>REC</v>
      </c>
      <c r="M23" s="149">
        <v>94618</v>
      </c>
      <c r="N23" s="149">
        <v>582514</v>
      </c>
      <c r="O23" s="149">
        <v>581728</v>
      </c>
      <c r="P23" s="149">
        <v>30000</v>
      </c>
      <c r="Q23" s="149">
        <v>0</v>
      </c>
      <c r="R23" s="149">
        <v>582514</v>
      </c>
      <c r="S23" s="149">
        <v>15833</v>
      </c>
      <c r="T23" s="149">
        <v>566681</v>
      </c>
      <c r="U23" s="149">
        <v>13446</v>
      </c>
      <c r="V23" s="34"/>
      <c r="W23" s="767" t="s">
        <v>49</v>
      </c>
      <c r="X23" s="948">
        <v>109156612</v>
      </c>
      <c r="Y23" s="949">
        <v>7304316</v>
      </c>
      <c r="Z23" s="949">
        <v>1563421</v>
      </c>
      <c r="AA23" s="949">
        <v>1492397</v>
      </c>
      <c r="AB23" s="949">
        <v>451334</v>
      </c>
      <c r="AC23" s="949">
        <v>80000</v>
      </c>
      <c r="AD23" s="949">
        <v>4000</v>
      </c>
      <c r="AE23" s="950">
        <v>57368</v>
      </c>
      <c r="AF23" s="34"/>
      <c r="AG23" s="34"/>
      <c r="AH23" s="34"/>
      <c r="AI23" s="34"/>
      <c r="AJ23" s="34"/>
      <c r="AK23" s="34"/>
      <c r="AL23" s="34"/>
      <c r="AM23" s="34"/>
      <c r="AN23" s="34"/>
      <c r="AO23" s="34"/>
      <c r="AP23" s="34"/>
    </row>
    <row r="24" spans="1:42" ht="15.75" customHeight="1" x14ac:dyDescent="0.2">
      <c r="A24" s="34" t="str">
        <v>Bihar</v>
      </c>
      <c r="B24" s="34" t="str">
        <v>SBPDCL</v>
      </c>
      <c r="C24" s="34" t="str">
        <v>Across Bihar</v>
      </c>
      <c r="D24" s="34" t="str">
        <v>Ongoing</v>
      </c>
      <c r="E24" s="149">
        <v>1320000</v>
      </c>
      <c r="F24" s="149">
        <v>1320000</v>
      </c>
      <c r="G24" s="149">
        <v>1320000</v>
      </c>
      <c r="H24" s="149">
        <v>1320000</v>
      </c>
      <c r="I24" s="34" t="str">
        <v>Opex</v>
      </c>
      <c r="J24" s="34" t="str">
        <v>RDSS</v>
      </c>
      <c r="K24" s="150" t="str">
        <v>EDF, Genus</v>
      </c>
      <c r="L24" s="149" t="str">
        <v>REC</v>
      </c>
      <c r="M24" s="149">
        <v>94618</v>
      </c>
      <c r="N24" s="149">
        <v>753819</v>
      </c>
      <c r="O24" s="149">
        <v>753015</v>
      </c>
      <c r="P24" s="149">
        <v>30000</v>
      </c>
      <c r="Q24" s="149">
        <v>0</v>
      </c>
      <c r="R24" s="149">
        <v>753819</v>
      </c>
      <c r="S24" s="149">
        <v>21467</v>
      </c>
      <c r="T24" s="149">
        <v>732352</v>
      </c>
      <c r="U24" s="149">
        <v>20884</v>
      </c>
      <c r="V24" s="34"/>
      <c r="W24" s="767" t="s">
        <v>168</v>
      </c>
      <c r="X24" s="948">
        <v>714921</v>
      </c>
      <c r="Y24" s="949">
        <v>714921</v>
      </c>
      <c r="Z24" s="949">
        <v>251198</v>
      </c>
      <c r="AA24" s="949">
        <v>0</v>
      </c>
      <c r="AB24" s="949">
        <v>58176</v>
      </c>
      <c r="AC24" s="949">
        <v>50000</v>
      </c>
      <c r="AD24" s="949">
        <v>18014</v>
      </c>
      <c r="AE24" s="950">
        <v>16684</v>
      </c>
      <c r="AF24" s="34"/>
      <c r="AG24" s="34"/>
      <c r="AH24" s="34"/>
      <c r="AI24" s="34"/>
      <c r="AJ24" s="34"/>
      <c r="AK24" s="34"/>
      <c r="AL24" s="34"/>
      <c r="AM24" s="34"/>
      <c r="AN24" s="34"/>
      <c r="AO24" s="34"/>
      <c r="AP24" s="34"/>
    </row>
    <row r="25" spans="1:42" ht="15.75" customHeight="1" x14ac:dyDescent="0.2">
      <c r="A25" s="34" t="str">
        <v>Bihar</v>
      </c>
      <c r="B25" s="34" t="str">
        <v>SBPDCL</v>
      </c>
      <c r="C25" s="34" t="str">
        <v>Gaya, Manpur</v>
      </c>
      <c r="D25" s="34" t="str">
        <v>Completed</v>
      </c>
      <c r="E25" s="149">
        <v>40500</v>
      </c>
      <c r="F25" s="149">
        <v>40500</v>
      </c>
      <c r="G25" s="149">
        <v>40500</v>
      </c>
      <c r="H25" s="149">
        <v>40500</v>
      </c>
      <c r="I25" s="34" t="str">
        <v>Opex</v>
      </c>
      <c r="J25" s="34" t="str">
        <v>Utility Owned</v>
      </c>
      <c r="K25" s="150" t="str">
        <v>Gram Power</v>
      </c>
      <c r="L25" s="149" t="str">
        <v>Utility</v>
      </c>
      <c r="M25" s="149">
        <v>0</v>
      </c>
      <c r="N25" s="149">
        <v>30500</v>
      </c>
      <c r="O25" s="149">
        <v>30500</v>
      </c>
      <c r="P25" s="149">
        <v>0</v>
      </c>
      <c r="Q25" s="149">
        <v>0</v>
      </c>
      <c r="R25" s="149">
        <v>30500</v>
      </c>
      <c r="S25" s="149">
        <v>0</v>
      </c>
      <c r="T25" s="149">
        <v>30500</v>
      </c>
      <c r="U25" s="149">
        <v>0</v>
      </c>
      <c r="V25" s="34"/>
      <c r="W25" s="767" t="s">
        <v>96</v>
      </c>
      <c r="X25" s="948">
        <v>2004094</v>
      </c>
      <c r="Y25" s="949">
        <v>1975992</v>
      </c>
      <c r="Z25" s="949">
        <v>1663050</v>
      </c>
      <c r="AA25" s="949">
        <v>68433</v>
      </c>
      <c r="AB25" s="949">
        <v>26487</v>
      </c>
      <c r="AC25" s="949">
        <v>2000</v>
      </c>
      <c r="AD25" s="949">
        <v>908</v>
      </c>
      <c r="AE25" s="950">
        <v>-1054</v>
      </c>
      <c r="AF25" s="34"/>
      <c r="AG25" s="34"/>
      <c r="AH25" s="34"/>
      <c r="AI25" s="34"/>
      <c r="AJ25" s="34"/>
      <c r="AK25" s="34"/>
      <c r="AL25" s="34"/>
      <c r="AM25" s="34"/>
      <c r="AN25" s="34"/>
      <c r="AO25" s="34"/>
      <c r="AP25" s="34"/>
    </row>
    <row r="26" spans="1:42" ht="15.75" customHeight="1" x14ac:dyDescent="0.2">
      <c r="A26" s="34" t="str">
        <v>Bihar</v>
      </c>
      <c r="B26" s="34" t="str">
        <v>IPCL</v>
      </c>
      <c r="C26" s="34" t="str">
        <v>Bodhgaya</v>
      </c>
      <c r="D26" s="34" t="str">
        <v>Completed</v>
      </c>
      <c r="E26" s="149">
        <v>17100</v>
      </c>
      <c r="F26" s="149">
        <v>17100</v>
      </c>
      <c r="G26" s="149">
        <v>17100</v>
      </c>
      <c r="H26" s="149">
        <v>17100</v>
      </c>
      <c r="I26" s="34" t="str">
        <v>Capex</v>
      </c>
      <c r="J26" s="34" t="str">
        <v>Utility Owned</v>
      </c>
      <c r="K26" s="34" t="str">
        <v>Gram Power</v>
      </c>
      <c r="L26" s="149" t="str">
        <v>Utility</v>
      </c>
      <c r="M26" s="149">
        <v>0</v>
      </c>
      <c r="N26" s="149">
        <v>17100</v>
      </c>
      <c r="O26" s="149">
        <v>17100</v>
      </c>
      <c r="P26" s="149">
        <v>0</v>
      </c>
      <c r="Q26" s="149">
        <v>0</v>
      </c>
      <c r="R26" s="149">
        <v>17100</v>
      </c>
      <c r="S26" s="149">
        <v>0</v>
      </c>
      <c r="T26" s="149">
        <v>17100</v>
      </c>
      <c r="U26" s="149">
        <v>0</v>
      </c>
      <c r="V26" s="34"/>
      <c r="W26" s="767" t="s">
        <v>853</v>
      </c>
      <c r="X26" s="948"/>
      <c r="Y26" s="949"/>
      <c r="Z26" s="949"/>
      <c r="AA26" s="949"/>
      <c r="AB26" s="949"/>
      <c r="AC26" s="949"/>
      <c r="AD26" s="949"/>
      <c r="AE26" s="950"/>
      <c r="AF26" s="34"/>
      <c r="AG26" s="34"/>
      <c r="AH26" s="34"/>
      <c r="AI26" s="34"/>
      <c r="AJ26" s="34"/>
      <c r="AK26" s="34"/>
      <c r="AL26" s="34"/>
      <c r="AM26" s="34"/>
      <c r="AN26" s="34"/>
      <c r="AO26" s="34"/>
      <c r="AP26" s="34"/>
    </row>
    <row r="27" spans="1:42" ht="15.75" customHeight="1" x14ac:dyDescent="0.2">
      <c r="A27" s="34" t="str">
        <v>Bihar</v>
      </c>
      <c r="B27" s="34" t="str">
        <v>BEDCPL</v>
      </c>
      <c r="C27" s="34" t="str">
        <v>Bhagalpur</v>
      </c>
      <c r="D27" s="34" t="str">
        <v>Completed</v>
      </c>
      <c r="E27" s="149">
        <v>1000</v>
      </c>
      <c r="F27" s="149">
        <v>1000</v>
      </c>
      <c r="G27" s="149">
        <v>1000</v>
      </c>
      <c r="H27" s="149">
        <v>1000</v>
      </c>
      <c r="I27" s="34" t="str">
        <v>Capex</v>
      </c>
      <c r="J27" s="34" t="str">
        <v>Utility Owned</v>
      </c>
      <c r="K27" s="34" t="str">
        <v>Gram Power</v>
      </c>
      <c r="L27" s="149" t="str">
        <v>Utility</v>
      </c>
      <c r="M27" s="149">
        <v>0</v>
      </c>
      <c r="N27" s="149">
        <v>1000</v>
      </c>
      <c r="O27" s="149">
        <v>1000</v>
      </c>
      <c r="P27" s="149">
        <v>0</v>
      </c>
      <c r="Q27" s="149">
        <v>0</v>
      </c>
      <c r="R27" s="149">
        <v>1000</v>
      </c>
      <c r="S27" s="149">
        <v>0</v>
      </c>
      <c r="T27" s="149">
        <v>1000</v>
      </c>
      <c r="U27" s="149">
        <v>0</v>
      </c>
      <c r="V27" s="34"/>
      <c r="W27" s="768" t="s">
        <v>346</v>
      </c>
      <c r="X27" s="951">
        <v>212929079</v>
      </c>
      <c r="Y27" s="952" t="e">
        <v>#REF!</v>
      </c>
      <c r="Z27" s="952">
        <v>5751743</v>
      </c>
      <c r="AA27" s="952">
        <v>1665485</v>
      </c>
      <c r="AB27" s="952">
        <v>745659</v>
      </c>
      <c r="AC27" s="952">
        <v>181000</v>
      </c>
      <c r="AD27" s="952">
        <v>24280</v>
      </c>
      <c r="AE27" s="953">
        <v>110874</v>
      </c>
      <c r="AF27" s="34"/>
      <c r="AG27" s="34"/>
      <c r="AH27" s="34"/>
      <c r="AI27" s="34"/>
      <c r="AJ27" s="34"/>
      <c r="AK27" s="34"/>
      <c r="AL27" s="34"/>
      <c r="AM27" s="34"/>
      <c r="AN27" s="34"/>
      <c r="AO27" s="34"/>
      <c r="AP27" s="34"/>
    </row>
    <row r="28" spans="1:42" ht="15.75" customHeight="1" x14ac:dyDescent="0.2">
      <c r="A28" s="34" t="str">
        <v>Chandigarh</v>
      </c>
      <c r="B28" s="34" t="str">
        <v>CED</v>
      </c>
      <c r="C28" s="34" t="str">
        <v>Sub Div 5</v>
      </c>
      <c r="D28" s="34" t="str">
        <v>Ongoing</v>
      </c>
      <c r="E28" s="149">
        <v>29433</v>
      </c>
      <c r="F28" s="149">
        <v>0</v>
      </c>
      <c r="G28" s="149">
        <v>29433</v>
      </c>
      <c r="H28" s="149">
        <v>0</v>
      </c>
      <c r="I28" s="34" t="str">
        <v>Capex</v>
      </c>
      <c r="J28" s="34" t="str">
        <v>NSGM</v>
      </c>
      <c r="K28" s="150" t="str">
        <v>Genus, Synergy</v>
      </c>
      <c r="L28" s="149" t="str">
        <v>RECPDCL</v>
      </c>
      <c r="M28" s="149">
        <v>0</v>
      </c>
      <c r="N28" s="149">
        <v>24214</v>
      </c>
      <c r="O28" s="149">
        <v>0</v>
      </c>
      <c r="P28" s="149">
        <v>0</v>
      </c>
      <c r="Q28" s="149">
        <v>0</v>
      </c>
      <c r="R28" s="149">
        <v>24214</v>
      </c>
      <c r="S28" s="149">
        <v>0</v>
      </c>
      <c r="T28" s="149">
        <v>24214</v>
      </c>
      <c r="U28" s="149">
        <v>0</v>
      </c>
      <c r="V28" s="34"/>
      <c r="W28" s="34"/>
      <c r="X28" s="34"/>
      <c r="Y28" s="34"/>
      <c r="Z28" s="34"/>
      <c r="AA28" s="34"/>
      <c r="AB28" s="34"/>
      <c r="AC28" s="34"/>
      <c r="AD28" s="34"/>
      <c r="AE28" s="34"/>
      <c r="AF28" s="34"/>
      <c r="AG28" s="34"/>
      <c r="AH28" s="34"/>
      <c r="AI28" s="34"/>
      <c r="AJ28" s="34"/>
      <c r="AK28" s="34"/>
      <c r="AL28" s="34"/>
      <c r="AM28" s="34"/>
      <c r="AN28" s="34"/>
      <c r="AO28" s="34"/>
      <c r="AP28" s="34"/>
    </row>
    <row r="29" spans="1:42" ht="15.75" customHeight="1" x14ac:dyDescent="0.2">
      <c r="A29" s="34" t="str">
        <v>Chhattisgarh</v>
      </c>
      <c r="B29" s="34" t="str">
        <v>CSPDCL</v>
      </c>
      <c r="C29" s="34" t="str">
        <v>-</v>
      </c>
      <c r="D29" s="34" t="str">
        <v>Proposed</v>
      </c>
      <c r="E29" s="149">
        <v>5962115</v>
      </c>
      <c r="F29" s="149">
        <v>5962115</v>
      </c>
      <c r="G29" s="149">
        <v>0</v>
      </c>
      <c r="H29" s="149">
        <v>0</v>
      </c>
      <c r="I29" s="34" t="str">
        <v>Totex</v>
      </c>
      <c r="J29" s="34" t="str">
        <v>RDSS</v>
      </c>
      <c r="K29" s="34" t="str">
        <v>-</v>
      </c>
      <c r="L29" s="149" t="str">
        <v>REC</v>
      </c>
      <c r="M29" s="149">
        <v>0</v>
      </c>
      <c r="N29" s="149">
        <v>0</v>
      </c>
      <c r="O29" s="149">
        <v>0</v>
      </c>
      <c r="P29" s="149">
        <v>0</v>
      </c>
      <c r="Q29" s="149">
        <v>0</v>
      </c>
      <c r="R29" s="149">
        <v>0</v>
      </c>
      <c r="S29" s="149">
        <v>0</v>
      </c>
      <c r="T29" s="149">
        <v>0</v>
      </c>
      <c r="U29" s="149">
        <v>0</v>
      </c>
      <c r="V29" s="34"/>
      <c r="W29" s="34"/>
      <c r="X29" s="34"/>
      <c r="Y29" s="34"/>
      <c r="Z29" s="34"/>
      <c r="AA29" s="34"/>
      <c r="AB29" s="34"/>
      <c r="AC29" s="34"/>
      <c r="AD29" s="34"/>
      <c r="AE29" s="34"/>
      <c r="AF29" s="34"/>
      <c r="AG29" s="34"/>
      <c r="AH29" s="34"/>
      <c r="AI29" s="34"/>
      <c r="AJ29" s="34"/>
      <c r="AK29" s="34"/>
      <c r="AL29" s="34"/>
      <c r="AM29" s="34"/>
      <c r="AN29" s="34"/>
      <c r="AO29" s="34"/>
      <c r="AP29" s="34"/>
    </row>
    <row r="30" spans="1:42" ht="15.75" customHeight="1" x14ac:dyDescent="0.2">
      <c r="A30" s="34" t="str">
        <v>Delhi</v>
      </c>
      <c r="B30" s="34" t="str">
        <v>NDMC</v>
      </c>
      <c r="C30" s="34" t="str">
        <v xml:space="preserve">NDMC Area </v>
      </c>
      <c r="D30" s="34" t="str">
        <v>Ongoing</v>
      </c>
      <c r="E30" s="149">
        <v>64713</v>
      </c>
      <c r="F30" s="149">
        <v>0</v>
      </c>
      <c r="G30" s="149">
        <v>64713</v>
      </c>
      <c r="H30" s="149">
        <v>0</v>
      </c>
      <c r="I30" s="34" t="str">
        <v>Opex</v>
      </c>
      <c r="J30" s="34" t="str">
        <v>Utility Owned</v>
      </c>
      <c r="K30" s="150" t="str">
        <v>Larsen Toubro</v>
      </c>
      <c r="L30" s="149" t="str">
        <v>EESL</v>
      </c>
      <c r="M30" s="149">
        <v>355</v>
      </c>
      <c r="N30" s="149">
        <v>65059</v>
      </c>
      <c r="O30" s="149">
        <v>0</v>
      </c>
      <c r="P30" s="149">
        <v>0</v>
      </c>
      <c r="Q30" s="149">
        <v>0</v>
      </c>
      <c r="R30" s="149">
        <v>65059</v>
      </c>
      <c r="S30" s="149">
        <v>0</v>
      </c>
      <c r="T30" s="149">
        <v>65059</v>
      </c>
      <c r="U30" s="149">
        <v>0</v>
      </c>
      <c r="V30" s="34"/>
      <c r="W30" s="34"/>
      <c r="X30" s="34"/>
      <c r="Y30" s="34"/>
      <c r="Z30" s="34"/>
      <c r="AA30" s="34"/>
      <c r="AB30" s="34"/>
      <c r="AC30" s="34"/>
      <c r="AD30" s="34"/>
      <c r="AE30" s="34"/>
      <c r="AF30" s="34"/>
      <c r="AG30" s="34"/>
      <c r="AH30" s="34"/>
      <c r="AI30" s="34"/>
      <c r="AJ30" s="34"/>
      <c r="AK30" s="34"/>
      <c r="AL30" s="34"/>
      <c r="AM30" s="34"/>
      <c r="AN30" s="34"/>
      <c r="AO30" s="34"/>
      <c r="AP30" s="34"/>
    </row>
    <row r="31" spans="1:42" ht="15.75" customHeight="1" x14ac:dyDescent="0.2">
      <c r="A31" s="34" t="str">
        <v>Delhi</v>
      </c>
      <c r="B31" s="34" t="str">
        <v>TPDDL</v>
      </c>
      <c r="C31" s="34" t="str">
        <v>North Delhi</v>
      </c>
      <c r="D31" s="34" t="str">
        <v>Completed</v>
      </c>
      <c r="E31" s="149">
        <v>195000</v>
      </c>
      <c r="F31" s="149">
        <v>0</v>
      </c>
      <c r="G31" s="149">
        <v>195000</v>
      </c>
      <c r="H31" s="149">
        <v>0</v>
      </c>
      <c r="I31" s="34" t="str">
        <v>Capex</v>
      </c>
      <c r="J31" s="34" t="str">
        <v>Utility Owned</v>
      </c>
      <c r="K31" s="34" t="str">
        <v>Landis Gyr</v>
      </c>
      <c r="L31" s="149" t="str">
        <v>Utility</v>
      </c>
      <c r="M31" s="149">
        <v>0</v>
      </c>
      <c r="N31" s="149">
        <v>195000</v>
      </c>
      <c r="O31" s="149">
        <v>0</v>
      </c>
      <c r="P31" s="149">
        <v>0</v>
      </c>
      <c r="Q31" s="149">
        <v>0</v>
      </c>
      <c r="R31" s="149">
        <v>195000</v>
      </c>
      <c r="S31" s="149">
        <v>0</v>
      </c>
      <c r="T31" s="149">
        <v>195000</v>
      </c>
      <c r="U31" s="149">
        <v>0</v>
      </c>
      <c r="V31" s="34"/>
      <c r="W31" s="34"/>
      <c r="X31" s="34"/>
      <c r="Y31" s="34"/>
      <c r="Z31" s="34"/>
      <c r="AA31" s="34"/>
      <c r="AB31" s="34"/>
      <c r="AC31" s="34"/>
      <c r="AD31" s="34"/>
      <c r="AE31" s="34"/>
      <c r="AF31" s="34"/>
      <c r="AG31" s="34"/>
      <c r="AH31" s="34"/>
      <c r="AI31" s="34"/>
      <c r="AJ31" s="34"/>
      <c r="AK31" s="34"/>
      <c r="AL31" s="34"/>
      <c r="AM31" s="34"/>
      <c r="AN31" s="34"/>
      <c r="AO31" s="34"/>
      <c r="AP31" s="34"/>
    </row>
    <row r="32" spans="1:42" ht="15.75" customHeight="1" x14ac:dyDescent="0.2">
      <c r="A32" s="34" t="str">
        <v>Goa</v>
      </c>
      <c r="B32" s="34" t="str">
        <v>Goa PD</v>
      </c>
      <c r="C32" s="34" t="str">
        <v>-</v>
      </c>
      <c r="D32" s="34" t="str">
        <v>Proposed</v>
      </c>
      <c r="E32" s="149">
        <v>741160</v>
      </c>
      <c r="F32" s="149">
        <v>741160</v>
      </c>
      <c r="G32" s="149">
        <v>0</v>
      </c>
      <c r="H32" s="149">
        <v>0</v>
      </c>
      <c r="I32" s="34" t="str">
        <v>Totex</v>
      </c>
      <c r="J32" s="34" t="str">
        <v>RDSS</v>
      </c>
      <c r="K32" s="34" t="str">
        <v>-</v>
      </c>
      <c r="L32" s="149" t="str">
        <v>REC</v>
      </c>
      <c r="M32" s="149">
        <v>0</v>
      </c>
      <c r="N32" s="149">
        <v>0</v>
      </c>
      <c r="O32" s="149">
        <v>0</v>
      </c>
      <c r="P32" s="149">
        <v>0</v>
      </c>
      <c r="Q32" s="149">
        <v>0</v>
      </c>
      <c r="R32" s="149">
        <v>0</v>
      </c>
      <c r="S32" s="149">
        <v>0</v>
      </c>
      <c r="T32" s="149">
        <v>0</v>
      </c>
      <c r="U32" s="149">
        <v>0</v>
      </c>
      <c r="V32" s="34"/>
      <c r="W32" s="34"/>
      <c r="X32" s="34"/>
      <c r="Y32" s="34"/>
      <c r="Z32" s="34"/>
      <c r="AA32" s="34"/>
      <c r="AB32" s="34"/>
      <c r="AC32" s="34"/>
      <c r="AD32" s="34"/>
      <c r="AE32" s="34"/>
      <c r="AF32" s="34"/>
      <c r="AG32" s="34"/>
      <c r="AH32" s="34"/>
      <c r="AI32" s="34"/>
      <c r="AJ32" s="34"/>
      <c r="AK32" s="34"/>
      <c r="AL32" s="34"/>
      <c r="AM32" s="34"/>
      <c r="AN32" s="34"/>
      <c r="AO32" s="34"/>
      <c r="AP32" s="34"/>
    </row>
    <row r="33" spans="1:42" ht="15.75" customHeight="1" x14ac:dyDescent="0.2">
      <c r="A33" s="34" t="str">
        <v>Gujarat</v>
      </c>
      <c r="B33" s="34" t="str">
        <v>UGVCL</v>
      </c>
      <c r="C33" s="34" t="str">
        <v>Naroda</v>
      </c>
      <c r="D33" s="34" t="str">
        <v>Completed</v>
      </c>
      <c r="E33" s="149">
        <v>23760</v>
      </c>
      <c r="F33" s="149">
        <v>0</v>
      </c>
      <c r="G33" s="149">
        <v>23760</v>
      </c>
      <c r="H33" s="149">
        <v>0</v>
      </c>
      <c r="I33" s="34" t="str">
        <v>Capex</v>
      </c>
      <c r="J33" s="34" t="str">
        <v>SG Pilot</v>
      </c>
      <c r="K33" s="150" t="str">
        <v>Genus</v>
      </c>
      <c r="L33" s="149" t="str">
        <v>Utility</v>
      </c>
      <c r="M33" s="149">
        <v>0</v>
      </c>
      <c r="N33" s="149">
        <v>23760</v>
      </c>
      <c r="O33" s="149">
        <v>0</v>
      </c>
      <c r="P33" s="149">
        <v>0</v>
      </c>
      <c r="Q33" s="149">
        <v>0</v>
      </c>
      <c r="R33" s="149">
        <v>23760</v>
      </c>
      <c r="S33" s="149">
        <v>0</v>
      </c>
      <c r="T33" s="149">
        <v>23760</v>
      </c>
      <c r="U33" s="149">
        <v>0</v>
      </c>
      <c r="V33" s="34"/>
      <c r="W33" s="34"/>
      <c r="X33" s="34"/>
      <c r="Y33" s="34"/>
      <c r="Z33" s="34"/>
      <c r="AA33" s="34"/>
      <c r="AB33" s="34"/>
      <c r="AC33" s="34"/>
      <c r="AD33" s="34"/>
      <c r="AE33" s="34"/>
      <c r="AF33" s="34"/>
      <c r="AG33" s="34"/>
      <c r="AH33" s="34"/>
      <c r="AI33" s="34"/>
      <c r="AJ33" s="34"/>
      <c r="AK33" s="34"/>
      <c r="AL33" s="34"/>
      <c r="AM33" s="34"/>
      <c r="AN33" s="34"/>
      <c r="AO33" s="34"/>
      <c r="AP33" s="34"/>
    </row>
    <row r="34" spans="1:42" ht="15.75" customHeight="1" x14ac:dyDescent="0.2">
      <c r="A34" s="34" t="str">
        <v>Gujarat</v>
      </c>
      <c r="B34" s="34" t="str">
        <v>DGVCL</v>
      </c>
      <c r="C34" s="34" t="str">
        <v>All Districts</v>
      </c>
      <c r="D34" s="34" t="str">
        <v>Tendering</v>
      </c>
      <c r="E34" s="149">
        <v>4078120</v>
      </c>
      <c r="F34" s="149">
        <v>4078120</v>
      </c>
      <c r="G34" s="149" t="e">
        <v>#REF!</v>
      </c>
      <c r="H34" s="149">
        <v>0</v>
      </c>
      <c r="I34" s="34" t="str">
        <v>Totex</v>
      </c>
      <c r="J34" s="34" t="str">
        <v>RDSS</v>
      </c>
      <c r="K34" s="150" t="str">
        <v>-</v>
      </c>
      <c r="L34" s="150" t="str">
        <v>PFC</v>
      </c>
      <c r="M34" s="149">
        <v>0</v>
      </c>
      <c r="N34" s="149">
        <v>0</v>
      </c>
      <c r="O34" s="149">
        <v>0</v>
      </c>
      <c r="P34" s="149">
        <v>0</v>
      </c>
      <c r="Q34" s="149">
        <v>0</v>
      </c>
      <c r="R34" s="149">
        <v>0</v>
      </c>
      <c r="S34" s="149">
        <v>0</v>
      </c>
      <c r="T34" s="149">
        <v>0</v>
      </c>
      <c r="U34" s="149">
        <v>0</v>
      </c>
      <c r="V34" s="34"/>
      <c r="W34" s="34"/>
      <c r="X34" s="34"/>
      <c r="Y34" s="34"/>
      <c r="Z34" s="34"/>
      <c r="AA34" s="34"/>
      <c r="AB34" s="34"/>
      <c r="AC34" s="34"/>
      <c r="AD34" s="34"/>
      <c r="AE34" s="34"/>
      <c r="AF34" s="34"/>
      <c r="AG34" s="34"/>
      <c r="AH34" s="34"/>
      <c r="AI34" s="34"/>
      <c r="AJ34" s="34"/>
      <c r="AK34" s="34"/>
      <c r="AL34" s="34"/>
      <c r="AM34" s="34"/>
      <c r="AN34" s="34"/>
      <c r="AO34" s="34"/>
      <c r="AP34" s="34"/>
    </row>
    <row r="35" spans="1:42" ht="15.75" customHeight="1" x14ac:dyDescent="0.2">
      <c r="A35" s="34" t="str">
        <v>Gujarat</v>
      </c>
      <c r="B35" s="34" t="str">
        <v>MGVCL</v>
      </c>
      <c r="C35" s="34" t="str">
        <v>All Districts</v>
      </c>
      <c r="D35" s="34" t="str">
        <v>Tendering</v>
      </c>
      <c r="E35" s="149">
        <v>3299991</v>
      </c>
      <c r="F35" s="149">
        <v>3299991</v>
      </c>
      <c r="G35" s="149" t="e">
        <v>#REF!</v>
      </c>
      <c r="H35" s="149">
        <v>0</v>
      </c>
      <c r="I35" s="34" t="str">
        <v>Totex</v>
      </c>
      <c r="J35" s="34" t="str">
        <v>RDSS</v>
      </c>
      <c r="K35" s="150" t="str">
        <v>-</v>
      </c>
      <c r="L35" s="150" t="str">
        <v>PFC</v>
      </c>
      <c r="M35" s="149">
        <v>0</v>
      </c>
      <c r="N35" s="149">
        <v>0</v>
      </c>
      <c r="O35" s="149">
        <v>0</v>
      </c>
      <c r="P35" s="149">
        <v>0</v>
      </c>
      <c r="Q35" s="149">
        <v>0</v>
      </c>
      <c r="R35" s="149">
        <v>0</v>
      </c>
      <c r="S35" s="149">
        <v>0</v>
      </c>
      <c r="T35" s="149">
        <v>0</v>
      </c>
      <c r="U35" s="149">
        <v>0</v>
      </c>
      <c r="V35" s="34"/>
      <c r="W35" s="34"/>
      <c r="X35" s="34"/>
      <c r="Y35" s="34"/>
      <c r="Z35" s="34"/>
      <c r="AA35" s="34"/>
      <c r="AB35" s="34"/>
      <c r="AC35" s="34"/>
      <c r="AD35" s="34"/>
      <c r="AE35" s="34"/>
      <c r="AF35" s="34"/>
      <c r="AG35" s="34"/>
      <c r="AH35" s="34"/>
      <c r="AI35" s="34"/>
      <c r="AJ35" s="34"/>
      <c r="AK35" s="34"/>
      <c r="AL35" s="34"/>
      <c r="AM35" s="34"/>
      <c r="AN35" s="34"/>
      <c r="AO35" s="34"/>
      <c r="AP35" s="34"/>
    </row>
    <row r="36" spans="1:42" ht="15.75" customHeight="1" x14ac:dyDescent="0.2">
      <c r="A36" s="34" t="str">
        <v>Gujarat</v>
      </c>
      <c r="B36" s="34" t="str">
        <v>PGVCL</v>
      </c>
      <c r="C36" s="34" t="str">
        <v>All Districts</v>
      </c>
      <c r="D36" s="34" t="str">
        <v>Tendering</v>
      </c>
      <c r="E36" s="149">
        <v>5583509</v>
      </c>
      <c r="F36" s="149">
        <v>5583509</v>
      </c>
      <c r="G36" s="149" t="e">
        <v>#REF!</v>
      </c>
      <c r="H36" s="149" t="e">
        <v>#REF!</v>
      </c>
      <c r="I36" s="34" t="str">
        <v>Totex</v>
      </c>
      <c r="J36" s="34" t="str">
        <v>RDSS</v>
      </c>
      <c r="K36" s="150" t="str">
        <v>-</v>
      </c>
      <c r="L36" s="150" t="str">
        <v>PFC</v>
      </c>
      <c r="M36" s="149">
        <v>0</v>
      </c>
      <c r="N36" s="149">
        <v>0</v>
      </c>
      <c r="O36" s="149">
        <v>0</v>
      </c>
      <c r="P36" s="149">
        <v>0</v>
      </c>
      <c r="Q36" s="149">
        <v>0</v>
      </c>
      <c r="R36" s="149">
        <v>0</v>
      </c>
      <c r="S36" s="149">
        <v>0</v>
      </c>
      <c r="T36" s="149">
        <v>0</v>
      </c>
      <c r="U36" s="149">
        <v>0</v>
      </c>
      <c r="V36" s="34"/>
      <c r="W36" s="34"/>
      <c r="X36" s="34"/>
      <c r="Y36" s="34"/>
      <c r="Z36" s="34"/>
      <c r="AA36" s="34"/>
      <c r="AB36" s="34"/>
      <c r="AC36" s="34"/>
      <c r="AD36" s="34"/>
      <c r="AE36" s="34"/>
      <c r="AF36" s="34"/>
      <c r="AG36" s="34"/>
      <c r="AH36" s="34"/>
      <c r="AI36" s="34"/>
      <c r="AJ36" s="34"/>
      <c r="AK36" s="34"/>
      <c r="AL36" s="34"/>
      <c r="AM36" s="34"/>
      <c r="AN36" s="34"/>
      <c r="AO36" s="34"/>
      <c r="AP36" s="34"/>
    </row>
    <row r="37" spans="1:42" ht="15.75" customHeight="1" x14ac:dyDescent="0.2">
      <c r="A37" s="34" t="str">
        <v>Gujarat</v>
      </c>
      <c r="B37" s="34" t="str">
        <v>UGVCL</v>
      </c>
      <c r="C37" s="34" t="str">
        <v>All Districts</v>
      </c>
      <c r="D37" s="34" t="str">
        <v>Tendering</v>
      </c>
      <c r="E37" s="149">
        <v>3520251</v>
      </c>
      <c r="F37" s="149">
        <v>3520251</v>
      </c>
      <c r="G37" s="149" t="e">
        <v>#REF!</v>
      </c>
      <c r="H37" s="149">
        <v>0</v>
      </c>
      <c r="I37" s="34" t="str">
        <v>Totex</v>
      </c>
      <c r="J37" s="34" t="str">
        <v>RDSS</v>
      </c>
      <c r="K37" s="150" t="str">
        <v>-</v>
      </c>
      <c r="L37" s="150" t="str">
        <v>PFC</v>
      </c>
      <c r="M37" s="149">
        <v>0</v>
      </c>
      <c r="N37" s="149">
        <v>0</v>
      </c>
      <c r="O37" s="149">
        <v>0</v>
      </c>
      <c r="P37" s="149">
        <v>0</v>
      </c>
      <c r="Q37" s="149">
        <v>0</v>
      </c>
      <c r="R37" s="149">
        <v>0</v>
      </c>
      <c r="S37" s="149">
        <v>0</v>
      </c>
      <c r="T37" s="149">
        <v>0</v>
      </c>
      <c r="U37" s="149">
        <v>0</v>
      </c>
      <c r="V37" s="34"/>
      <c r="W37" s="34"/>
      <c r="X37" s="34"/>
      <c r="Y37" s="34"/>
      <c r="Z37" s="34"/>
      <c r="AA37" s="34"/>
      <c r="AB37" s="34"/>
      <c r="AC37" s="34"/>
      <c r="AD37" s="34"/>
      <c r="AE37" s="34"/>
      <c r="AF37" s="34"/>
      <c r="AG37" s="34"/>
      <c r="AH37" s="34"/>
      <c r="AI37" s="34"/>
      <c r="AJ37" s="34"/>
      <c r="AK37" s="34"/>
      <c r="AL37" s="34"/>
      <c r="AM37" s="34"/>
      <c r="AN37" s="34"/>
      <c r="AO37" s="34"/>
      <c r="AP37" s="34"/>
    </row>
    <row r="38" spans="1:42" ht="15.75" customHeight="1" x14ac:dyDescent="0.2">
      <c r="A38" s="34" t="str">
        <v>Haryana</v>
      </c>
      <c r="B38" s="34" t="str">
        <v>UHBVNL</v>
      </c>
      <c r="C38" s="34" t="str">
        <v>Panipat</v>
      </c>
      <c r="D38" s="34" t="str">
        <v>Completed</v>
      </c>
      <c r="E38" s="149">
        <v>10188</v>
      </c>
      <c r="F38" s="149">
        <v>0</v>
      </c>
      <c r="G38" s="149">
        <v>10188</v>
      </c>
      <c r="H38" s="149">
        <v>0</v>
      </c>
      <c r="I38" s="34" t="str">
        <v>Capex</v>
      </c>
      <c r="J38" s="34" t="str">
        <v>SG Pilot</v>
      </c>
      <c r="K38" s="150" t="str">
        <v>NEDO</v>
      </c>
      <c r="L38" s="149" t="str">
        <v>Utility</v>
      </c>
      <c r="M38" s="149">
        <v>0</v>
      </c>
      <c r="N38" s="149">
        <v>10188</v>
      </c>
      <c r="O38" s="149">
        <v>0</v>
      </c>
      <c r="P38" s="149">
        <v>0</v>
      </c>
      <c r="Q38" s="149">
        <v>0</v>
      </c>
      <c r="R38" s="149">
        <v>10188</v>
      </c>
      <c r="S38" s="149">
        <v>0</v>
      </c>
      <c r="T38" s="149">
        <v>10188</v>
      </c>
      <c r="U38" s="149">
        <v>0</v>
      </c>
      <c r="V38" s="34"/>
      <c r="W38" s="34"/>
      <c r="X38" s="34"/>
      <c r="Y38" s="34"/>
      <c r="Z38" s="34"/>
      <c r="AA38" s="34"/>
      <c r="AB38" s="34"/>
      <c r="AC38" s="34"/>
      <c r="AD38" s="34"/>
      <c r="AE38" s="34"/>
      <c r="AF38" s="34"/>
      <c r="AG38" s="34"/>
      <c r="AH38" s="34"/>
      <c r="AI38" s="34"/>
      <c r="AJ38" s="34"/>
      <c r="AK38" s="34"/>
      <c r="AL38" s="34"/>
      <c r="AM38" s="34"/>
      <c r="AN38" s="34"/>
      <c r="AO38" s="34"/>
      <c r="AP38" s="34"/>
    </row>
    <row r="39" spans="1:42" ht="15.75" customHeight="1" x14ac:dyDescent="0.2">
      <c r="A39" s="34" t="str">
        <v>Haryana</v>
      </c>
      <c r="B39" s="34" t="str">
        <v>DHBVNL</v>
      </c>
      <c r="C39" s="34" t="str">
        <v>Across Haryana</v>
      </c>
      <c r="D39" s="34" t="str">
        <v>Ongoing</v>
      </c>
      <c r="E39" s="149">
        <v>500000</v>
      </c>
      <c r="F39" s="149">
        <v>0</v>
      </c>
      <c r="G39" s="149">
        <v>500000</v>
      </c>
      <c r="H39" s="149">
        <v>0</v>
      </c>
      <c r="I39" s="34" t="str">
        <v>Opex</v>
      </c>
      <c r="J39" s="34" t="str">
        <v>Utility Owned</v>
      </c>
      <c r="K39" s="34" t="str">
        <v>Larsen Toubro</v>
      </c>
      <c r="L39" s="149" t="str">
        <v>EESL</v>
      </c>
      <c r="M39" s="149">
        <v>59776.5</v>
      </c>
      <c r="N39" s="149">
        <v>242521</v>
      </c>
      <c r="O39" s="149">
        <v>501</v>
      </c>
      <c r="P39" s="149">
        <v>15500</v>
      </c>
      <c r="Q39" s="149">
        <v>0</v>
      </c>
      <c r="R39" s="149">
        <v>242521</v>
      </c>
      <c r="S39" s="149">
        <v>8095</v>
      </c>
      <c r="T39" s="149">
        <v>234426</v>
      </c>
      <c r="U39" s="149">
        <v>0</v>
      </c>
      <c r="V39" s="34"/>
      <c r="W39" s="34"/>
      <c r="X39" s="34"/>
      <c r="Y39" s="34"/>
      <c r="Z39" s="34"/>
      <c r="AA39" s="34"/>
      <c r="AB39" s="34"/>
      <c r="AC39" s="34"/>
      <c r="AD39" s="34"/>
      <c r="AE39" s="34"/>
      <c r="AF39" s="34"/>
      <c r="AG39" s="34"/>
      <c r="AH39" s="34"/>
      <c r="AI39" s="34"/>
      <c r="AJ39" s="34"/>
      <c r="AK39" s="34"/>
      <c r="AL39" s="34"/>
      <c r="AM39" s="34"/>
      <c r="AN39" s="34"/>
      <c r="AO39" s="34"/>
      <c r="AP39" s="34"/>
    </row>
    <row r="40" spans="1:42" ht="12.75" x14ac:dyDescent="0.2">
      <c r="A40" s="34" t="str">
        <v>Haryana</v>
      </c>
      <c r="B40" s="34" t="str">
        <v>UHBVNL</v>
      </c>
      <c r="C40" s="34" t="str">
        <v>Across Haryana</v>
      </c>
      <c r="D40" s="34" t="str">
        <v>Ongoing</v>
      </c>
      <c r="E40" s="149">
        <v>500000</v>
      </c>
      <c r="F40" s="149">
        <v>0</v>
      </c>
      <c r="G40" s="149">
        <v>500000</v>
      </c>
      <c r="H40" s="149">
        <v>0</v>
      </c>
      <c r="I40" s="34" t="str">
        <v>Opex</v>
      </c>
      <c r="J40" s="34" t="str">
        <v>Utility Owned</v>
      </c>
      <c r="K40" s="34" t="str">
        <v>Larsen Toubro</v>
      </c>
      <c r="L40" s="149" t="str">
        <v>EESL</v>
      </c>
      <c r="M40" s="149">
        <v>59776.5</v>
      </c>
      <c r="N40" s="149">
        <v>405171</v>
      </c>
      <c r="O40" s="149">
        <v>958</v>
      </c>
      <c r="P40" s="149">
        <v>15500</v>
      </c>
      <c r="Q40" s="149">
        <v>0</v>
      </c>
      <c r="R40" s="149">
        <v>405171</v>
      </c>
      <c r="S40" s="149">
        <v>13735</v>
      </c>
      <c r="T40" s="149">
        <v>391436</v>
      </c>
      <c r="U40" s="149">
        <v>0</v>
      </c>
      <c r="V40" s="34"/>
      <c r="W40" s="34"/>
      <c r="X40" s="34"/>
      <c r="Y40" s="34"/>
      <c r="Z40" s="34"/>
      <c r="AA40" s="34"/>
      <c r="AB40" s="34"/>
      <c r="AC40" s="34"/>
      <c r="AD40" s="34"/>
      <c r="AE40" s="34"/>
      <c r="AF40" s="34"/>
      <c r="AG40" s="34"/>
      <c r="AH40" s="34"/>
      <c r="AI40" s="34"/>
      <c r="AJ40" s="34"/>
      <c r="AK40" s="34"/>
      <c r="AL40" s="34"/>
      <c r="AM40" s="34"/>
      <c r="AN40" s="34"/>
      <c r="AO40" s="34"/>
      <c r="AP40" s="34"/>
    </row>
    <row r="41" spans="1:42" ht="12.75" x14ac:dyDescent="0.2">
      <c r="A41" s="34" t="str">
        <v>Haryana</v>
      </c>
      <c r="B41" s="34" t="str">
        <v>DHBVNL</v>
      </c>
      <c r="C41" s="34" t="str">
        <v>All Districts</v>
      </c>
      <c r="D41" s="34" t="str">
        <v>Proposed</v>
      </c>
      <c r="E41" s="149">
        <v>4165618</v>
      </c>
      <c r="F41" s="149">
        <v>4165618</v>
      </c>
      <c r="G41" s="149">
        <v>0</v>
      </c>
      <c r="H41" s="149">
        <v>0</v>
      </c>
      <c r="I41" s="34" t="str">
        <v>Totex</v>
      </c>
      <c r="J41" s="34" t="str">
        <v>RDSS</v>
      </c>
      <c r="K41" s="150" t="str">
        <v>-</v>
      </c>
      <c r="L41" s="150" t="str">
        <v>PFC</v>
      </c>
      <c r="M41" s="149">
        <v>0</v>
      </c>
      <c r="N41" s="149">
        <v>0</v>
      </c>
      <c r="O41" s="149">
        <v>0</v>
      </c>
      <c r="P41" s="149">
        <v>0</v>
      </c>
      <c r="Q41" s="149">
        <v>0</v>
      </c>
      <c r="R41" s="149">
        <v>0</v>
      </c>
      <c r="S41" s="149">
        <v>0</v>
      </c>
      <c r="T41" s="149">
        <v>0</v>
      </c>
      <c r="U41" s="149">
        <v>0</v>
      </c>
      <c r="V41" s="34"/>
      <c r="W41" s="34"/>
      <c r="X41" s="34"/>
      <c r="Y41" s="34"/>
      <c r="Z41" s="34"/>
      <c r="AA41" s="34"/>
      <c r="AB41" s="34"/>
      <c r="AC41" s="34"/>
      <c r="AD41" s="34"/>
      <c r="AE41" s="34"/>
      <c r="AF41" s="34"/>
      <c r="AG41" s="34"/>
      <c r="AH41" s="34"/>
      <c r="AI41" s="34"/>
      <c r="AJ41" s="34"/>
      <c r="AK41" s="34"/>
      <c r="AL41" s="34"/>
      <c r="AM41" s="34"/>
      <c r="AN41" s="34"/>
      <c r="AO41" s="34"/>
      <c r="AP41" s="34"/>
    </row>
    <row r="42" spans="1:42" ht="12.75" x14ac:dyDescent="0.2">
      <c r="A42" s="34" t="str">
        <v>Haryana</v>
      </c>
      <c r="B42" s="34" t="str">
        <v>UHBVNL</v>
      </c>
      <c r="C42" s="34" t="str">
        <v>All Districts</v>
      </c>
      <c r="D42" s="34" t="str">
        <v>Proposed</v>
      </c>
      <c r="E42" s="149">
        <v>3240000</v>
      </c>
      <c r="F42" s="149">
        <v>3240000</v>
      </c>
      <c r="G42" s="149">
        <v>0</v>
      </c>
      <c r="H42" s="149">
        <v>0</v>
      </c>
      <c r="I42" s="34" t="str">
        <v>Totex</v>
      </c>
      <c r="J42" s="34" t="str">
        <v>RDSS</v>
      </c>
      <c r="K42" s="150" t="str">
        <v>-</v>
      </c>
      <c r="L42" s="150" t="str">
        <v>PFC</v>
      </c>
      <c r="M42" s="149">
        <v>0</v>
      </c>
      <c r="N42" s="149">
        <v>0</v>
      </c>
      <c r="O42" s="149">
        <v>0</v>
      </c>
      <c r="P42" s="149">
        <v>0</v>
      </c>
      <c r="Q42" s="149">
        <v>0</v>
      </c>
      <c r="R42" s="149">
        <v>0</v>
      </c>
      <c r="S42" s="149">
        <v>0</v>
      </c>
      <c r="T42" s="149">
        <v>0</v>
      </c>
      <c r="U42" s="149">
        <v>0</v>
      </c>
      <c r="V42" s="34"/>
      <c r="W42" s="34"/>
      <c r="X42" s="34"/>
      <c r="Y42" s="34"/>
      <c r="Z42" s="34"/>
      <c r="AA42" s="34"/>
      <c r="AB42" s="34"/>
      <c r="AC42" s="34"/>
      <c r="AD42" s="34"/>
      <c r="AE42" s="34"/>
      <c r="AF42" s="34"/>
      <c r="AG42" s="34"/>
      <c r="AH42" s="34"/>
      <c r="AI42" s="34"/>
      <c r="AJ42" s="34"/>
      <c r="AK42" s="34"/>
      <c r="AL42" s="34"/>
      <c r="AM42" s="34"/>
      <c r="AN42" s="34"/>
      <c r="AO42" s="34"/>
      <c r="AP42" s="34"/>
    </row>
    <row r="43" spans="1:42" ht="12.75" x14ac:dyDescent="0.2">
      <c r="A43" s="34" t="str">
        <v>Haryana</v>
      </c>
      <c r="B43" s="149" t="str">
        <v>POWERGRID</v>
      </c>
      <c r="C43" s="149" t="str">
        <v>Manesar</v>
      </c>
      <c r="D43" s="34" t="str">
        <v>Completed</v>
      </c>
      <c r="E43" s="149">
        <v>10</v>
      </c>
      <c r="F43" s="149">
        <v>0</v>
      </c>
      <c r="G43" s="149">
        <v>10</v>
      </c>
      <c r="H43" s="149">
        <v>0</v>
      </c>
      <c r="I43" s="149" t="str">
        <v>Capex</v>
      </c>
      <c r="J43" s="149" t="str">
        <v>SG Pilot</v>
      </c>
      <c r="K43" s="149" t="str">
        <v>Genus</v>
      </c>
      <c r="L43" s="149" t="str">
        <v>Utility</v>
      </c>
      <c r="M43" s="149">
        <v>0</v>
      </c>
      <c r="N43" s="149">
        <v>10</v>
      </c>
      <c r="O43" s="149">
        <v>0</v>
      </c>
      <c r="P43" s="149">
        <v>0</v>
      </c>
      <c r="Q43" s="149">
        <v>0</v>
      </c>
      <c r="R43" s="149">
        <v>10</v>
      </c>
      <c r="S43" s="149">
        <v>0</v>
      </c>
      <c r="T43" s="149">
        <v>10</v>
      </c>
      <c r="U43" s="149">
        <v>0</v>
      </c>
      <c r="V43" s="34"/>
      <c r="W43" s="34"/>
      <c r="X43" s="34"/>
      <c r="Y43" s="34"/>
      <c r="Z43" s="34"/>
      <c r="AA43" s="34"/>
      <c r="AB43" s="34"/>
      <c r="AC43" s="34"/>
      <c r="AD43" s="34"/>
      <c r="AE43" s="34"/>
      <c r="AF43" s="34"/>
      <c r="AG43" s="34"/>
      <c r="AH43" s="34"/>
      <c r="AI43" s="34"/>
      <c r="AJ43" s="34"/>
      <c r="AK43" s="34"/>
      <c r="AL43" s="34"/>
      <c r="AM43" s="34"/>
      <c r="AN43" s="34"/>
      <c r="AO43" s="34"/>
      <c r="AP43" s="34"/>
    </row>
    <row r="44" spans="1:42" ht="12.75" x14ac:dyDescent="0.2">
      <c r="A44" s="34" t="str">
        <v>Himachal Pradesh</v>
      </c>
      <c r="B44" s="34" t="str">
        <v>HPSEBL</v>
      </c>
      <c r="C44" s="34" t="str">
        <v>Kala Amb</v>
      </c>
      <c r="D44" s="34" t="str">
        <v>Completed</v>
      </c>
      <c r="E44" s="149">
        <v>1335</v>
      </c>
      <c r="F44" s="149">
        <v>0</v>
      </c>
      <c r="G44" s="149">
        <v>1335</v>
      </c>
      <c r="H44" s="149">
        <v>0</v>
      </c>
      <c r="I44" s="34" t="str">
        <v>Capex</v>
      </c>
      <c r="J44" s="34" t="str">
        <v>SG Pilot</v>
      </c>
      <c r="K44" s="150" t="str">
        <v>General Electric</v>
      </c>
      <c r="L44" s="149" t="str">
        <v>Utility</v>
      </c>
      <c r="M44" s="149">
        <v>0</v>
      </c>
      <c r="N44" s="149">
        <v>1335</v>
      </c>
      <c r="O44" s="149">
        <v>0</v>
      </c>
      <c r="P44" s="149">
        <v>0</v>
      </c>
      <c r="Q44" s="149">
        <v>0</v>
      </c>
      <c r="R44" s="149">
        <v>1335</v>
      </c>
      <c r="S44" s="149">
        <v>0</v>
      </c>
      <c r="T44" s="149">
        <v>1335</v>
      </c>
      <c r="U44" s="149">
        <v>0</v>
      </c>
      <c r="V44" s="34"/>
      <c r="W44" s="34"/>
      <c r="X44" s="34"/>
      <c r="Y44" s="34"/>
      <c r="Z44" s="34"/>
      <c r="AA44" s="34"/>
      <c r="AB44" s="34"/>
      <c r="AC44" s="34"/>
      <c r="AD44" s="34"/>
      <c r="AE44" s="34"/>
      <c r="AF44" s="34"/>
      <c r="AG44" s="34"/>
      <c r="AH44" s="34"/>
      <c r="AI44" s="34"/>
      <c r="AJ44" s="34"/>
      <c r="AK44" s="34"/>
      <c r="AL44" s="34"/>
      <c r="AM44" s="34"/>
      <c r="AN44" s="34"/>
      <c r="AO44" s="34"/>
      <c r="AP44" s="34"/>
    </row>
    <row r="45" spans="1:42" ht="12.75" x14ac:dyDescent="0.2">
      <c r="A45" s="34" t="str">
        <v>Himachal Pradesh</v>
      </c>
      <c r="B45" s="34" t="str">
        <v>HPSEBL</v>
      </c>
      <c r="C45" s="34" t="str">
        <v>Shimla, Dharamshala</v>
      </c>
      <c r="D45" s="34" t="str">
        <v>Completed</v>
      </c>
      <c r="E45" s="149">
        <v>75712</v>
      </c>
      <c r="F45" s="149">
        <v>0</v>
      </c>
      <c r="G45" s="149">
        <v>75712</v>
      </c>
      <c r="H45" s="149">
        <v>0</v>
      </c>
      <c r="I45" s="34" t="str">
        <v>Capex</v>
      </c>
      <c r="J45" s="34" t="str">
        <v>IPDS</v>
      </c>
      <c r="K45" s="34" t="str">
        <v>Schneider Electric</v>
      </c>
      <c r="L45" s="34" t="str">
        <v>PFCCL</v>
      </c>
      <c r="M45" s="149">
        <v>0</v>
      </c>
      <c r="N45" s="149">
        <v>75712</v>
      </c>
      <c r="O45" s="149">
        <v>0</v>
      </c>
      <c r="P45" s="149">
        <v>0</v>
      </c>
      <c r="Q45" s="149">
        <v>0</v>
      </c>
      <c r="R45" s="149">
        <v>75712</v>
      </c>
      <c r="S45" s="149">
        <v>0</v>
      </c>
      <c r="T45" s="149">
        <v>75712</v>
      </c>
      <c r="U45" s="149">
        <v>0</v>
      </c>
      <c r="V45" s="34"/>
      <c r="W45" s="34"/>
      <c r="X45" s="34"/>
      <c r="Y45" s="34"/>
      <c r="Z45" s="34"/>
      <c r="AA45" s="34"/>
      <c r="AB45" s="34"/>
      <c r="AC45" s="34"/>
      <c r="AD45" s="34"/>
      <c r="AE45" s="34"/>
      <c r="AF45" s="34"/>
      <c r="AG45" s="34"/>
      <c r="AH45" s="34"/>
      <c r="AI45" s="34"/>
      <c r="AJ45" s="34"/>
      <c r="AK45" s="34"/>
      <c r="AL45" s="34"/>
      <c r="AM45" s="34"/>
      <c r="AN45" s="34"/>
      <c r="AO45" s="34"/>
      <c r="AP45" s="34"/>
    </row>
    <row r="46" spans="1:42" ht="12.75" x14ac:dyDescent="0.2">
      <c r="A46" s="34" t="str">
        <v>Himachal Pradesh</v>
      </c>
      <c r="B46" s="34" t="str">
        <v>HPSEBL</v>
      </c>
      <c r="C46" s="34" t="str">
        <v>Shimla, Dharamshala</v>
      </c>
      <c r="D46" s="34" t="str">
        <v>Ongoing</v>
      </c>
      <c r="E46" s="149">
        <v>76028</v>
      </c>
      <c r="F46" s="149">
        <v>0</v>
      </c>
      <c r="G46" s="149">
        <v>76028</v>
      </c>
      <c r="H46" s="149">
        <v>0</v>
      </c>
      <c r="I46" s="34" t="str">
        <v>Capex</v>
      </c>
      <c r="J46" s="34" t="str">
        <v>Utility Owned</v>
      </c>
      <c r="K46" s="150" t="str">
        <v>Schneider Electric</v>
      </c>
      <c r="L46" s="149" t="str">
        <v>PFCCL</v>
      </c>
      <c r="M46" s="149">
        <v>1994</v>
      </c>
      <c r="N46" s="149">
        <v>75303</v>
      </c>
      <c r="O46" s="149">
        <v>0</v>
      </c>
      <c r="P46" s="149">
        <v>0</v>
      </c>
      <c r="Q46" s="149">
        <v>0</v>
      </c>
      <c r="R46" s="149">
        <v>75303</v>
      </c>
      <c r="S46" s="149">
        <v>0</v>
      </c>
      <c r="T46" s="149">
        <v>75303</v>
      </c>
      <c r="U46" s="149">
        <v>0</v>
      </c>
      <c r="V46" s="34"/>
      <c r="W46" s="34"/>
      <c r="X46" s="34"/>
      <c r="Y46" s="34"/>
      <c r="Z46" s="34"/>
      <c r="AA46" s="34"/>
      <c r="AB46" s="34"/>
      <c r="AC46" s="34"/>
      <c r="AD46" s="34"/>
      <c r="AE46" s="34"/>
      <c r="AF46" s="34"/>
      <c r="AG46" s="34"/>
      <c r="AH46" s="34"/>
      <c r="AI46" s="34"/>
      <c r="AJ46" s="34"/>
      <c r="AK46" s="34"/>
      <c r="AL46" s="34"/>
      <c r="AM46" s="34"/>
      <c r="AN46" s="34"/>
      <c r="AO46" s="34"/>
      <c r="AP46" s="34"/>
    </row>
    <row r="47" spans="1:42" ht="12.75" x14ac:dyDescent="0.2">
      <c r="A47" s="34" t="str">
        <v>Himachal Pradesh</v>
      </c>
      <c r="B47" s="34" t="str">
        <v>HPSEBL</v>
      </c>
      <c r="C47" s="34" t="str">
        <v>All Districts</v>
      </c>
      <c r="D47" s="34" t="str">
        <v>Tendering</v>
      </c>
      <c r="E47" s="149">
        <v>2800945</v>
      </c>
      <c r="F47" s="149">
        <v>2800945</v>
      </c>
      <c r="G47" s="149">
        <v>0</v>
      </c>
      <c r="H47" s="149">
        <v>0</v>
      </c>
      <c r="I47" s="34" t="str">
        <v>Totex</v>
      </c>
      <c r="J47" s="34" t="str">
        <v>RDSS</v>
      </c>
      <c r="K47" s="150" t="str">
        <v>-</v>
      </c>
      <c r="L47" s="150" t="str">
        <v>PFC</v>
      </c>
      <c r="M47" s="149">
        <v>0</v>
      </c>
      <c r="N47" s="149">
        <v>0</v>
      </c>
      <c r="O47" s="149">
        <v>0</v>
      </c>
      <c r="P47" s="149">
        <v>0</v>
      </c>
      <c r="Q47" s="149">
        <v>0</v>
      </c>
      <c r="R47" s="149">
        <v>0</v>
      </c>
      <c r="S47" s="149">
        <v>0</v>
      </c>
      <c r="T47" s="149">
        <v>0</v>
      </c>
      <c r="U47" s="149">
        <v>0</v>
      </c>
      <c r="V47" s="34"/>
      <c r="W47" s="34"/>
      <c r="X47" s="34"/>
      <c r="Y47" s="34"/>
      <c r="Z47" s="34"/>
      <c r="AA47" s="34"/>
      <c r="AB47" s="34"/>
      <c r="AC47" s="34"/>
      <c r="AD47" s="34"/>
      <c r="AE47" s="34"/>
      <c r="AF47" s="34"/>
      <c r="AG47" s="34"/>
      <c r="AH47" s="34"/>
      <c r="AI47" s="34"/>
      <c r="AJ47" s="34"/>
      <c r="AK47" s="34"/>
      <c r="AL47" s="34"/>
      <c r="AM47" s="34"/>
      <c r="AN47" s="34"/>
      <c r="AO47" s="34"/>
      <c r="AP47" s="34"/>
    </row>
    <row r="48" spans="1:42" ht="12.75" x14ac:dyDescent="0.2">
      <c r="A48" s="34" t="str">
        <v>Jammu and Kashmir</v>
      </c>
      <c r="B48" s="34" t="str">
        <v>JPDCL &amp; KPDCL</v>
      </c>
      <c r="C48" s="34" t="str">
        <v>Jammu and Srinagar</v>
      </c>
      <c r="D48" s="34" t="str">
        <v>Ongoing</v>
      </c>
      <c r="E48" s="149">
        <v>127050</v>
      </c>
      <c r="F48" s="149">
        <v>0</v>
      </c>
      <c r="G48" s="149">
        <v>127050</v>
      </c>
      <c r="H48" s="149">
        <v>0</v>
      </c>
      <c r="I48" s="34" t="str">
        <v>Capex</v>
      </c>
      <c r="J48" s="34" t="str">
        <v>PMDP</v>
      </c>
      <c r="K48" s="150" t="str">
        <v>Techno Electric</v>
      </c>
      <c r="L48" s="149" t="str">
        <v>RECPDCL</v>
      </c>
      <c r="M48" s="149">
        <v>2384</v>
      </c>
      <c r="N48" s="149">
        <v>124666</v>
      </c>
      <c r="O48" s="149">
        <v>0</v>
      </c>
      <c r="P48" s="149">
        <v>0</v>
      </c>
      <c r="Q48" s="149">
        <v>0</v>
      </c>
      <c r="R48" s="149">
        <v>124666</v>
      </c>
      <c r="S48" s="149">
        <v>0</v>
      </c>
      <c r="T48" s="149">
        <v>124666</v>
      </c>
      <c r="U48" s="149">
        <v>277</v>
      </c>
      <c r="V48" s="34"/>
      <c r="W48" s="34"/>
      <c r="X48" s="34"/>
      <c r="Y48" s="34"/>
      <c r="Z48" s="34"/>
      <c r="AA48" s="34"/>
      <c r="AB48" s="34"/>
      <c r="AC48" s="34"/>
      <c r="AD48" s="34"/>
      <c r="AE48" s="34"/>
      <c r="AF48" s="34"/>
      <c r="AG48" s="34"/>
      <c r="AH48" s="34"/>
      <c r="AI48" s="34"/>
      <c r="AJ48" s="34"/>
      <c r="AK48" s="34"/>
      <c r="AL48" s="34"/>
      <c r="AM48" s="34"/>
      <c r="AN48" s="34"/>
      <c r="AO48" s="34"/>
      <c r="AP48" s="34"/>
    </row>
    <row r="49" spans="1:42" ht="12.75" x14ac:dyDescent="0.2">
      <c r="A49" s="34" t="str">
        <v>Jammu and Kashmir</v>
      </c>
      <c r="B49" s="34" t="str">
        <v>JPDCL &amp; KPDCL</v>
      </c>
      <c r="C49" s="34" t="str">
        <v>Jammu and Kashmir (Lot A)</v>
      </c>
      <c r="D49" s="34" t="str">
        <v>Ongoing</v>
      </c>
      <c r="E49" s="149">
        <v>307766</v>
      </c>
      <c r="F49" s="149">
        <v>0</v>
      </c>
      <c r="G49" s="149">
        <v>307766</v>
      </c>
      <c r="H49" s="149">
        <v>0</v>
      </c>
      <c r="I49" s="34" t="str">
        <v>DBFOOT</v>
      </c>
      <c r="J49" s="34" t="str">
        <v>PMDP</v>
      </c>
      <c r="K49" s="150" t="str">
        <v>Anvil Cables</v>
      </c>
      <c r="L49" s="149" t="str">
        <v>RECPDCL</v>
      </c>
      <c r="M49" s="149">
        <v>14372</v>
      </c>
      <c r="N49" s="149">
        <v>84954</v>
      </c>
      <c r="O49" s="149">
        <v>0</v>
      </c>
      <c r="P49" s="149">
        <v>30000</v>
      </c>
      <c r="Q49" s="149">
        <v>6170</v>
      </c>
      <c r="R49" s="149">
        <v>78784</v>
      </c>
      <c r="S49" s="149">
        <v>11164</v>
      </c>
      <c r="T49" s="149">
        <v>67620</v>
      </c>
      <c r="U49" s="149">
        <v>16784</v>
      </c>
      <c r="V49" s="34"/>
      <c r="W49" s="34"/>
      <c r="X49" s="34"/>
      <c r="Y49" s="34"/>
      <c r="Z49" s="34"/>
      <c r="AA49" s="34"/>
      <c r="AB49" s="34"/>
      <c r="AC49" s="34"/>
      <c r="AD49" s="34"/>
      <c r="AE49" s="34"/>
      <c r="AF49" s="34"/>
      <c r="AG49" s="34"/>
      <c r="AH49" s="34"/>
      <c r="AI49" s="34"/>
      <c r="AJ49" s="34"/>
      <c r="AK49" s="34"/>
      <c r="AL49" s="34"/>
      <c r="AM49" s="34"/>
      <c r="AN49" s="34"/>
      <c r="AO49" s="34"/>
      <c r="AP49" s="34"/>
    </row>
    <row r="50" spans="1:42" ht="12.75" x14ac:dyDescent="0.2">
      <c r="A50" s="34" t="str">
        <v>Jammu and Kashmir</v>
      </c>
      <c r="B50" s="34" t="str">
        <v>JPDCL &amp; KPDCL</v>
      </c>
      <c r="C50" s="34" t="str">
        <v>Jammu and Kashmir (Lot B)</v>
      </c>
      <c r="D50" s="34" t="str">
        <v>Ongoing</v>
      </c>
      <c r="E50" s="149">
        <v>250672</v>
      </c>
      <c r="F50" s="149">
        <v>0</v>
      </c>
      <c r="G50" s="149">
        <v>250672</v>
      </c>
      <c r="H50" s="149">
        <v>0</v>
      </c>
      <c r="I50" s="34" t="str">
        <v>DBFOOT</v>
      </c>
      <c r="J50" s="34" t="str">
        <v>PMDP</v>
      </c>
      <c r="K50" s="150" t="str">
        <v>Techno Electric</v>
      </c>
      <c r="L50" s="149" t="str">
        <v>RECPDCL</v>
      </c>
      <c r="M50" s="149">
        <v>41420</v>
      </c>
      <c r="N50" s="149">
        <v>17364</v>
      </c>
      <c r="O50" s="149">
        <v>0</v>
      </c>
      <c r="P50" s="149">
        <v>20000</v>
      </c>
      <c r="Q50" s="149">
        <v>11844</v>
      </c>
      <c r="R50" s="149">
        <v>5520</v>
      </c>
      <c r="S50" s="149">
        <v>5520</v>
      </c>
      <c r="T50" s="149">
        <v>0</v>
      </c>
      <c r="U50" s="149">
        <v>0</v>
      </c>
      <c r="V50" s="34"/>
      <c r="W50" s="34"/>
      <c r="X50" s="34"/>
      <c r="Y50" s="34"/>
      <c r="Z50" s="34"/>
      <c r="AA50" s="34"/>
      <c r="AB50" s="34"/>
      <c r="AC50" s="34"/>
      <c r="AD50" s="34"/>
      <c r="AE50" s="34"/>
      <c r="AF50" s="34"/>
      <c r="AG50" s="34"/>
      <c r="AH50" s="34"/>
      <c r="AI50" s="34"/>
      <c r="AJ50" s="34"/>
      <c r="AK50" s="34"/>
      <c r="AL50" s="34"/>
      <c r="AM50" s="34"/>
      <c r="AN50" s="34"/>
      <c r="AO50" s="34"/>
      <c r="AP50" s="34"/>
    </row>
    <row r="51" spans="1:42" ht="12.75" x14ac:dyDescent="0.2">
      <c r="A51" s="34" t="str">
        <v>Jammu and Kashmir</v>
      </c>
      <c r="B51" s="34" t="str">
        <v>JPDCL</v>
      </c>
      <c r="C51" s="34" t="str">
        <v>-</v>
      </c>
      <c r="D51" s="34" t="str">
        <v>Proposed</v>
      </c>
      <c r="E51" s="149">
        <v>721346</v>
      </c>
      <c r="F51" s="149">
        <v>721346</v>
      </c>
      <c r="G51" s="149">
        <v>0</v>
      </c>
      <c r="H51" s="149">
        <v>0</v>
      </c>
      <c r="I51" s="34" t="str">
        <v>Totex</v>
      </c>
      <c r="J51" s="34" t="str">
        <v>RDSS</v>
      </c>
      <c r="K51" s="34" t="str">
        <v>-</v>
      </c>
      <c r="L51" s="149" t="str">
        <v>REC</v>
      </c>
      <c r="M51" s="149">
        <v>0</v>
      </c>
      <c r="N51" s="149">
        <v>0</v>
      </c>
      <c r="O51" s="149">
        <v>0</v>
      </c>
      <c r="P51" s="149">
        <v>0</v>
      </c>
      <c r="Q51" s="149">
        <v>0</v>
      </c>
      <c r="R51" s="149">
        <v>0</v>
      </c>
      <c r="S51" s="149">
        <v>0</v>
      </c>
      <c r="T51" s="149">
        <v>0</v>
      </c>
      <c r="U51" s="149">
        <v>0</v>
      </c>
      <c r="V51" s="34"/>
      <c r="W51" s="34"/>
      <c r="X51" s="34"/>
      <c r="Y51" s="34"/>
      <c r="Z51" s="34"/>
      <c r="AA51" s="34"/>
      <c r="AB51" s="34"/>
      <c r="AC51" s="34"/>
      <c r="AD51" s="34"/>
      <c r="AE51" s="34"/>
      <c r="AF51" s="34"/>
      <c r="AG51" s="34"/>
      <c r="AH51" s="34"/>
      <c r="AI51" s="34"/>
      <c r="AJ51" s="34"/>
      <c r="AK51" s="34"/>
      <c r="AL51" s="34"/>
      <c r="AM51" s="34"/>
      <c r="AN51" s="34"/>
      <c r="AO51" s="34"/>
      <c r="AP51" s="34"/>
    </row>
    <row r="52" spans="1:42" ht="12.75" x14ac:dyDescent="0.2">
      <c r="A52" s="34" t="str">
        <v>Jammu and Kashmir</v>
      </c>
      <c r="B52" s="34" t="str">
        <v>KPDCL</v>
      </c>
      <c r="C52" s="34" t="str">
        <v>-</v>
      </c>
      <c r="D52" s="34" t="str">
        <v>Proposed</v>
      </c>
      <c r="E52" s="149">
        <v>685699</v>
      </c>
      <c r="F52" s="149">
        <v>685699</v>
      </c>
      <c r="G52" s="149">
        <v>0</v>
      </c>
      <c r="H52" s="149">
        <v>0</v>
      </c>
      <c r="I52" s="34" t="str">
        <v>Totex</v>
      </c>
      <c r="J52" s="34" t="str">
        <v>RDSS</v>
      </c>
      <c r="K52" s="34" t="str">
        <v>-</v>
      </c>
      <c r="L52" s="149" t="str">
        <v>REC</v>
      </c>
      <c r="M52" s="149">
        <v>0</v>
      </c>
      <c r="N52" s="149">
        <v>0</v>
      </c>
      <c r="O52" s="149">
        <v>0</v>
      </c>
      <c r="P52" s="149">
        <v>0</v>
      </c>
      <c r="Q52" s="149">
        <v>0</v>
      </c>
      <c r="R52" s="149">
        <v>0</v>
      </c>
      <c r="S52" s="149">
        <v>0</v>
      </c>
      <c r="T52" s="149">
        <v>0</v>
      </c>
      <c r="U52" s="149">
        <v>0</v>
      </c>
      <c r="V52" s="34"/>
      <c r="W52" s="34"/>
      <c r="X52" s="34"/>
      <c r="Y52" s="34"/>
      <c r="Z52" s="34"/>
      <c r="AA52" s="34"/>
      <c r="AB52" s="34"/>
      <c r="AC52" s="34"/>
      <c r="AD52" s="34"/>
      <c r="AE52" s="34"/>
      <c r="AF52" s="34"/>
      <c r="AG52" s="34"/>
      <c r="AH52" s="34"/>
      <c r="AI52" s="34"/>
      <c r="AJ52" s="34"/>
      <c r="AK52" s="34"/>
      <c r="AL52" s="34"/>
      <c r="AM52" s="34"/>
      <c r="AN52" s="34"/>
      <c r="AO52" s="34"/>
      <c r="AP52" s="34"/>
    </row>
    <row r="53" spans="1:42" ht="12.75" x14ac:dyDescent="0.2">
      <c r="A53" s="34" t="str">
        <v>Jharkhand</v>
      </c>
      <c r="B53" s="34" t="str">
        <v>JBVNL</v>
      </c>
      <c r="C53" s="34" t="str">
        <v>All Districts</v>
      </c>
      <c r="D53" s="34" t="str">
        <v>Proposed</v>
      </c>
      <c r="E53" s="149">
        <v>1341306</v>
      </c>
      <c r="F53" s="149">
        <v>1341306</v>
      </c>
      <c r="G53" s="149">
        <v>0</v>
      </c>
      <c r="H53" s="149">
        <v>0</v>
      </c>
      <c r="I53" s="34" t="str">
        <v>Totex</v>
      </c>
      <c r="J53" s="34" t="str">
        <v>RDSS</v>
      </c>
      <c r="K53" s="150" t="str">
        <v>-</v>
      </c>
      <c r="L53" s="150" t="str">
        <v>PFC</v>
      </c>
      <c r="M53" s="149">
        <v>0</v>
      </c>
      <c r="N53" s="149">
        <v>0</v>
      </c>
      <c r="O53" s="149">
        <v>0</v>
      </c>
      <c r="P53" s="149">
        <v>0</v>
      </c>
      <c r="Q53" s="149">
        <v>0</v>
      </c>
      <c r="R53" s="149">
        <v>0</v>
      </c>
      <c r="S53" s="149">
        <v>0</v>
      </c>
      <c r="T53" s="149">
        <v>0</v>
      </c>
      <c r="U53" s="149">
        <v>0</v>
      </c>
      <c r="V53" s="34"/>
      <c r="W53" s="34"/>
      <c r="X53" s="34"/>
      <c r="Y53" s="34"/>
      <c r="Z53" s="34"/>
      <c r="AA53" s="34"/>
      <c r="AB53" s="34"/>
      <c r="AC53" s="34"/>
      <c r="AD53" s="34"/>
      <c r="AE53" s="34"/>
      <c r="AF53" s="34"/>
      <c r="AG53" s="34"/>
      <c r="AH53" s="34"/>
      <c r="AI53" s="34"/>
      <c r="AJ53" s="34"/>
      <c r="AK53" s="34"/>
      <c r="AL53" s="34"/>
      <c r="AM53" s="34"/>
      <c r="AN53" s="34"/>
      <c r="AO53" s="34"/>
      <c r="AP53" s="34"/>
    </row>
    <row r="54" spans="1:42" ht="12.75" x14ac:dyDescent="0.2">
      <c r="A54" s="34" t="str">
        <v>Karnataka</v>
      </c>
      <c r="B54" s="34" t="str">
        <v>CESCOM</v>
      </c>
      <c r="C54" s="34" t="str">
        <v>Mysuru</v>
      </c>
      <c r="D54" s="34" t="str">
        <v>Completed</v>
      </c>
      <c r="E54" s="149">
        <v>20916</v>
      </c>
      <c r="F54" s="149">
        <v>0</v>
      </c>
      <c r="G54" s="149">
        <v>20916</v>
      </c>
      <c r="H54" s="149">
        <v>0</v>
      </c>
      <c r="I54" s="34" t="str">
        <v>Capex</v>
      </c>
      <c r="J54" s="34" t="str">
        <v>SG Pilot</v>
      </c>
      <c r="K54" s="150" t="str">
        <v>Enzen Global</v>
      </c>
      <c r="L54" s="149" t="str">
        <v>Utility</v>
      </c>
      <c r="M54" s="149">
        <v>0</v>
      </c>
      <c r="N54" s="149">
        <v>20916</v>
      </c>
      <c r="O54" s="149">
        <v>0</v>
      </c>
      <c r="P54" s="149">
        <v>0</v>
      </c>
      <c r="Q54" s="149">
        <v>0</v>
      </c>
      <c r="R54" s="149">
        <v>20916</v>
      </c>
      <c r="S54" s="149">
        <v>0</v>
      </c>
      <c r="T54" s="149">
        <v>20916</v>
      </c>
      <c r="U54" s="149">
        <v>0</v>
      </c>
      <c r="V54" s="34"/>
      <c r="W54" s="34"/>
      <c r="X54" s="34"/>
      <c r="Y54" s="34"/>
      <c r="Z54" s="34"/>
      <c r="AA54" s="34"/>
      <c r="AB54" s="34"/>
      <c r="AC54" s="34"/>
      <c r="AD54" s="34"/>
      <c r="AE54" s="34"/>
      <c r="AF54" s="34"/>
      <c r="AG54" s="34"/>
      <c r="AH54" s="34"/>
      <c r="AI54" s="34"/>
      <c r="AJ54" s="34"/>
      <c r="AK54" s="34"/>
      <c r="AL54" s="34"/>
      <c r="AM54" s="34"/>
      <c r="AN54" s="34"/>
      <c r="AO54" s="34"/>
      <c r="AP54" s="34"/>
    </row>
    <row r="55" spans="1:42" ht="12.75" x14ac:dyDescent="0.2">
      <c r="A55" s="34" t="str">
        <v>Kerala</v>
      </c>
      <c r="B55" s="34" t="str">
        <v>Cochin Port</v>
      </c>
      <c r="C55" s="34" t="str">
        <v>Cochin Port</v>
      </c>
      <c r="D55" s="34" t="str">
        <v>Completed</v>
      </c>
      <c r="E55" s="149">
        <v>805</v>
      </c>
      <c r="F55" s="149">
        <v>0</v>
      </c>
      <c r="G55" s="149">
        <v>805</v>
      </c>
      <c r="H55" s="149">
        <v>0</v>
      </c>
      <c r="I55" s="34" t="str">
        <v>Capex</v>
      </c>
      <c r="J55" s="34" t="str">
        <v>IPDS</v>
      </c>
      <c r="K55" s="34" t="str">
        <v>Nsoft India</v>
      </c>
      <c r="L55" s="149" t="str">
        <v>Utility</v>
      </c>
      <c r="M55" s="149">
        <v>0</v>
      </c>
      <c r="N55" s="149">
        <v>805</v>
      </c>
      <c r="O55" s="149">
        <v>0</v>
      </c>
      <c r="P55" s="149">
        <v>0</v>
      </c>
      <c r="Q55" s="149">
        <v>0</v>
      </c>
      <c r="R55" s="149">
        <v>805</v>
      </c>
      <c r="S55" s="149">
        <v>0</v>
      </c>
      <c r="T55" s="149">
        <v>805</v>
      </c>
      <c r="U55" s="149">
        <v>0</v>
      </c>
      <c r="V55" s="34"/>
      <c r="W55" s="34"/>
      <c r="X55" s="34"/>
      <c r="Y55" s="34"/>
      <c r="Z55" s="34"/>
      <c r="AA55" s="34"/>
      <c r="AB55" s="34"/>
      <c r="AC55" s="34"/>
      <c r="AD55" s="34"/>
      <c r="AE55" s="34"/>
      <c r="AF55" s="34"/>
      <c r="AG55" s="34"/>
      <c r="AH55" s="34"/>
      <c r="AI55" s="34"/>
      <c r="AJ55" s="34"/>
      <c r="AK55" s="34"/>
      <c r="AL55" s="34"/>
      <c r="AM55" s="34"/>
      <c r="AN55" s="34"/>
      <c r="AO55" s="34"/>
      <c r="AP55" s="34"/>
    </row>
    <row r="56" spans="1:42" ht="12.75" x14ac:dyDescent="0.2">
      <c r="A56" s="34" t="str">
        <v>Kerala</v>
      </c>
      <c r="B56" s="34" t="str">
        <v>KSEBL</v>
      </c>
      <c r="C56" s="34" t="str">
        <v>All Districts</v>
      </c>
      <c r="D56" s="34" t="str">
        <v>Proposed</v>
      </c>
      <c r="E56" s="149">
        <v>13248923</v>
      </c>
      <c r="F56" s="149">
        <v>13248923</v>
      </c>
      <c r="G56" s="149">
        <v>0</v>
      </c>
      <c r="H56" s="149">
        <v>0</v>
      </c>
      <c r="I56" s="34" t="str">
        <v>Totex</v>
      </c>
      <c r="J56" s="34" t="str">
        <v>RDSS</v>
      </c>
      <c r="K56" s="150" t="str">
        <v>-</v>
      </c>
      <c r="L56" s="150" t="str">
        <v>PFC</v>
      </c>
      <c r="M56" s="149">
        <v>0</v>
      </c>
      <c r="N56" s="149">
        <v>0</v>
      </c>
      <c r="O56" s="149">
        <v>0</v>
      </c>
      <c r="P56" s="149">
        <v>0</v>
      </c>
      <c r="Q56" s="149">
        <v>0</v>
      </c>
      <c r="R56" s="149">
        <v>0</v>
      </c>
      <c r="S56" s="149">
        <v>0</v>
      </c>
      <c r="T56" s="149">
        <v>0</v>
      </c>
      <c r="U56" s="149">
        <v>0</v>
      </c>
      <c r="V56" s="34"/>
      <c r="W56" s="34"/>
      <c r="X56" s="34"/>
      <c r="Y56" s="34"/>
      <c r="Z56" s="34"/>
      <c r="AA56" s="34"/>
      <c r="AB56" s="34"/>
      <c r="AC56" s="34"/>
      <c r="AD56" s="34"/>
      <c r="AE56" s="34"/>
      <c r="AF56" s="34"/>
      <c r="AG56" s="34"/>
      <c r="AH56" s="34"/>
      <c r="AI56" s="34"/>
      <c r="AJ56" s="34"/>
      <c r="AK56" s="34"/>
      <c r="AL56" s="34"/>
      <c r="AM56" s="34"/>
      <c r="AN56" s="34"/>
      <c r="AO56" s="34"/>
      <c r="AP56" s="34"/>
    </row>
    <row r="57" spans="1:42" ht="12.75" x14ac:dyDescent="0.2">
      <c r="A57" s="34" t="str">
        <v>Kerala</v>
      </c>
      <c r="B57" s="34" t="str">
        <v>TCED</v>
      </c>
      <c r="C57" s="34" t="str">
        <v>Thrissur</v>
      </c>
      <c r="D57" s="34" t="str">
        <v>Proposed</v>
      </c>
      <c r="E57" s="149">
        <v>40438</v>
      </c>
      <c r="F57" s="149">
        <v>40438</v>
      </c>
      <c r="G57" s="149">
        <v>0</v>
      </c>
      <c r="H57" s="149">
        <v>0</v>
      </c>
      <c r="I57" s="34" t="str">
        <v>Totex</v>
      </c>
      <c r="J57" s="34" t="str">
        <v>RDSS</v>
      </c>
      <c r="K57" s="150" t="str">
        <v>-</v>
      </c>
      <c r="L57" s="150" t="str">
        <v>PFC</v>
      </c>
      <c r="M57" s="149">
        <v>0</v>
      </c>
      <c r="N57" s="149">
        <v>0</v>
      </c>
      <c r="O57" s="149">
        <v>0</v>
      </c>
      <c r="P57" s="149">
        <v>0</v>
      </c>
      <c r="Q57" s="149">
        <v>0</v>
      </c>
      <c r="R57" s="149">
        <v>0</v>
      </c>
      <c r="S57" s="149">
        <v>0</v>
      </c>
      <c r="T57" s="149">
        <v>0</v>
      </c>
      <c r="U57" s="149">
        <v>0</v>
      </c>
      <c r="V57" s="34"/>
      <c r="W57" s="34"/>
      <c r="X57" s="34"/>
      <c r="Y57" s="34"/>
      <c r="Z57" s="34"/>
      <c r="AA57" s="34"/>
      <c r="AB57" s="34"/>
      <c r="AC57" s="34"/>
      <c r="AD57" s="34"/>
      <c r="AE57" s="34"/>
      <c r="AF57" s="34"/>
      <c r="AG57" s="34"/>
      <c r="AH57" s="34"/>
      <c r="AI57" s="34"/>
      <c r="AJ57" s="34"/>
      <c r="AK57" s="34"/>
      <c r="AL57" s="34"/>
      <c r="AM57" s="34"/>
      <c r="AN57" s="34"/>
      <c r="AO57" s="34"/>
      <c r="AP57" s="34"/>
    </row>
    <row r="58" spans="1:42" ht="12.75" x14ac:dyDescent="0.2">
      <c r="A58" s="34" t="str">
        <v>Madhya Pradesh</v>
      </c>
      <c r="B58" s="34" t="str">
        <v>MP-West</v>
      </c>
      <c r="C58" s="34" t="str">
        <v>5 Towns</v>
      </c>
      <c r="D58" s="34" t="str">
        <v>Completed</v>
      </c>
      <c r="E58" s="149">
        <v>124477</v>
      </c>
      <c r="F58" s="149">
        <v>0</v>
      </c>
      <c r="G58" s="149">
        <v>124477</v>
      </c>
      <c r="H58" s="149">
        <v>0</v>
      </c>
      <c r="I58" s="34" t="str">
        <v>Capex+Opex</v>
      </c>
      <c r="J58" s="34" t="str">
        <v>IPDS</v>
      </c>
      <c r="K58" s="34" t="str">
        <v>MP Smart Grid</v>
      </c>
      <c r="L58" s="34" t="str">
        <v>Utility</v>
      </c>
      <c r="M58" s="149">
        <v>0</v>
      </c>
      <c r="N58" s="149">
        <v>124477</v>
      </c>
      <c r="O58" s="149">
        <v>0</v>
      </c>
      <c r="P58" s="149">
        <v>0</v>
      </c>
      <c r="Q58" s="149">
        <v>0</v>
      </c>
      <c r="R58" s="149">
        <v>124477</v>
      </c>
      <c r="S58" s="149">
        <v>0</v>
      </c>
      <c r="T58" s="149">
        <v>124477</v>
      </c>
      <c r="U58" s="149">
        <v>0</v>
      </c>
      <c r="V58" s="34"/>
      <c r="W58" s="34"/>
      <c r="X58" s="34"/>
      <c r="Y58" s="34"/>
      <c r="Z58" s="34"/>
      <c r="AA58" s="34"/>
      <c r="AB58" s="34"/>
      <c r="AC58" s="34"/>
      <c r="AD58" s="34"/>
      <c r="AE58" s="34"/>
      <c r="AF58" s="34"/>
      <c r="AG58" s="34"/>
      <c r="AH58" s="34"/>
      <c r="AI58" s="34"/>
      <c r="AJ58" s="34"/>
      <c r="AK58" s="34"/>
      <c r="AL58" s="34"/>
      <c r="AM58" s="34"/>
      <c r="AN58" s="34"/>
      <c r="AO58" s="34"/>
      <c r="AP58" s="34"/>
    </row>
    <row r="59" spans="1:42" ht="12.75" x14ac:dyDescent="0.2">
      <c r="A59" s="34" t="str">
        <v>Madhya Pradesh</v>
      </c>
      <c r="B59" s="34" t="str">
        <v>MP-West</v>
      </c>
      <c r="C59" s="34" t="str">
        <v>Included above</v>
      </c>
      <c r="D59" s="34" t="str">
        <v>Ongoing</v>
      </c>
      <c r="E59" s="149">
        <v>225523</v>
      </c>
      <c r="F59" s="149">
        <v>0</v>
      </c>
      <c r="G59" s="149">
        <v>225523</v>
      </c>
      <c r="H59" s="149">
        <v>0</v>
      </c>
      <c r="I59" s="34" t="str">
        <v>Capex+Opex</v>
      </c>
      <c r="J59" s="34" t="str">
        <v>Utility Owned</v>
      </c>
      <c r="K59" s="150" t="str">
        <v>MP Smart Grid</v>
      </c>
      <c r="L59" s="149" t="str">
        <v>Utility</v>
      </c>
      <c r="M59" s="149">
        <v>0</v>
      </c>
      <c r="N59" s="149">
        <v>0</v>
      </c>
      <c r="O59" s="149">
        <v>0</v>
      </c>
      <c r="P59" s="149">
        <v>0</v>
      </c>
      <c r="Q59" s="149">
        <v>0</v>
      </c>
      <c r="R59" s="153">
        <v>0</v>
      </c>
      <c r="S59" s="153">
        <v>0</v>
      </c>
      <c r="T59" s="149">
        <v>0</v>
      </c>
      <c r="U59" s="149">
        <v>0</v>
      </c>
      <c r="V59" s="34"/>
      <c r="W59" s="34"/>
      <c r="X59" s="34"/>
      <c r="Y59" s="34"/>
      <c r="Z59" s="34"/>
      <c r="AA59" s="34"/>
      <c r="AB59" s="34"/>
      <c r="AC59" s="34"/>
      <c r="AD59" s="34"/>
      <c r="AE59" s="34"/>
      <c r="AF59" s="34"/>
      <c r="AG59" s="34"/>
      <c r="AH59" s="34"/>
      <c r="AI59" s="34"/>
      <c r="AJ59" s="34"/>
      <c r="AK59" s="34"/>
      <c r="AL59" s="34"/>
      <c r="AM59" s="34"/>
      <c r="AN59" s="34"/>
      <c r="AO59" s="34"/>
      <c r="AP59" s="34"/>
    </row>
    <row r="60" spans="1:42" ht="12.75" x14ac:dyDescent="0.2">
      <c r="A60" s="34" t="str">
        <v>Madhya Pradesh</v>
      </c>
      <c r="B60" s="34" t="str">
        <v>MP-East​</v>
      </c>
      <c r="C60" s="34" t="str">
        <v>All Districts</v>
      </c>
      <c r="D60" s="34" t="str">
        <v>Partially Awarded</v>
      </c>
      <c r="E60" s="149">
        <v>5144451</v>
      </c>
      <c r="F60" s="149">
        <v>5144451</v>
      </c>
      <c r="G60" s="149" t="e">
        <v>#REF!</v>
      </c>
      <c r="H60" s="149" t="e">
        <v>#REF!</v>
      </c>
      <c r="I60" s="34" t="str">
        <v>Totex</v>
      </c>
      <c r="J60" s="34" t="str">
        <v>RDSS</v>
      </c>
      <c r="K60" s="150" t="str">
        <v>-</v>
      </c>
      <c r="L60" s="150" t="str">
        <v>PFC</v>
      </c>
      <c r="M60" s="149">
        <v>0</v>
      </c>
      <c r="N60" s="149">
        <v>0</v>
      </c>
      <c r="O60" s="149">
        <v>0</v>
      </c>
      <c r="P60" s="149">
        <v>0</v>
      </c>
      <c r="Q60" s="149">
        <v>0</v>
      </c>
      <c r="R60" s="149">
        <v>0</v>
      </c>
      <c r="S60" s="149">
        <v>0</v>
      </c>
      <c r="T60" s="149">
        <v>0</v>
      </c>
      <c r="U60" s="149">
        <v>0</v>
      </c>
      <c r="V60" s="34"/>
      <c r="W60" s="34"/>
      <c r="X60" s="34"/>
      <c r="Y60" s="34"/>
      <c r="Z60" s="34"/>
      <c r="AA60" s="34"/>
      <c r="AB60" s="34"/>
      <c r="AC60" s="34"/>
      <c r="AD60" s="34"/>
      <c r="AE60" s="34"/>
      <c r="AF60" s="34"/>
      <c r="AG60" s="34"/>
      <c r="AH60" s="34"/>
      <c r="AI60" s="34"/>
      <c r="AJ60" s="34"/>
      <c r="AK60" s="34"/>
      <c r="AL60" s="34"/>
      <c r="AM60" s="34"/>
      <c r="AN60" s="34"/>
      <c r="AO60" s="34"/>
      <c r="AP60" s="34"/>
    </row>
    <row r="61" spans="1:42" ht="12.75" x14ac:dyDescent="0.2">
      <c r="A61" s="34" t="str">
        <v>Madhya Pradesh</v>
      </c>
      <c r="B61" s="34" t="str">
        <v>MP-Central​</v>
      </c>
      <c r="C61" s="34" t="str">
        <v>All Districts</v>
      </c>
      <c r="D61" s="34" t="str">
        <v>Tendering</v>
      </c>
      <c r="E61" s="149">
        <v>3955918</v>
      </c>
      <c r="F61" s="149">
        <v>3955918</v>
      </c>
      <c r="G61" s="149" t="e">
        <v>#REF!</v>
      </c>
      <c r="H61" s="149" t="e">
        <v>#REF!</v>
      </c>
      <c r="I61" s="34" t="str">
        <v>Totex</v>
      </c>
      <c r="J61" s="34" t="str">
        <v>RDSS</v>
      </c>
      <c r="K61" s="150" t="str">
        <v>-</v>
      </c>
      <c r="L61" s="150" t="str">
        <v>PFC</v>
      </c>
      <c r="M61" s="149">
        <v>0</v>
      </c>
      <c r="N61" s="149">
        <v>0</v>
      </c>
      <c r="O61" s="149">
        <v>0</v>
      </c>
      <c r="P61" s="149">
        <v>0</v>
      </c>
      <c r="Q61" s="149">
        <v>0</v>
      </c>
      <c r="R61" s="149">
        <v>0</v>
      </c>
      <c r="S61" s="149">
        <v>0</v>
      </c>
      <c r="T61" s="149">
        <v>0</v>
      </c>
      <c r="U61" s="149">
        <v>0</v>
      </c>
      <c r="V61" s="34"/>
      <c r="W61" s="34"/>
      <c r="X61" s="34"/>
      <c r="Y61" s="34"/>
      <c r="Z61" s="34"/>
      <c r="AA61" s="34"/>
      <c r="AB61" s="34"/>
      <c r="AC61" s="34"/>
      <c r="AD61" s="34"/>
      <c r="AE61" s="34"/>
      <c r="AF61" s="34"/>
      <c r="AG61" s="34"/>
      <c r="AH61" s="34"/>
      <c r="AI61" s="34"/>
      <c r="AJ61" s="34"/>
      <c r="AK61" s="34"/>
      <c r="AL61" s="34"/>
      <c r="AM61" s="34"/>
      <c r="AN61" s="34"/>
      <c r="AO61" s="34"/>
      <c r="AP61" s="34"/>
    </row>
    <row r="62" spans="1:42" ht="12.75" x14ac:dyDescent="0.2">
      <c r="A62" s="34" t="str">
        <v>Madhya Pradesh</v>
      </c>
      <c r="B62" s="34" t="str">
        <v>MP-West​</v>
      </c>
      <c r="C62" s="34" t="str">
        <v>All Districts</v>
      </c>
      <c r="D62" s="34" t="str">
        <v>Partially Awarded</v>
      </c>
      <c r="E62" s="149">
        <v>3879733</v>
      </c>
      <c r="F62" s="149">
        <v>3879733</v>
      </c>
      <c r="G62" s="149" t="e">
        <v>#REF!</v>
      </c>
      <c r="H62" s="149" t="e">
        <v>#REF!</v>
      </c>
      <c r="I62" s="34" t="str">
        <v>Totex</v>
      </c>
      <c r="J62" s="34" t="str">
        <v>RDSS</v>
      </c>
      <c r="K62" s="150" t="str">
        <v>-</v>
      </c>
      <c r="L62" s="150" t="str">
        <v>PFC</v>
      </c>
      <c r="M62" s="149">
        <v>1945</v>
      </c>
      <c r="N62" s="149">
        <v>26800</v>
      </c>
      <c r="O62" s="149">
        <v>0</v>
      </c>
      <c r="P62" s="149">
        <v>12000</v>
      </c>
      <c r="Q62" s="149">
        <v>1358</v>
      </c>
      <c r="R62" s="149">
        <v>25442</v>
      </c>
      <c r="S62" s="149">
        <v>10471</v>
      </c>
      <c r="T62" s="149">
        <v>14971</v>
      </c>
      <c r="U62" s="149">
        <v>5494</v>
      </c>
      <c r="V62" s="34"/>
      <c r="W62" s="34"/>
      <c r="X62" s="34"/>
      <c r="Y62" s="34"/>
      <c r="Z62" s="34"/>
      <c r="AA62" s="34"/>
      <c r="AB62" s="34"/>
      <c r="AC62" s="34"/>
      <c r="AD62" s="34"/>
      <c r="AE62" s="34"/>
      <c r="AF62" s="34"/>
      <c r="AG62" s="34"/>
      <c r="AH62" s="34"/>
      <c r="AI62" s="34"/>
      <c r="AJ62" s="34"/>
      <c r="AK62" s="34"/>
      <c r="AL62" s="34"/>
      <c r="AM62" s="34"/>
      <c r="AN62" s="34"/>
      <c r="AO62" s="34"/>
      <c r="AP62" s="34"/>
    </row>
    <row r="63" spans="1:42" ht="12.75" x14ac:dyDescent="0.2">
      <c r="A63" s="34" t="str">
        <v>Madhya Pradesh</v>
      </c>
      <c r="B63" s="34" t="str">
        <v>MP-West</v>
      </c>
      <c r="C63" s="34" t="str">
        <v>Indore</v>
      </c>
      <c r="D63" s="34" t="str">
        <v>Completed</v>
      </c>
      <c r="E63" s="149">
        <v>118836</v>
      </c>
      <c r="F63" s="149">
        <v>0</v>
      </c>
      <c r="G63" s="149">
        <v>118836</v>
      </c>
      <c r="H63" s="149">
        <v>0</v>
      </c>
      <c r="I63" s="34" t="str">
        <v>Capex</v>
      </c>
      <c r="J63" s="34" t="str">
        <v>IPDS</v>
      </c>
      <c r="K63" s="34" t="str">
        <v>Larsen Toubro</v>
      </c>
      <c r="L63" s="149" t="str">
        <v>Utility</v>
      </c>
      <c r="M63" s="149">
        <v>0</v>
      </c>
      <c r="N63" s="149">
        <v>118836</v>
      </c>
      <c r="O63" s="149">
        <v>0</v>
      </c>
      <c r="P63" s="149">
        <v>0</v>
      </c>
      <c r="Q63" s="149">
        <v>0</v>
      </c>
      <c r="R63" s="149">
        <v>118836</v>
      </c>
      <c r="S63" s="149">
        <v>0</v>
      </c>
      <c r="T63" s="149">
        <v>118836</v>
      </c>
      <c r="U63" s="149">
        <v>0</v>
      </c>
      <c r="V63" s="34"/>
      <c r="W63" s="34"/>
      <c r="X63" s="34"/>
      <c r="Y63" s="34"/>
      <c r="Z63" s="34"/>
      <c r="AA63" s="34"/>
      <c r="AB63" s="34"/>
      <c r="AC63" s="34"/>
      <c r="AD63" s="34"/>
      <c r="AE63" s="34"/>
      <c r="AF63" s="34"/>
      <c r="AG63" s="34"/>
      <c r="AH63" s="34"/>
      <c r="AI63" s="34"/>
      <c r="AJ63" s="34"/>
      <c r="AK63" s="34"/>
      <c r="AL63" s="34"/>
      <c r="AM63" s="34"/>
      <c r="AN63" s="34"/>
      <c r="AO63" s="34"/>
      <c r="AP63" s="34"/>
    </row>
    <row r="64" spans="1:42" ht="12.75" x14ac:dyDescent="0.2">
      <c r="A64" s="34" t="str">
        <v>Maharashtra</v>
      </c>
      <c r="B64" s="34" t="str">
        <v>MSEDCL</v>
      </c>
      <c r="C64" s="34" t="str">
        <v>All Districts</v>
      </c>
      <c r="D64" s="34" t="str">
        <v>Tendering</v>
      </c>
      <c r="E64" s="149">
        <v>22488866</v>
      </c>
      <c r="F64" s="149">
        <v>22488866</v>
      </c>
      <c r="G64" s="34">
        <v>0</v>
      </c>
      <c r="H64" s="149">
        <v>0</v>
      </c>
      <c r="I64" s="34" t="str">
        <v>Totex</v>
      </c>
      <c r="J64" s="34" t="str">
        <v>RDSS</v>
      </c>
      <c r="K64" s="150" t="str">
        <v>-</v>
      </c>
      <c r="L64" s="150" t="str">
        <v>PFC</v>
      </c>
      <c r="M64" s="149">
        <v>0</v>
      </c>
      <c r="N64" s="149">
        <v>0</v>
      </c>
      <c r="O64" s="149">
        <v>0</v>
      </c>
      <c r="P64" s="149">
        <v>0</v>
      </c>
      <c r="Q64" s="149">
        <v>0</v>
      </c>
      <c r="R64" s="149">
        <v>0</v>
      </c>
      <c r="S64" s="149">
        <v>0</v>
      </c>
      <c r="T64" s="149">
        <v>0</v>
      </c>
      <c r="U64" s="149">
        <v>0</v>
      </c>
      <c r="V64" s="34"/>
      <c r="W64" s="34"/>
      <c r="X64" s="34"/>
      <c r="Y64" s="34"/>
      <c r="Z64" s="34"/>
      <c r="AA64" s="34"/>
      <c r="AB64" s="34"/>
      <c r="AC64" s="34"/>
      <c r="AD64" s="34"/>
      <c r="AE64" s="34"/>
      <c r="AF64" s="34"/>
      <c r="AG64" s="34"/>
      <c r="AH64" s="34"/>
      <c r="AI64" s="34"/>
      <c r="AJ64" s="34"/>
      <c r="AK64" s="34"/>
      <c r="AL64" s="34"/>
      <c r="AM64" s="34"/>
      <c r="AN64" s="34"/>
      <c r="AO64" s="34"/>
      <c r="AP64" s="34"/>
    </row>
    <row r="65" spans="1:42" ht="12.75" x14ac:dyDescent="0.2">
      <c r="A65" s="34" t="str">
        <v>Maharashtra</v>
      </c>
      <c r="B65" s="34" t="str">
        <v>BEST</v>
      </c>
      <c r="C65" s="34" t="str">
        <v>Mumbai City</v>
      </c>
      <c r="D65" s="34" t="str">
        <v>Awarded</v>
      </c>
      <c r="E65" s="149">
        <v>1075881</v>
      </c>
      <c r="F65" s="149">
        <v>1075881</v>
      </c>
      <c r="G65" s="149">
        <v>1075881</v>
      </c>
      <c r="H65" s="149">
        <v>1075881</v>
      </c>
      <c r="I65" s="34" t="str">
        <v>Totex</v>
      </c>
      <c r="J65" s="34" t="str">
        <v>RDSS</v>
      </c>
      <c r="K65" s="150" t="str">
        <v>-</v>
      </c>
      <c r="L65" s="150" t="str">
        <v>PFC</v>
      </c>
      <c r="M65" s="149">
        <v>0</v>
      </c>
      <c r="N65" s="149">
        <v>0</v>
      </c>
      <c r="O65" s="149">
        <v>0</v>
      </c>
      <c r="P65" s="149">
        <v>0</v>
      </c>
      <c r="Q65" s="149">
        <v>0</v>
      </c>
      <c r="R65" s="149">
        <v>0</v>
      </c>
      <c r="S65" s="149">
        <v>0</v>
      </c>
      <c r="T65" s="149">
        <v>0</v>
      </c>
      <c r="U65" s="149">
        <v>0</v>
      </c>
      <c r="V65" s="34"/>
      <c r="W65" s="34"/>
      <c r="X65" s="34"/>
      <c r="Y65" s="34"/>
      <c r="Z65" s="34"/>
      <c r="AA65" s="34"/>
      <c r="AB65" s="34"/>
      <c r="AC65" s="34"/>
      <c r="AD65" s="34"/>
      <c r="AE65" s="34"/>
      <c r="AF65" s="34"/>
      <c r="AG65" s="34"/>
      <c r="AH65" s="34"/>
      <c r="AI65" s="34"/>
      <c r="AJ65" s="34"/>
      <c r="AK65" s="34"/>
      <c r="AL65" s="34"/>
      <c r="AM65" s="34"/>
      <c r="AN65" s="34"/>
      <c r="AO65" s="34"/>
      <c r="AP65" s="34"/>
    </row>
    <row r="66" spans="1:42" ht="12.75" x14ac:dyDescent="0.2">
      <c r="A66" s="34" t="str">
        <v>Manipur</v>
      </c>
      <c r="B66" s="34" t="str">
        <v>MSPDCL</v>
      </c>
      <c r="C66" s="34" t="str">
        <v>-</v>
      </c>
      <c r="D66" s="34" t="str">
        <v>Proposed</v>
      </c>
      <c r="E66" s="149">
        <v>154400</v>
      </c>
      <c r="F66" s="149">
        <v>154400</v>
      </c>
      <c r="G66" s="149">
        <v>0</v>
      </c>
      <c r="H66" s="149">
        <v>0</v>
      </c>
      <c r="I66" s="34" t="str">
        <v>Totex</v>
      </c>
      <c r="J66" s="34" t="str">
        <v>RDSS</v>
      </c>
      <c r="K66" s="34" t="str">
        <v>-</v>
      </c>
      <c r="L66" s="150" t="str">
        <v>PFC</v>
      </c>
      <c r="M66" s="149">
        <v>0</v>
      </c>
      <c r="N66" s="149">
        <v>0</v>
      </c>
      <c r="O66" s="149">
        <v>0</v>
      </c>
      <c r="P66" s="149">
        <v>0</v>
      </c>
      <c r="Q66" s="149">
        <v>0</v>
      </c>
      <c r="R66" s="149">
        <v>0</v>
      </c>
      <c r="S66" s="149">
        <v>0</v>
      </c>
      <c r="T66" s="149">
        <v>0</v>
      </c>
      <c r="U66" s="149">
        <v>0</v>
      </c>
      <c r="V66" s="34"/>
      <c r="W66" s="34"/>
      <c r="X66" s="34"/>
      <c r="Y66" s="34"/>
      <c r="Z66" s="34"/>
      <c r="AA66" s="34"/>
      <c r="AB66" s="34"/>
      <c r="AC66" s="34"/>
      <c r="AD66" s="34"/>
      <c r="AE66" s="34"/>
      <c r="AF66" s="34"/>
      <c r="AG66" s="34"/>
      <c r="AH66" s="34"/>
      <c r="AI66" s="34"/>
      <c r="AJ66" s="34"/>
      <c r="AK66" s="34"/>
      <c r="AL66" s="34"/>
      <c r="AM66" s="34"/>
      <c r="AN66" s="34"/>
      <c r="AO66" s="34"/>
      <c r="AP66" s="34"/>
    </row>
    <row r="67" spans="1:42" ht="12.75" x14ac:dyDescent="0.2">
      <c r="A67" s="34" t="str">
        <v>Meghalaya</v>
      </c>
      <c r="B67" s="34" t="str">
        <v>MePDCL</v>
      </c>
      <c r="C67" s="34" t="str">
        <v>-</v>
      </c>
      <c r="D67" s="34" t="str">
        <v>Proposed</v>
      </c>
      <c r="E67" s="149">
        <v>460000</v>
      </c>
      <c r="F67" s="149">
        <v>460000</v>
      </c>
      <c r="G67" s="149">
        <v>0</v>
      </c>
      <c r="H67" s="149">
        <v>0</v>
      </c>
      <c r="I67" s="34" t="str">
        <v>Totex</v>
      </c>
      <c r="J67" s="34" t="str">
        <v>RDSS</v>
      </c>
      <c r="K67" s="34" t="str">
        <v>-</v>
      </c>
      <c r="L67" s="150" t="str">
        <v>PFC</v>
      </c>
      <c r="M67" s="149">
        <v>0</v>
      </c>
      <c r="N67" s="149">
        <v>0</v>
      </c>
      <c r="O67" s="149">
        <v>0</v>
      </c>
      <c r="P67" s="149">
        <v>0</v>
      </c>
      <c r="Q67" s="149">
        <v>0</v>
      </c>
      <c r="R67" s="149">
        <v>0</v>
      </c>
      <c r="S67" s="149">
        <v>0</v>
      </c>
      <c r="T67" s="149">
        <v>0</v>
      </c>
      <c r="U67" s="149">
        <v>0</v>
      </c>
      <c r="V67" s="34"/>
      <c r="W67" s="34"/>
      <c r="X67" s="34"/>
      <c r="Y67" s="34"/>
      <c r="Z67" s="34"/>
      <c r="AA67" s="34"/>
      <c r="AB67" s="34"/>
      <c r="AC67" s="34"/>
      <c r="AD67" s="34"/>
      <c r="AE67" s="34"/>
      <c r="AF67" s="34"/>
      <c r="AG67" s="34"/>
      <c r="AH67" s="34"/>
      <c r="AI67" s="34"/>
      <c r="AJ67" s="34"/>
      <c r="AK67" s="34"/>
      <c r="AL67" s="34"/>
      <c r="AM67" s="34"/>
      <c r="AN67" s="34"/>
      <c r="AO67" s="34"/>
      <c r="AP67" s="34"/>
    </row>
    <row r="68" spans="1:42" ht="12.75" x14ac:dyDescent="0.2">
      <c r="A68" s="34" t="str">
        <v>Mizoram</v>
      </c>
      <c r="B68" s="34" t="str">
        <v>Mizoram PD</v>
      </c>
      <c r="C68" s="34" t="str">
        <v>-</v>
      </c>
      <c r="D68" s="34" t="str">
        <v>Proposed</v>
      </c>
      <c r="E68" s="149">
        <v>289383</v>
      </c>
      <c r="F68" s="149">
        <v>289383</v>
      </c>
      <c r="G68" s="149">
        <v>0</v>
      </c>
      <c r="H68" s="149">
        <v>0</v>
      </c>
      <c r="I68" s="34" t="str">
        <v>Totex</v>
      </c>
      <c r="J68" s="34" t="str">
        <v>RDSS</v>
      </c>
      <c r="K68" s="34" t="str">
        <v>-</v>
      </c>
      <c r="L68" s="150" t="str">
        <v>PFC</v>
      </c>
      <c r="M68" s="149">
        <v>0</v>
      </c>
      <c r="N68" s="149">
        <v>0</v>
      </c>
      <c r="O68" s="149">
        <v>0</v>
      </c>
      <c r="P68" s="149">
        <v>0</v>
      </c>
      <c r="Q68" s="149">
        <v>0</v>
      </c>
      <c r="R68" s="149">
        <v>0</v>
      </c>
      <c r="S68" s="149">
        <v>0</v>
      </c>
      <c r="T68" s="149">
        <v>0</v>
      </c>
      <c r="U68" s="149">
        <v>0</v>
      </c>
      <c r="V68" s="34"/>
      <c r="W68" s="34"/>
      <c r="X68" s="34"/>
      <c r="Y68" s="34"/>
      <c r="Z68" s="34"/>
      <c r="AA68" s="34"/>
      <c r="AB68" s="34"/>
      <c r="AC68" s="34"/>
      <c r="AD68" s="34"/>
      <c r="AE68" s="34"/>
      <c r="AF68" s="34"/>
      <c r="AG68" s="34"/>
      <c r="AH68" s="34"/>
      <c r="AI68" s="34"/>
      <c r="AJ68" s="34"/>
      <c r="AK68" s="34"/>
      <c r="AL68" s="34"/>
      <c r="AM68" s="34"/>
      <c r="AN68" s="34"/>
      <c r="AO68" s="34"/>
      <c r="AP68" s="34"/>
    </row>
    <row r="69" spans="1:42" ht="12.75" x14ac:dyDescent="0.2">
      <c r="A69" s="34" t="str">
        <v>Nagaland</v>
      </c>
      <c r="B69" s="34" t="str">
        <v>Nagaland PD</v>
      </c>
      <c r="C69" s="34" t="str">
        <v>-</v>
      </c>
      <c r="D69" s="34" t="str">
        <v>Proposed</v>
      </c>
      <c r="E69" s="149">
        <v>317210</v>
      </c>
      <c r="F69" s="149">
        <v>317210</v>
      </c>
      <c r="G69" s="149">
        <v>0</v>
      </c>
      <c r="H69" s="149">
        <v>0</v>
      </c>
      <c r="I69" s="34" t="str">
        <v>Totex</v>
      </c>
      <c r="J69" s="34" t="str">
        <v>RDSS</v>
      </c>
      <c r="K69" s="34" t="str">
        <v>-</v>
      </c>
      <c r="L69" s="150" t="str">
        <v>PFC</v>
      </c>
      <c r="M69" s="149">
        <v>0</v>
      </c>
      <c r="N69" s="149">
        <v>0</v>
      </c>
      <c r="O69" s="149">
        <v>0</v>
      </c>
      <c r="P69" s="149">
        <v>0</v>
      </c>
      <c r="Q69" s="149">
        <v>0</v>
      </c>
      <c r="R69" s="149">
        <v>0</v>
      </c>
      <c r="S69" s="149">
        <v>0</v>
      </c>
      <c r="T69" s="149">
        <v>0</v>
      </c>
      <c r="U69" s="149">
        <v>0</v>
      </c>
      <c r="V69" s="34"/>
      <c r="W69" s="34"/>
      <c r="X69" s="34"/>
      <c r="Y69" s="34"/>
      <c r="Z69" s="34"/>
      <c r="AA69" s="34"/>
      <c r="AB69" s="34"/>
      <c r="AC69" s="34"/>
      <c r="AD69" s="34"/>
      <c r="AE69" s="34"/>
      <c r="AF69" s="34"/>
      <c r="AG69" s="34"/>
      <c r="AH69" s="34"/>
      <c r="AI69" s="34"/>
      <c r="AJ69" s="34"/>
      <c r="AK69" s="34"/>
      <c r="AL69" s="34"/>
      <c r="AM69" s="34"/>
      <c r="AN69" s="34"/>
      <c r="AO69" s="34"/>
      <c r="AP69" s="34"/>
    </row>
    <row r="70" spans="1:42" ht="12.75" x14ac:dyDescent="0.2">
      <c r="A70" s="34" t="str">
        <v>Odisha</v>
      </c>
      <c r="B70" s="34" t="str">
        <v>OPTCL</v>
      </c>
      <c r="C70" s="34" t="str">
        <v>Across Odisha</v>
      </c>
      <c r="D70" s="34" t="str">
        <v>Completed</v>
      </c>
      <c r="E70" s="149">
        <v>4000</v>
      </c>
      <c r="F70" s="149">
        <v>0</v>
      </c>
      <c r="G70" s="149">
        <v>4000</v>
      </c>
      <c r="H70" s="149">
        <v>0</v>
      </c>
      <c r="I70" s="34" t="str">
        <v>BOOT</v>
      </c>
      <c r="J70" s="34" t="str">
        <v>Utility Owned</v>
      </c>
      <c r="K70" s="150" t="str">
        <v>JnJ</v>
      </c>
      <c r="L70" s="149" t="str">
        <v>Utility</v>
      </c>
      <c r="M70" s="149">
        <v>0</v>
      </c>
      <c r="N70" s="149">
        <v>4000</v>
      </c>
      <c r="O70" s="149">
        <v>0</v>
      </c>
      <c r="P70" s="149">
        <v>0</v>
      </c>
      <c r="Q70" s="149">
        <v>0</v>
      </c>
      <c r="R70" s="149">
        <v>4000</v>
      </c>
      <c r="S70" s="149">
        <v>0</v>
      </c>
      <c r="T70" s="149">
        <v>4000</v>
      </c>
      <c r="U70" s="149">
        <v>0</v>
      </c>
      <c r="V70" s="34"/>
      <c r="W70" s="34"/>
      <c r="X70" s="34"/>
      <c r="Y70" s="34"/>
      <c r="Z70" s="34"/>
      <c r="AA70" s="34"/>
      <c r="AB70" s="34"/>
      <c r="AC70" s="34"/>
      <c r="AD70" s="34"/>
      <c r="AE70" s="34"/>
      <c r="AF70" s="34"/>
      <c r="AG70" s="34"/>
      <c r="AH70" s="34"/>
      <c r="AI70" s="34"/>
      <c r="AJ70" s="34"/>
      <c r="AK70" s="34"/>
      <c r="AL70" s="34"/>
      <c r="AM70" s="34"/>
      <c r="AN70" s="34"/>
      <c r="AO70" s="34"/>
      <c r="AP70" s="34"/>
    </row>
    <row r="71" spans="1:42" ht="12.75" x14ac:dyDescent="0.2">
      <c r="A71" s="34" t="str">
        <v>Odisha</v>
      </c>
      <c r="B71" s="34" t="str">
        <v>Paradip Port</v>
      </c>
      <c r="C71" s="34" t="str">
        <v>Paradip</v>
      </c>
      <c r="D71" s="34" t="str">
        <v>Completed</v>
      </c>
      <c r="E71" s="149">
        <v>500</v>
      </c>
      <c r="F71" s="149">
        <v>0</v>
      </c>
      <c r="G71" s="149">
        <v>500</v>
      </c>
      <c r="H71" s="149">
        <v>0</v>
      </c>
      <c r="I71" s="34" t="str">
        <v>Capex</v>
      </c>
      <c r="J71" s="34" t="str">
        <v>Utility Owned</v>
      </c>
      <c r="K71" s="150" t="str">
        <v>Gram Power</v>
      </c>
      <c r="L71" s="149" t="str">
        <v>Utility</v>
      </c>
      <c r="M71" s="149">
        <v>0</v>
      </c>
      <c r="N71" s="149">
        <v>500</v>
      </c>
      <c r="O71" s="149">
        <v>0</v>
      </c>
      <c r="P71" s="149">
        <v>0</v>
      </c>
      <c r="Q71" s="149">
        <v>0</v>
      </c>
      <c r="R71" s="149">
        <v>500</v>
      </c>
      <c r="S71" s="149">
        <v>0</v>
      </c>
      <c r="T71" s="149">
        <v>500</v>
      </c>
      <c r="U71" s="149">
        <v>0</v>
      </c>
      <c r="V71" s="34"/>
      <c r="W71" s="34"/>
      <c r="X71" s="34"/>
      <c r="Y71" s="34"/>
      <c r="Z71" s="34"/>
      <c r="AA71" s="34"/>
      <c r="AB71" s="34"/>
      <c r="AC71" s="34"/>
      <c r="AD71" s="34"/>
      <c r="AE71" s="34"/>
      <c r="AF71" s="34"/>
      <c r="AG71" s="34"/>
      <c r="AH71" s="34"/>
      <c r="AI71" s="34"/>
      <c r="AJ71" s="34"/>
      <c r="AK71" s="34"/>
      <c r="AL71" s="34"/>
      <c r="AM71" s="34"/>
      <c r="AN71" s="34"/>
      <c r="AO71" s="34"/>
      <c r="AP71" s="34"/>
    </row>
    <row r="72" spans="1:42" ht="12.75" x14ac:dyDescent="0.2">
      <c r="A72" s="34" t="str">
        <v>Puducherry</v>
      </c>
      <c r="B72" s="34" t="str">
        <v>PED</v>
      </c>
      <c r="C72" s="34" t="str">
        <v>Puducherry</v>
      </c>
      <c r="D72" s="34" t="str">
        <v>Completed</v>
      </c>
      <c r="E72" s="149">
        <v>28910</v>
      </c>
      <c r="F72" s="149">
        <v>0</v>
      </c>
      <c r="G72" s="149">
        <v>28910</v>
      </c>
      <c r="H72" s="149">
        <v>0</v>
      </c>
      <c r="I72" s="34" t="str">
        <v>Capex</v>
      </c>
      <c r="J72" s="34" t="str">
        <v>SG Pilot</v>
      </c>
      <c r="K72" s="150" t="str">
        <v>Dongfang Electronics</v>
      </c>
      <c r="L72" s="149" t="str">
        <v>Utility</v>
      </c>
      <c r="M72" s="149">
        <v>0</v>
      </c>
      <c r="N72" s="149">
        <v>28910</v>
      </c>
      <c r="O72" s="149">
        <v>0</v>
      </c>
      <c r="P72" s="149">
        <v>0</v>
      </c>
      <c r="Q72" s="149">
        <v>0</v>
      </c>
      <c r="R72" s="149">
        <v>28910</v>
      </c>
      <c r="S72" s="149">
        <v>0</v>
      </c>
      <c r="T72" s="149">
        <v>28910</v>
      </c>
      <c r="U72" s="149">
        <v>0</v>
      </c>
      <c r="V72" s="34"/>
      <c r="W72" s="34"/>
      <c r="X72" s="34"/>
      <c r="Y72" s="34"/>
      <c r="Z72" s="34"/>
      <c r="AA72" s="34"/>
      <c r="AB72" s="34"/>
      <c r="AC72" s="34"/>
      <c r="AD72" s="34"/>
      <c r="AE72" s="34"/>
      <c r="AF72" s="34"/>
      <c r="AG72" s="34"/>
      <c r="AH72" s="34"/>
      <c r="AI72" s="34"/>
      <c r="AJ72" s="34"/>
      <c r="AK72" s="34"/>
      <c r="AL72" s="34"/>
      <c r="AM72" s="34"/>
      <c r="AN72" s="34"/>
      <c r="AO72" s="34"/>
      <c r="AP72" s="34"/>
    </row>
    <row r="73" spans="1:42" ht="12.75" x14ac:dyDescent="0.2">
      <c r="A73" s="34" t="str">
        <v>Puducherry</v>
      </c>
      <c r="B73" s="34" t="str">
        <v>PED</v>
      </c>
      <c r="C73" s="34" t="str">
        <v>Puducherry</v>
      </c>
      <c r="D73" s="34" t="str">
        <v>Completed</v>
      </c>
      <c r="E73" s="149">
        <v>1658</v>
      </c>
      <c r="F73" s="149">
        <v>0</v>
      </c>
      <c r="G73" s="149">
        <v>1658</v>
      </c>
      <c r="H73" s="149">
        <v>0</v>
      </c>
      <c r="I73" s="34" t="str">
        <v>Capex</v>
      </c>
      <c r="J73" s="34" t="str">
        <v>Utility Owned</v>
      </c>
      <c r="K73" s="150" t="str">
        <v>Multiple Vendors</v>
      </c>
      <c r="L73" s="149" t="str">
        <v>Utility</v>
      </c>
      <c r="M73" s="149">
        <v>0</v>
      </c>
      <c r="N73" s="149">
        <v>1658</v>
      </c>
      <c r="O73" s="149">
        <v>0</v>
      </c>
      <c r="P73" s="149">
        <v>0</v>
      </c>
      <c r="Q73" s="149">
        <v>0</v>
      </c>
      <c r="R73" s="149">
        <v>1658</v>
      </c>
      <c r="S73" s="149">
        <v>0</v>
      </c>
      <c r="T73" s="149">
        <v>1658</v>
      </c>
      <c r="U73" s="149">
        <v>0</v>
      </c>
      <c r="V73" s="34"/>
      <c r="W73" s="34"/>
      <c r="X73" s="34"/>
      <c r="Y73" s="34"/>
      <c r="Z73" s="34"/>
      <c r="AA73" s="34"/>
      <c r="AB73" s="34"/>
      <c r="AC73" s="34"/>
      <c r="AD73" s="34"/>
      <c r="AE73" s="34"/>
      <c r="AF73" s="34"/>
      <c r="AG73" s="34"/>
      <c r="AH73" s="34"/>
      <c r="AI73" s="34"/>
      <c r="AJ73" s="34"/>
      <c r="AK73" s="34"/>
      <c r="AL73" s="34"/>
      <c r="AM73" s="34"/>
      <c r="AN73" s="34"/>
      <c r="AO73" s="34"/>
      <c r="AP73" s="34"/>
    </row>
    <row r="74" spans="1:42" ht="12.75" x14ac:dyDescent="0.2">
      <c r="A74" s="34" t="str">
        <v>Puducherry</v>
      </c>
      <c r="B74" s="34" t="str">
        <v>PED</v>
      </c>
      <c r="C74" s="34" t="str">
        <v>All districts</v>
      </c>
      <c r="D74" s="34" t="str">
        <v>Tendering</v>
      </c>
      <c r="E74" s="149">
        <v>403767</v>
      </c>
      <c r="F74" s="149">
        <v>403767</v>
      </c>
      <c r="G74" s="149">
        <v>0</v>
      </c>
      <c r="H74" s="149">
        <v>0</v>
      </c>
      <c r="I74" s="34" t="str">
        <v>Totex</v>
      </c>
      <c r="J74" s="34" t="str">
        <v>RDSS</v>
      </c>
      <c r="K74" s="150" t="str">
        <v>-</v>
      </c>
      <c r="L74" s="150" t="str">
        <v>PFC</v>
      </c>
      <c r="M74" s="149">
        <v>0</v>
      </c>
      <c r="N74" s="149">
        <v>0</v>
      </c>
      <c r="O74" s="149">
        <v>0</v>
      </c>
      <c r="P74" s="149">
        <v>0</v>
      </c>
      <c r="Q74" s="149">
        <v>0</v>
      </c>
      <c r="R74" s="149">
        <v>0</v>
      </c>
      <c r="S74" s="149">
        <v>0</v>
      </c>
      <c r="T74" s="149">
        <v>0</v>
      </c>
      <c r="U74" s="149">
        <v>0</v>
      </c>
      <c r="V74" s="34"/>
      <c r="W74" s="34"/>
      <c r="X74" s="34"/>
      <c r="Y74" s="34"/>
      <c r="Z74" s="34"/>
      <c r="AA74" s="34"/>
      <c r="AB74" s="34"/>
      <c r="AC74" s="34"/>
      <c r="AD74" s="34"/>
      <c r="AE74" s="34"/>
      <c r="AF74" s="34"/>
      <c r="AG74" s="34"/>
      <c r="AH74" s="34"/>
      <c r="AI74" s="34"/>
      <c r="AJ74" s="34"/>
      <c r="AK74" s="34"/>
      <c r="AL74" s="34"/>
      <c r="AM74" s="34"/>
      <c r="AN74" s="34"/>
      <c r="AO74" s="34"/>
      <c r="AP74" s="34"/>
    </row>
    <row r="75" spans="1:42" ht="12.75" x14ac:dyDescent="0.2">
      <c r="A75" s="34" t="str">
        <v>Punjab</v>
      </c>
      <c r="B75" s="34" t="str">
        <v>PSPCL</v>
      </c>
      <c r="C75" s="34" t="str">
        <v>Ludhiana</v>
      </c>
      <c r="D75" s="34" t="str">
        <v>Completed</v>
      </c>
      <c r="E75" s="149">
        <v>88107</v>
      </c>
      <c r="F75" s="149">
        <v>0</v>
      </c>
      <c r="G75" s="149">
        <v>88107</v>
      </c>
      <c r="H75" s="149">
        <v>0</v>
      </c>
      <c r="I75" s="34" t="str">
        <v>Capex</v>
      </c>
      <c r="J75" s="34" t="str">
        <v>IPDS</v>
      </c>
      <c r="K75" s="34" t="str">
        <v>PSPCL, HPL</v>
      </c>
      <c r="L75" s="34" t="str">
        <v>Utility</v>
      </c>
      <c r="M75" s="149">
        <v>0</v>
      </c>
      <c r="N75" s="149">
        <v>88107</v>
      </c>
      <c r="O75" s="149">
        <v>0</v>
      </c>
      <c r="P75" s="149">
        <v>0</v>
      </c>
      <c r="Q75" s="149">
        <v>0</v>
      </c>
      <c r="R75" s="149">
        <v>88107</v>
      </c>
      <c r="S75" s="149">
        <v>0</v>
      </c>
      <c r="T75" s="149">
        <v>88107</v>
      </c>
      <c r="U75" s="149">
        <v>0</v>
      </c>
      <c r="V75" s="34"/>
      <c r="W75" s="34"/>
      <c r="X75" s="34"/>
      <c r="Y75" s="34"/>
      <c r="Z75" s="34"/>
      <c r="AA75" s="34"/>
      <c r="AB75" s="34"/>
      <c r="AC75" s="34"/>
      <c r="AD75" s="34"/>
      <c r="AE75" s="34"/>
      <c r="AF75" s="34"/>
      <c r="AG75" s="34"/>
      <c r="AH75" s="34"/>
      <c r="AI75" s="34"/>
      <c r="AJ75" s="34"/>
      <c r="AK75" s="34"/>
      <c r="AL75" s="34"/>
      <c r="AM75" s="34"/>
      <c r="AN75" s="34"/>
      <c r="AO75" s="34"/>
      <c r="AP75" s="34"/>
    </row>
    <row r="76" spans="1:42" ht="12.75" x14ac:dyDescent="0.2">
      <c r="A76" s="34" t="str">
        <v>Punjab</v>
      </c>
      <c r="B76" s="34" t="str">
        <v>PSPCL</v>
      </c>
      <c r="C76" s="34" t="str">
        <v>Ludhiana</v>
      </c>
      <c r="D76" s="34" t="str">
        <v>Ongoing</v>
      </c>
      <c r="E76" s="149">
        <v>7893</v>
      </c>
      <c r="F76" s="149">
        <v>0</v>
      </c>
      <c r="G76" s="149">
        <v>7893</v>
      </c>
      <c r="H76" s="149">
        <v>0</v>
      </c>
      <c r="I76" s="34" t="str">
        <v>Capex</v>
      </c>
      <c r="J76" s="34" t="str">
        <v>Utility Owned</v>
      </c>
      <c r="K76" s="34" t="str">
        <v>PSPCL, HPL</v>
      </c>
      <c r="L76" s="149" t="str">
        <v>Utility</v>
      </c>
      <c r="M76" s="149">
        <v>0</v>
      </c>
      <c r="N76" s="149">
        <v>0</v>
      </c>
      <c r="O76" s="149">
        <v>0</v>
      </c>
      <c r="P76" s="149">
        <v>0</v>
      </c>
      <c r="Q76" s="149">
        <v>0</v>
      </c>
      <c r="R76" s="149">
        <v>0</v>
      </c>
      <c r="S76" s="149">
        <v>0</v>
      </c>
      <c r="T76" s="149">
        <v>0</v>
      </c>
      <c r="U76" s="149">
        <v>0</v>
      </c>
      <c r="V76" s="34"/>
      <c r="W76" s="34"/>
      <c r="X76" s="34"/>
      <c r="Y76" s="34"/>
      <c r="Z76" s="34"/>
      <c r="AA76" s="34"/>
      <c r="AB76" s="34"/>
      <c r="AC76" s="34"/>
      <c r="AD76" s="34"/>
      <c r="AE76" s="34"/>
      <c r="AF76" s="34"/>
      <c r="AG76" s="34"/>
      <c r="AH76" s="34"/>
      <c r="AI76" s="34"/>
      <c r="AJ76" s="34"/>
      <c r="AK76" s="34"/>
      <c r="AL76" s="34"/>
      <c r="AM76" s="34"/>
      <c r="AN76" s="34"/>
      <c r="AO76" s="34"/>
      <c r="AP76" s="34"/>
    </row>
    <row r="77" spans="1:42" ht="12.75" x14ac:dyDescent="0.2">
      <c r="A77" s="34" t="str">
        <v>Punjab</v>
      </c>
      <c r="B77" s="34" t="str">
        <v>PSPCL</v>
      </c>
      <c r="C77" s="34" t="str">
        <v>All districts</v>
      </c>
      <c r="D77" s="34" t="str">
        <v>Proposed</v>
      </c>
      <c r="E77" s="149">
        <v>8784807</v>
      </c>
      <c r="F77" s="149">
        <v>8784807</v>
      </c>
      <c r="G77" s="149">
        <v>0</v>
      </c>
      <c r="H77" s="149">
        <v>0</v>
      </c>
      <c r="I77" s="34" t="str">
        <v>Totex</v>
      </c>
      <c r="J77" s="34" t="str">
        <v>RDSS</v>
      </c>
      <c r="K77" s="150" t="str">
        <v>-</v>
      </c>
      <c r="L77" s="150" t="str">
        <v>PFC</v>
      </c>
      <c r="M77" s="149">
        <v>0</v>
      </c>
      <c r="N77" s="149">
        <v>0</v>
      </c>
      <c r="O77" s="149">
        <v>0</v>
      </c>
      <c r="P77" s="149">
        <v>0</v>
      </c>
      <c r="Q77" s="149">
        <v>0</v>
      </c>
      <c r="R77" s="149">
        <v>0</v>
      </c>
      <c r="S77" s="149">
        <v>0</v>
      </c>
      <c r="T77" s="149">
        <v>0</v>
      </c>
      <c r="U77" s="149">
        <v>0</v>
      </c>
      <c r="V77" s="34"/>
      <c r="W77" s="34"/>
      <c r="X77" s="34"/>
      <c r="Y77" s="34"/>
      <c r="Z77" s="34"/>
      <c r="AA77" s="34"/>
      <c r="AB77" s="34"/>
      <c r="AC77" s="34"/>
      <c r="AD77" s="34"/>
      <c r="AE77" s="34"/>
      <c r="AF77" s="34"/>
      <c r="AG77" s="34"/>
      <c r="AH77" s="34"/>
      <c r="AI77" s="34"/>
      <c r="AJ77" s="34"/>
      <c r="AK77" s="34"/>
      <c r="AL77" s="34"/>
      <c r="AM77" s="34"/>
      <c r="AN77" s="34"/>
      <c r="AO77" s="34"/>
      <c r="AP77" s="34"/>
    </row>
    <row r="78" spans="1:42" ht="12.75" x14ac:dyDescent="0.2">
      <c r="A78" s="34" t="str">
        <v>Rajasthan</v>
      </c>
      <c r="B78" s="34" t="str">
        <v>JaVVNL</v>
      </c>
      <c r="C78" s="34" t="str">
        <v>Jaipur and Tonk</v>
      </c>
      <c r="D78" s="34" t="str">
        <v>Completed</v>
      </c>
      <c r="E78" s="149">
        <v>240820</v>
      </c>
      <c r="F78" s="149">
        <v>0</v>
      </c>
      <c r="G78" s="149">
        <v>240820</v>
      </c>
      <c r="H78" s="149">
        <v>0</v>
      </c>
      <c r="I78" s="34" t="str">
        <v>Capex</v>
      </c>
      <c r="J78" s="34" t="str">
        <v>IPDS</v>
      </c>
      <c r="K78" s="34" t="str">
        <v>Genus</v>
      </c>
      <c r="L78" s="34" t="str">
        <v>Utility</v>
      </c>
      <c r="M78" s="149">
        <v>0</v>
      </c>
      <c r="N78" s="149">
        <v>240820</v>
      </c>
      <c r="O78" s="149">
        <v>0</v>
      </c>
      <c r="P78" s="149">
        <v>0</v>
      </c>
      <c r="Q78" s="149">
        <v>0</v>
      </c>
      <c r="R78" s="149">
        <v>240820</v>
      </c>
      <c r="S78" s="149">
        <v>0</v>
      </c>
      <c r="T78" s="149">
        <v>240820</v>
      </c>
      <c r="U78" s="149">
        <v>0</v>
      </c>
      <c r="V78" s="34"/>
      <c r="W78" s="34"/>
      <c r="X78" s="34"/>
      <c r="Y78" s="34"/>
      <c r="Z78" s="34"/>
      <c r="AA78" s="34"/>
      <c r="AB78" s="34"/>
      <c r="AC78" s="34"/>
      <c r="AD78" s="34"/>
      <c r="AE78" s="34"/>
      <c r="AF78" s="34"/>
      <c r="AG78" s="34"/>
      <c r="AH78" s="34"/>
      <c r="AI78" s="34"/>
      <c r="AJ78" s="34"/>
      <c r="AK78" s="34"/>
      <c r="AL78" s="34"/>
      <c r="AM78" s="34"/>
      <c r="AN78" s="34"/>
      <c r="AO78" s="34"/>
      <c r="AP78" s="34"/>
    </row>
    <row r="79" spans="1:42" ht="12.75" x14ac:dyDescent="0.2">
      <c r="A79" s="34" t="str">
        <v>Rajasthan</v>
      </c>
      <c r="B79" s="34" t="str">
        <v>JaVVNL</v>
      </c>
      <c r="C79" s="34" t="str">
        <v>Jaipur and Tonk</v>
      </c>
      <c r="D79" s="34" t="str">
        <v>Ongoing</v>
      </c>
      <c r="E79" s="149">
        <v>40980</v>
      </c>
      <c r="F79" s="149">
        <v>0</v>
      </c>
      <c r="G79" s="149">
        <v>40980</v>
      </c>
      <c r="H79" s="149">
        <v>0</v>
      </c>
      <c r="I79" s="34" t="str">
        <v>Capex</v>
      </c>
      <c r="J79" s="34" t="str">
        <v>Utility Owned</v>
      </c>
      <c r="K79" s="150" t="str">
        <v>Genus</v>
      </c>
      <c r="L79" s="149" t="str">
        <v>Utility</v>
      </c>
      <c r="M79" s="149">
        <v>0</v>
      </c>
      <c r="N79" s="149">
        <v>0</v>
      </c>
      <c r="O79" s="149">
        <v>0</v>
      </c>
      <c r="P79" s="149">
        <v>0</v>
      </c>
      <c r="Q79" s="149">
        <v>0</v>
      </c>
      <c r="R79" s="149">
        <v>0</v>
      </c>
      <c r="S79" s="149">
        <v>0</v>
      </c>
      <c r="T79" s="149">
        <v>0</v>
      </c>
      <c r="U79" s="149">
        <v>0</v>
      </c>
      <c r="V79" s="34"/>
      <c r="W79" s="34"/>
      <c r="X79" s="34"/>
      <c r="Y79" s="34"/>
      <c r="Z79" s="34"/>
      <c r="AA79" s="34"/>
      <c r="AB79" s="34"/>
      <c r="AC79" s="34"/>
      <c r="AD79" s="34"/>
      <c r="AE79" s="34"/>
      <c r="AF79" s="34"/>
      <c r="AG79" s="34"/>
      <c r="AH79" s="34"/>
      <c r="AI79" s="34"/>
      <c r="AJ79" s="34"/>
      <c r="AK79" s="34"/>
      <c r="AL79" s="34"/>
      <c r="AM79" s="34"/>
      <c r="AN79" s="34"/>
      <c r="AO79" s="34"/>
      <c r="AP79" s="34"/>
    </row>
    <row r="80" spans="1:42" ht="12.75" x14ac:dyDescent="0.2">
      <c r="A80" s="34" t="str">
        <v>Rajasthan</v>
      </c>
      <c r="B80" s="34" t="str">
        <v>AVVNL</v>
      </c>
      <c r="C80" s="34" t="str">
        <v>66 Towns (Part)</v>
      </c>
      <c r="D80" s="34" t="str">
        <v>Completed</v>
      </c>
      <c r="E80" s="149">
        <v>68673</v>
      </c>
      <c r="F80" s="149">
        <v>0</v>
      </c>
      <c r="G80" s="149">
        <v>68673</v>
      </c>
      <c r="H80" s="149">
        <v>0</v>
      </c>
      <c r="I80" s="34" t="str">
        <v>Opex</v>
      </c>
      <c r="J80" s="34" t="str">
        <v>IPDS</v>
      </c>
      <c r="K80" s="34" t="str">
        <v>BOSCH</v>
      </c>
      <c r="L80" s="34" t="str">
        <v>EESL</v>
      </c>
      <c r="M80" s="149">
        <v>0</v>
      </c>
      <c r="N80" s="149">
        <v>68673</v>
      </c>
      <c r="O80" s="149">
        <v>0</v>
      </c>
      <c r="P80" s="149">
        <v>0</v>
      </c>
      <c r="Q80" s="149">
        <v>0</v>
      </c>
      <c r="R80" s="149">
        <v>68673</v>
      </c>
      <c r="S80" s="149">
        <v>0</v>
      </c>
      <c r="T80" s="149">
        <v>68673</v>
      </c>
      <c r="U80" s="149">
        <v>0</v>
      </c>
      <c r="V80" s="34"/>
      <c r="W80" s="34"/>
      <c r="X80" s="34"/>
      <c r="Y80" s="34"/>
      <c r="Z80" s="34"/>
      <c r="AA80" s="34"/>
      <c r="AB80" s="34"/>
      <c r="AC80" s="34"/>
      <c r="AD80" s="34"/>
      <c r="AE80" s="34"/>
      <c r="AF80" s="34"/>
      <c r="AG80" s="34"/>
      <c r="AH80" s="34"/>
      <c r="AI80" s="34"/>
      <c r="AJ80" s="34"/>
      <c r="AK80" s="34"/>
      <c r="AL80" s="34"/>
      <c r="AM80" s="34"/>
      <c r="AN80" s="34"/>
      <c r="AO80" s="34"/>
      <c r="AP80" s="34"/>
    </row>
    <row r="81" spans="1:42" ht="12.75" x14ac:dyDescent="0.2">
      <c r="A81" s="34" t="str">
        <v>Rajasthan</v>
      </c>
      <c r="B81" s="34" t="str">
        <v>AVVNL</v>
      </c>
      <c r="C81" s="34" t="str">
        <v>66 Towns (Part)</v>
      </c>
      <c r="D81" s="34" t="str">
        <v>MI on Hold</v>
      </c>
      <c r="E81" s="149">
        <v>122149</v>
      </c>
      <c r="F81" s="149">
        <v>0</v>
      </c>
      <c r="G81" s="149">
        <v>122149</v>
      </c>
      <c r="H81" s="149">
        <v>0</v>
      </c>
      <c r="I81" s="34" t="str">
        <v>Opex</v>
      </c>
      <c r="J81" s="34" t="str">
        <v>Utility Owned</v>
      </c>
      <c r="K81" s="150" t="str">
        <v>BOSCH</v>
      </c>
      <c r="L81" s="149" t="str">
        <v>EESL</v>
      </c>
      <c r="M81" s="149">
        <v>0</v>
      </c>
      <c r="N81" s="149">
        <v>0</v>
      </c>
      <c r="O81" s="149">
        <v>0</v>
      </c>
      <c r="P81" s="149">
        <v>0</v>
      </c>
      <c r="Q81" s="149">
        <v>0</v>
      </c>
      <c r="R81" s="149">
        <v>0</v>
      </c>
      <c r="S81" s="149">
        <v>0</v>
      </c>
      <c r="T81" s="149">
        <v>0</v>
      </c>
      <c r="U81" s="149">
        <v>0</v>
      </c>
      <c r="V81" s="34"/>
      <c r="W81" s="34"/>
      <c r="X81" s="34"/>
      <c r="Y81" s="34"/>
      <c r="Z81" s="34"/>
      <c r="AA81" s="34"/>
      <c r="AB81" s="34"/>
      <c r="AC81" s="34"/>
      <c r="AD81" s="34"/>
      <c r="AE81" s="34"/>
      <c r="AF81" s="34"/>
      <c r="AG81" s="34"/>
      <c r="AH81" s="34"/>
      <c r="AI81" s="34"/>
      <c r="AJ81" s="34"/>
      <c r="AK81" s="34"/>
      <c r="AL81" s="34"/>
      <c r="AM81" s="34"/>
      <c r="AN81" s="34"/>
      <c r="AO81" s="34"/>
      <c r="AP81" s="34"/>
    </row>
    <row r="82" spans="1:42" ht="12.75" x14ac:dyDescent="0.2">
      <c r="A82" s="34" t="str">
        <v>Rajasthan</v>
      </c>
      <c r="B82" s="34" t="str">
        <v>JdVVNL</v>
      </c>
      <c r="C82" s="34" t="str">
        <v>Jodhpur</v>
      </c>
      <c r="D82" s="34" t="str">
        <v>Completed</v>
      </c>
      <c r="E82" s="149">
        <v>56027</v>
      </c>
      <c r="F82" s="149">
        <v>0</v>
      </c>
      <c r="G82" s="149">
        <v>56027</v>
      </c>
      <c r="H82" s="149">
        <v>0</v>
      </c>
      <c r="I82" s="34" t="str">
        <v>Opex</v>
      </c>
      <c r="J82" s="34" t="str">
        <v>IPDS</v>
      </c>
      <c r="K82" s="34" t="str">
        <v>BOSCH</v>
      </c>
      <c r="L82" s="34" t="str">
        <v>EESL</v>
      </c>
      <c r="M82" s="149">
        <v>0</v>
      </c>
      <c r="N82" s="149">
        <v>56027</v>
      </c>
      <c r="O82" s="149">
        <v>0</v>
      </c>
      <c r="P82" s="149">
        <v>0</v>
      </c>
      <c r="Q82" s="149">
        <v>0</v>
      </c>
      <c r="R82" s="149">
        <v>56027</v>
      </c>
      <c r="S82" s="149">
        <v>0</v>
      </c>
      <c r="T82" s="149">
        <v>56027</v>
      </c>
      <c r="U82" s="149">
        <v>0</v>
      </c>
      <c r="V82" s="34"/>
      <c r="W82" s="34"/>
      <c r="X82" s="34"/>
      <c r="Y82" s="34"/>
      <c r="Z82" s="34"/>
      <c r="AA82" s="34"/>
      <c r="AB82" s="34"/>
      <c r="AC82" s="34"/>
      <c r="AD82" s="34"/>
      <c r="AE82" s="34"/>
      <c r="AF82" s="34"/>
      <c r="AG82" s="34"/>
      <c r="AH82" s="34"/>
      <c r="AI82" s="34"/>
      <c r="AJ82" s="34"/>
      <c r="AK82" s="34"/>
      <c r="AL82" s="34"/>
      <c r="AM82" s="34"/>
      <c r="AN82" s="34"/>
      <c r="AO82" s="34"/>
      <c r="AP82" s="34"/>
    </row>
    <row r="83" spans="1:42" ht="12.75" x14ac:dyDescent="0.2">
      <c r="A83" s="34" t="str">
        <v>Rajasthan</v>
      </c>
      <c r="B83" s="34" t="str">
        <v>JdVVNL</v>
      </c>
      <c r="C83" s="34" t="str">
        <v>Jodhpur</v>
      </c>
      <c r="D83" s="34" t="str">
        <v>MI on Hold</v>
      </c>
      <c r="E83" s="149">
        <v>46155</v>
      </c>
      <c r="F83" s="149">
        <v>0</v>
      </c>
      <c r="G83" s="149">
        <v>46155</v>
      </c>
      <c r="H83" s="149">
        <v>0</v>
      </c>
      <c r="I83" s="34" t="str">
        <v>Opex</v>
      </c>
      <c r="J83" s="34" t="str">
        <v>Utility Owned</v>
      </c>
      <c r="K83" s="150" t="str">
        <v>BOSCH</v>
      </c>
      <c r="L83" s="149" t="str">
        <v>EESL</v>
      </c>
      <c r="M83" s="149">
        <v>0</v>
      </c>
      <c r="N83" s="149">
        <v>0</v>
      </c>
      <c r="O83" s="149">
        <v>0</v>
      </c>
      <c r="P83" s="149">
        <v>0</v>
      </c>
      <c r="Q83" s="149">
        <v>0</v>
      </c>
      <c r="R83" s="149">
        <v>0</v>
      </c>
      <c r="S83" s="149">
        <v>0</v>
      </c>
      <c r="T83" s="149">
        <v>0</v>
      </c>
      <c r="U83" s="149">
        <v>0</v>
      </c>
      <c r="V83" s="34"/>
      <c r="W83" s="34"/>
      <c r="X83" s="34"/>
      <c r="Y83" s="34"/>
      <c r="Z83" s="34"/>
      <c r="AA83" s="34"/>
      <c r="AB83" s="34"/>
      <c r="AC83" s="34"/>
      <c r="AD83" s="34"/>
      <c r="AE83" s="34"/>
      <c r="AF83" s="34"/>
      <c r="AG83" s="34"/>
      <c r="AH83" s="34"/>
      <c r="AI83" s="34"/>
      <c r="AJ83" s="34"/>
      <c r="AK83" s="34"/>
      <c r="AL83" s="34"/>
      <c r="AM83" s="34"/>
      <c r="AN83" s="34"/>
      <c r="AO83" s="34"/>
      <c r="AP83" s="34"/>
    </row>
    <row r="84" spans="1:42" ht="12.75" x14ac:dyDescent="0.2">
      <c r="A84" s="34" t="str">
        <v>Rajasthan</v>
      </c>
      <c r="B84" s="34" t="str">
        <v>AVVNL</v>
      </c>
      <c r="C84" s="34" t="str">
        <v xml:space="preserve">Ajmer </v>
      </c>
      <c r="D84" s="34" t="str">
        <v>Completed</v>
      </c>
      <c r="E84" s="149">
        <v>1000</v>
      </c>
      <c r="F84" s="149">
        <v>0</v>
      </c>
      <c r="G84" s="149">
        <v>1000</v>
      </c>
      <c r="H84" s="149">
        <v>0</v>
      </c>
      <c r="I84" s="34" t="str">
        <v>Capex</v>
      </c>
      <c r="J84" s="34" t="str">
        <v>Utility Owned</v>
      </c>
      <c r="K84" s="150" t="str">
        <v>Radius, JnJ</v>
      </c>
      <c r="L84" s="149" t="str">
        <v>Utility</v>
      </c>
      <c r="M84" s="149">
        <v>0</v>
      </c>
      <c r="N84" s="149">
        <v>1000</v>
      </c>
      <c r="O84" s="149">
        <v>0</v>
      </c>
      <c r="P84" s="149">
        <v>0</v>
      </c>
      <c r="Q84" s="149">
        <v>0</v>
      </c>
      <c r="R84" s="149">
        <v>1000</v>
      </c>
      <c r="S84" s="149">
        <v>0</v>
      </c>
      <c r="T84" s="149">
        <v>1000</v>
      </c>
      <c r="U84" s="149">
        <v>0</v>
      </c>
      <c r="V84" s="34"/>
      <c r="W84" s="34"/>
      <c r="X84" s="34"/>
      <c r="Y84" s="34"/>
      <c r="Z84" s="34"/>
      <c r="AA84" s="34"/>
      <c r="AB84" s="34"/>
      <c r="AC84" s="34"/>
      <c r="AD84" s="34"/>
      <c r="AE84" s="34"/>
      <c r="AF84" s="34"/>
      <c r="AG84" s="34"/>
      <c r="AH84" s="34"/>
      <c r="AI84" s="34"/>
      <c r="AJ84" s="34"/>
      <c r="AK84" s="34"/>
      <c r="AL84" s="34"/>
      <c r="AM84" s="34"/>
      <c r="AN84" s="34"/>
      <c r="AO84" s="34"/>
      <c r="AP84" s="34"/>
    </row>
    <row r="85" spans="1:42" ht="12.75" x14ac:dyDescent="0.2">
      <c r="A85" s="34" t="str">
        <v>Rajasthan</v>
      </c>
      <c r="B85" s="34" t="str">
        <v>JaVVNL</v>
      </c>
      <c r="C85" s="34" t="str">
        <v>6 Towns</v>
      </c>
      <c r="D85" s="34" t="str">
        <v>Ongoing</v>
      </c>
      <c r="E85" s="149">
        <v>150000</v>
      </c>
      <c r="F85" s="149">
        <v>0</v>
      </c>
      <c r="G85" s="149">
        <v>150000</v>
      </c>
      <c r="H85" s="149">
        <v>0</v>
      </c>
      <c r="I85" s="34" t="str">
        <v>Hybrid</v>
      </c>
      <c r="J85" s="34" t="str">
        <v>NSGM</v>
      </c>
      <c r="K85" s="150" t="str">
        <v>Genus</v>
      </c>
      <c r="L85" s="149" t="str">
        <v>Utility</v>
      </c>
      <c r="M85" s="149">
        <v>13300</v>
      </c>
      <c r="N85" s="149">
        <v>135944</v>
      </c>
      <c r="O85" s="149">
        <v>0</v>
      </c>
      <c r="P85" s="149">
        <v>2000</v>
      </c>
      <c r="Q85" s="149">
        <v>908</v>
      </c>
      <c r="R85" s="149">
        <v>135036</v>
      </c>
      <c r="S85" s="149">
        <v>866</v>
      </c>
      <c r="T85" s="149">
        <v>134170</v>
      </c>
      <c r="U85" s="149">
        <v>789</v>
      </c>
      <c r="V85" s="34"/>
      <c r="W85" s="34"/>
      <c r="X85" s="34"/>
      <c r="Y85" s="34"/>
      <c r="Z85" s="34"/>
      <c r="AA85" s="34"/>
      <c r="AB85" s="34"/>
      <c r="AC85" s="34"/>
      <c r="AD85" s="34"/>
      <c r="AE85" s="34"/>
      <c r="AF85" s="34"/>
      <c r="AG85" s="34"/>
      <c r="AH85" s="34"/>
      <c r="AI85" s="34"/>
      <c r="AJ85" s="34"/>
      <c r="AK85" s="34"/>
      <c r="AL85" s="34"/>
      <c r="AM85" s="34"/>
      <c r="AN85" s="34"/>
      <c r="AO85" s="34"/>
      <c r="AP85" s="34"/>
    </row>
    <row r="86" spans="1:42" ht="12.75" x14ac:dyDescent="0.2">
      <c r="A86" s="34" t="str">
        <v>Rajasthan</v>
      </c>
      <c r="B86" s="34" t="str">
        <v>JaVVNL</v>
      </c>
      <c r="C86" s="34" t="str">
        <v>Kota</v>
      </c>
      <c r="D86" s="34" t="str">
        <v>Completed</v>
      </c>
      <c r="E86" s="149">
        <v>70000</v>
      </c>
      <c r="F86" s="149">
        <v>0</v>
      </c>
      <c r="G86" s="149">
        <v>70000</v>
      </c>
      <c r="H86" s="149">
        <v>0</v>
      </c>
      <c r="I86" s="34" t="str">
        <v>Capex</v>
      </c>
      <c r="J86" s="34" t="str">
        <v>Utility Owned</v>
      </c>
      <c r="K86" s="150" t="str">
        <v>Genus</v>
      </c>
      <c r="L86" s="149" t="str">
        <v>Utility</v>
      </c>
      <c r="M86" s="149">
        <v>0</v>
      </c>
      <c r="N86" s="149">
        <v>70000</v>
      </c>
      <c r="O86" s="149">
        <v>0</v>
      </c>
      <c r="P86" s="149">
        <v>0</v>
      </c>
      <c r="Q86" s="149">
        <v>0</v>
      </c>
      <c r="R86" s="149">
        <v>70000</v>
      </c>
      <c r="S86" s="149">
        <v>0</v>
      </c>
      <c r="T86" s="149">
        <v>70000</v>
      </c>
      <c r="U86" s="149">
        <v>0</v>
      </c>
      <c r="V86" s="34"/>
      <c r="W86" s="34"/>
      <c r="X86" s="34"/>
      <c r="Y86" s="34"/>
      <c r="Z86" s="34"/>
      <c r="AA86" s="34"/>
      <c r="AB86" s="34"/>
      <c r="AC86" s="34"/>
      <c r="AD86" s="34"/>
      <c r="AE86" s="34"/>
      <c r="AF86" s="34"/>
      <c r="AG86" s="34"/>
      <c r="AH86" s="34"/>
      <c r="AI86" s="34"/>
      <c r="AJ86" s="34"/>
      <c r="AK86" s="34"/>
      <c r="AL86" s="34"/>
      <c r="AM86" s="34"/>
      <c r="AN86" s="34"/>
      <c r="AO86" s="34"/>
      <c r="AP86" s="34"/>
    </row>
    <row r="87" spans="1:42" ht="12.75" x14ac:dyDescent="0.2">
      <c r="A87" s="34" t="str">
        <v>Rajasthan</v>
      </c>
      <c r="B87" s="34" t="str">
        <v>AVVNL</v>
      </c>
      <c r="C87" s="34" t="str">
        <v>-</v>
      </c>
      <c r="D87" s="34" t="str">
        <v>Proposed</v>
      </c>
      <c r="E87" s="149">
        <v>5432231</v>
      </c>
      <c r="F87" s="149">
        <v>5432231</v>
      </c>
      <c r="G87" s="149">
        <v>0</v>
      </c>
      <c r="H87" s="149">
        <v>0</v>
      </c>
      <c r="I87" s="34" t="str">
        <v>Totex</v>
      </c>
      <c r="J87" s="34" t="str">
        <v>RDSS</v>
      </c>
      <c r="K87" s="34" t="str">
        <v>-</v>
      </c>
      <c r="L87" s="149" t="str">
        <v>REC</v>
      </c>
      <c r="M87" s="149">
        <v>0</v>
      </c>
      <c r="N87" s="149">
        <v>0</v>
      </c>
      <c r="O87" s="149">
        <v>0</v>
      </c>
      <c r="P87" s="149">
        <v>0</v>
      </c>
      <c r="Q87" s="149">
        <v>0</v>
      </c>
      <c r="R87" s="149">
        <v>0</v>
      </c>
      <c r="S87" s="149">
        <v>0</v>
      </c>
      <c r="T87" s="149">
        <v>0</v>
      </c>
      <c r="U87" s="149">
        <v>0</v>
      </c>
      <c r="V87" s="34"/>
      <c r="W87" s="34"/>
      <c r="X87" s="34"/>
      <c r="Y87" s="34"/>
      <c r="Z87" s="34"/>
      <c r="AA87" s="34"/>
      <c r="AB87" s="34"/>
      <c r="AC87" s="34"/>
      <c r="AD87" s="34"/>
      <c r="AE87" s="34"/>
      <c r="AF87" s="34"/>
      <c r="AG87" s="34"/>
      <c r="AH87" s="34"/>
      <c r="AI87" s="34"/>
      <c r="AJ87" s="34"/>
      <c r="AK87" s="34"/>
      <c r="AL87" s="34"/>
      <c r="AM87" s="34"/>
      <c r="AN87" s="34"/>
      <c r="AO87" s="34"/>
      <c r="AP87" s="34"/>
    </row>
    <row r="88" spans="1:42" ht="12.75" x14ac:dyDescent="0.2">
      <c r="A88" s="34" t="str">
        <v>Rajasthan</v>
      </c>
      <c r="B88" s="34" t="str">
        <v>JdVVNL</v>
      </c>
      <c r="C88" s="34" t="str">
        <v>-</v>
      </c>
      <c r="D88" s="34" t="str">
        <v>Proposed</v>
      </c>
      <c r="E88" s="149">
        <v>4080082</v>
      </c>
      <c r="F88" s="149">
        <v>4080082</v>
      </c>
      <c r="G88" s="149">
        <v>0</v>
      </c>
      <c r="H88" s="149">
        <v>0</v>
      </c>
      <c r="I88" s="34" t="str">
        <v>Totex</v>
      </c>
      <c r="J88" s="34" t="str">
        <v>RDSS</v>
      </c>
      <c r="K88" s="34" t="str">
        <v>-</v>
      </c>
      <c r="L88" s="149" t="str">
        <v>REC</v>
      </c>
      <c r="M88" s="149">
        <v>0</v>
      </c>
      <c r="N88" s="149">
        <v>0</v>
      </c>
      <c r="O88" s="149">
        <v>0</v>
      </c>
      <c r="P88" s="149">
        <v>0</v>
      </c>
      <c r="Q88" s="149">
        <v>0</v>
      </c>
      <c r="R88" s="149">
        <v>0</v>
      </c>
      <c r="S88" s="149">
        <v>0</v>
      </c>
      <c r="T88" s="149">
        <v>0</v>
      </c>
      <c r="U88" s="149">
        <v>0</v>
      </c>
      <c r="V88" s="34"/>
      <c r="W88" s="34"/>
      <c r="X88" s="34"/>
      <c r="Y88" s="34"/>
      <c r="Z88" s="34"/>
      <c r="AA88" s="34"/>
      <c r="AB88" s="34"/>
      <c r="AC88" s="34"/>
      <c r="AD88" s="34"/>
      <c r="AE88" s="34"/>
      <c r="AF88" s="34"/>
      <c r="AG88" s="34"/>
      <c r="AH88" s="34"/>
      <c r="AI88" s="34"/>
      <c r="AJ88" s="34"/>
      <c r="AK88" s="34"/>
      <c r="AL88" s="34"/>
      <c r="AM88" s="34"/>
      <c r="AN88" s="34"/>
      <c r="AO88" s="34"/>
      <c r="AP88" s="34"/>
    </row>
    <row r="89" spans="1:42" ht="12.75" x14ac:dyDescent="0.2">
      <c r="A89" s="34" t="str">
        <v>Rajasthan</v>
      </c>
      <c r="B89" s="34" t="str">
        <v>JVVNL</v>
      </c>
      <c r="C89" s="34" t="str">
        <v>-</v>
      </c>
      <c r="D89" s="34" t="str">
        <v>Proposed</v>
      </c>
      <c r="E89" s="149">
        <v>4762643</v>
      </c>
      <c r="F89" s="149">
        <v>4762643</v>
      </c>
      <c r="G89" s="149">
        <v>0</v>
      </c>
      <c r="H89" s="149">
        <v>0</v>
      </c>
      <c r="I89" s="34" t="str">
        <v>Totex</v>
      </c>
      <c r="J89" s="34" t="str">
        <v>RDSS</v>
      </c>
      <c r="K89" s="34" t="str">
        <v>-</v>
      </c>
      <c r="L89" s="149" t="str">
        <v>REC</v>
      </c>
      <c r="M89" s="149">
        <v>0</v>
      </c>
      <c r="N89" s="149">
        <v>0</v>
      </c>
      <c r="O89" s="149">
        <v>0</v>
      </c>
      <c r="P89" s="149">
        <v>0</v>
      </c>
      <c r="Q89" s="149">
        <v>0</v>
      </c>
      <c r="R89" s="149">
        <v>0</v>
      </c>
      <c r="S89" s="149">
        <v>0</v>
      </c>
      <c r="T89" s="149">
        <v>0</v>
      </c>
      <c r="U89" s="149">
        <v>0</v>
      </c>
      <c r="V89" s="34"/>
      <c r="W89" s="34"/>
      <c r="X89" s="34"/>
      <c r="Y89" s="34"/>
      <c r="Z89" s="34"/>
      <c r="AA89" s="34"/>
      <c r="AB89" s="34"/>
      <c r="AC89" s="34"/>
      <c r="AD89" s="34"/>
      <c r="AE89" s="34"/>
      <c r="AF89" s="34"/>
      <c r="AG89" s="34"/>
      <c r="AH89" s="34"/>
      <c r="AI89" s="34"/>
      <c r="AJ89" s="34"/>
      <c r="AK89" s="34"/>
      <c r="AL89" s="34"/>
      <c r="AM89" s="34"/>
      <c r="AN89" s="34"/>
      <c r="AO89" s="34"/>
      <c r="AP89" s="34"/>
    </row>
    <row r="90" spans="1:42" ht="12.75" x14ac:dyDescent="0.2">
      <c r="A90" s="34" t="str">
        <v>Sikkim</v>
      </c>
      <c r="B90" s="34" t="str">
        <v>Sikkim PD</v>
      </c>
      <c r="C90" s="34" t="str">
        <v>-</v>
      </c>
      <c r="D90" s="34" t="str">
        <v>Proposed</v>
      </c>
      <c r="E90" s="149">
        <v>144680</v>
      </c>
      <c r="F90" s="149">
        <v>144680</v>
      </c>
      <c r="G90" s="149">
        <v>0</v>
      </c>
      <c r="H90" s="149">
        <v>0</v>
      </c>
      <c r="I90" s="34" t="str">
        <v>Totex</v>
      </c>
      <c r="J90" s="34" t="str">
        <v>RDSS</v>
      </c>
      <c r="K90" s="34" t="str">
        <v>-</v>
      </c>
      <c r="L90" s="149" t="str">
        <v>REC</v>
      </c>
      <c r="M90" s="149">
        <v>0</v>
      </c>
      <c r="N90" s="149">
        <v>0</v>
      </c>
      <c r="O90" s="149">
        <v>0</v>
      </c>
      <c r="P90" s="149">
        <v>0</v>
      </c>
      <c r="Q90" s="149">
        <v>0</v>
      </c>
      <c r="R90" s="149">
        <v>0</v>
      </c>
      <c r="S90" s="149">
        <v>0</v>
      </c>
      <c r="T90" s="149">
        <v>0</v>
      </c>
      <c r="U90" s="149">
        <v>0</v>
      </c>
      <c r="V90" s="34"/>
      <c r="W90" s="34"/>
      <c r="X90" s="34"/>
      <c r="Y90" s="34"/>
      <c r="Z90" s="34"/>
      <c r="AA90" s="34"/>
      <c r="AB90" s="34"/>
      <c r="AC90" s="34"/>
      <c r="AD90" s="34"/>
      <c r="AE90" s="34"/>
      <c r="AF90" s="34"/>
      <c r="AG90" s="34"/>
      <c r="AH90" s="34"/>
      <c r="AI90" s="34"/>
      <c r="AJ90" s="34"/>
      <c r="AK90" s="34"/>
      <c r="AL90" s="34"/>
      <c r="AM90" s="34"/>
      <c r="AN90" s="34"/>
      <c r="AO90" s="34"/>
      <c r="AP90" s="34"/>
    </row>
    <row r="91" spans="1:42" ht="12.75" x14ac:dyDescent="0.2">
      <c r="A91" s="34" t="str">
        <v>Tamil Nadu</v>
      </c>
      <c r="B91" s="34" t="str">
        <v>TANGEDCO</v>
      </c>
      <c r="C91" s="34" t="str">
        <v>Chennai</v>
      </c>
      <c r="D91" s="34" t="str">
        <v>Ongoing</v>
      </c>
      <c r="E91" s="149">
        <v>141000</v>
      </c>
      <c r="F91" s="149">
        <v>0</v>
      </c>
      <c r="G91" s="149">
        <v>141000</v>
      </c>
      <c r="H91" s="149">
        <v>0</v>
      </c>
      <c r="I91" s="34" t="str">
        <v>Capex</v>
      </c>
      <c r="J91" s="34" t="str">
        <v>Utility Owned</v>
      </c>
      <c r="K91" s="150" t="str">
        <v>Genus</v>
      </c>
      <c r="L91" s="149" t="str">
        <v>Utility</v>
      </c>
      <c r="M91" s="149">
        <v>13187</v>
      </c>
      <c r="N91" s="149">
        <v>126510</v>
      </c>
      <c r="O91" s="149">
        <v>0</v>
      </c>
      <c r="P91" s="149">
        <v>0</v>
      </c>
      <c r="Q91" s="149">
        <v>0</v>
      </c>
      <c r="R91" s="149">
        <v>126510</v>
      </c>
      <c r="S91" s="149">
        <v>-1920</v>
      </c>
      <c r="T91" s="149">
        <v>128430</v>
      </c>
      <c r="U91" s="149">
        <v>449</v>
      </c>
      <c r="V91" s="34"/>
      <c r="W91" s="34"/>
      <c r="X91" s="34"/>
      <c r="Y91" s="34"/>
      <c r="Z91" s="34"/>
      <c r="AA91" s="34"/>
      <c r="AB91" s="34"/>
      <c r="AC91" s="34"/>
      <c r="AD91" s="34"/>
      <c r="AE91" s="34"/>
      <c r="AF91" s="34"/>
      <c r="AG91" s="34"/>
      <c r="AH91" s="34"/>
      <c r="AI91" s="34"/>
      <c r="AJ91" s="34"/>
      <c r="AK91" s="34"/>
      <c r="AL91" s="34"/>
      <c r="AM91" s="34"/>
      <c r="AN91" s="34"/>
      <c r="AO91" s="34"/>
      <c r="AP91" s="34"/>
    </row>
    <row r="92" spans="1:42" ht="12.75" x14ac:dyDescent="0.2">
      <c r="A92" s="34" t="str">
        <v>Tamil Nadu</v>
      </c>
      <c r="B92" s="34" t="str">
        <v>TANGEDCO</v>
      </c>
      <c r="C92" s="34" t="str">
        <v>-</v>
      </c>
      <c r="D92" s="34" t="str">
        <v>Proposed</v>
      </c>
      <c r="E92" s="149">
        <v>30000000</v>
      </c>
      <c r="F92" s="149">
        <v>30000000</v>
      </c>
      <c r="G92" s="149">
        <v>0</v>
      </c>
      <c r="H92" s="149">
        <v>0</v>
      </c>
      <c r="I92" s="34" t="str">
        <v>Totex</v>
      </c>
      <c r="J92" s="34" t="str">
        <v>RDSS</v>
      </c>
      <c r="K92" s="34" t="str">
        <v>-</v>
      </c>
      <c r="L92" s="149" t="str">
        <v>REC</v>
      </c>
      <c r="M92" s="149">
        <v>0</v>
      </c>
      <c r="N92" s="149">
        <v>0</v>
      </c>
      <c r="O92" s="149">
        <v>0</v>
      </c>
      <c r="P92" s="149">
        <v>0</v>
      </c>
      <c r="Q92" s="149">
        <v>0</v>
      </c>
      <c r="R92" s="149">
        <v>0</v>
      </c>
      <c r="S92" s="149">
        <v>0</v>
      </c>
      <c r="T92" s="149">
        <v>0</v>
      </c>
      <c r="U92" s="149">
        <v>0</v>
      </c>
      <c r="V92" s="34"/>
      <c r="W92" s="34"/>
      <c r="X92" s="34"/>
      <c r="Y92" s="34"/>
      <c r="Z92" s="34"/>
      <c r="AA92" s="34"/>
      <c r="AB92" s="34"/>
      <c r="AC92" s="34"/>
      <c r="AD92" s="34"/>
      <c r="AE92" s="34"/>
      <c r="AF92" s="34"/>
      <c r="AG92" s="34"/>
      <c r="AH92" s="34"/>
      <c r="AI92" s="34"/>
      <c r="AJ92" s="34"/>
      <c r="AK92" s="34"/>
      <c r="AL92" s="34"/>
      <c r="AM92" s="34"/>
      <c r="AN92" s="34"/>
      <c r="AO92" s="34"/>
      <c r="AP92" s="34"/>
    </row>
    <row r="93" spans="1:42" ht="12.75" x14ac:dyDescent="0.2">
      <c r="A93" s="34" t="str">
        <v>Tripura</v>
      </c>
      <c r="B93" s="34" t="str">
        <v>TSECL</v>
      </c>
      <c r="C93" s="34" t="str">
        <v>-</v>
      </c>
      <c r="D93" s="34" t="str">
        <v>Proposed</v>
      </c>
      <c r="E93" s="149">
        <v>547489</v>
      </c>
      <c r="F93" s="149">
        <v>547489</v>
      </c>
      <c r="G93" s="149">
        <v>0</v>
      </c>
      <c r="H93" s="149">
        <v>0</v>
      </c>
      <c r="I93" s="34" t="str">
        <v>Totex</v>
      </c>
      <c r="J93" s="34" t="str">
        <v>RDSS</v>
      </c>
      <c r="K93" s="34" t="str">
        <v>-</v>
      </c>
      <c r="L93" s="149" t="str">
        <v>REC</v>
      </c>
      <c r="M93" s="149">
        <v>0</v>
      </c>
      <c r="N93" s="149">
        <v>0</v>
      </c>
      <c r="O93" s="149">
        <v>0</v>
      </c>
      <c r="P93" s="149">
        <v>0</v>
      </c>
      <c r="Q93" s="149">
        <v>0</v>
      </c>
      <c r="R93" s="149">
        <v>0</v>
      </c>
      <c r="S93" s="149">
        <v>0</v>
      </c>
      <c r="T93" s="149">
        <v>0</v>
      </c>
      <c r="U93" s="149">
        <v>0</v>
      </c>
      <c r="V93" s="34"/>
      <c r="W93" s="34"/>
      <c r="X93" s="34"/>
      <c r="Y93" s="34"/>
      <c r="Z93" s="34"/>
      <c r="AA93" s="34"/>
      <c r="AB93" s="34"/>
      <c r="AC93" s="34"/>
      <c r="AD93" s="34"/>
      <c r="AE93" s="34"/>
      <c r="AF93" s="34"/>
      <c r="AG93" s="34"/>
      <c r="AH93" s="34"/>
      <c r="AI93" s="34"/>
      <c r="AJ93" s="34"/>
      <c r="AK93" s="34"/>
      <c r="AL93" s="34"/>
      <c r="AM93" s="34"/>
      <c r="AN93" s="34"/>
      <c r="AO93" s="34"/>
      <c r="AP93" s="34"/>
    </row>
    <row r="94" spans="1:42" ht="12.75" x14ac:dyDescent="0.2">
      <c r="A94" s="34" t="str">
        <v>Tripura</v>
      </c>
      <c r="B94" s="34" t="str">
        <v>TSECL</v>
      </c>
      <c r="C94" s="34" t="str">
        <v>Agartala</v>
      </c>
      <c r="D94" s="34" t="str">
        <v>Completed</v>
      </c>
      <c r="E94" s="149">
        <v>43081</v>
      </c>
      <c r="F94" s="149">
        <v>0</v>
      </c>
      <c r="G94" s="149">
        <v>43081</v>
      </c>
      <c r="H94" s="149">
        <v>0</v>
      </c>
      <c r="I94" s="34" t="str">
        <v>Capex</v>
      </c>
      <c r="J94" s="34" t="str">
        <v>SG Pilot</v>
      </c>
      <c r="K94" s="150" t="str">
        <v>Wipro</v>
      </c>
      <c r="L94" s="149" t="str">
        <v>Utility</v>
      </c>
      <c r="M94" s="149">
        <v>0</v>
      </c>
      <c r="N94" s="149">
        <v>43081</v>
      </c>
      <c r="O94" s="149">
        <v>0</v>
      </c>
      <c r="P94" s="149">
        <v>0</v>
      </c>
      <c r="Q94" s="149">
        <v>0</v>
      </c>
      <c r="R94" s="149">
        <v>43081</v>
      </c>
      <c r="S94" s="149">
        <v>0</v>
      </c>
      <c r="T94" s="149">
        <v>43081</v>
      </c>
      <c r="U94" s="149">
        <v>0</v>
      </c>
      <c r="V94" s="34"/>
      <c r="W94" s="34"/>
      <c r="X94" s="34"/>
      <c r="Y94" s="34"/>
      <c r="Z94" s="34"/>
      <c r="AA94" s="34"/>
      <c r="AB94" s="34"/>
      <c r="AC94" s="34"/>
      <c r="AD94" s="34"/>
      <c r="AE94" s="34"/>
      <c r="AF94" s="34"/>
      <c r="AG94" s="34"/>
      <c r="AH94" s="34"/>
      <c r="AI94" s="34"/>
      <c r="AJ94" s="34"/>
      <c r="AK94" s="34"/>
      <c r="AL94" s="34"/>
      <c r="AM94" s="34"/>
      <c r="AN94" s="34"/>
      <c r="AO94" s="34"/>
      <c r="AP94" s="34"/>
    </row>
    <row r="95" spans="1:42" ht="12.75" x14ac:dyDescent="0.2">
      <c r="A95" s="34" t="str">
        <v>Telangana</v>
      </c>
      <c r="B95" s="34" t="str">
        <v>TSSPDCL</v>
      </c>
      <c r="C95" s="34" t="str">
        <v>Jeedimetla</v>
      </c>
      <c r="D95" s="34" t="str">
        <v>Completed</v>
      </c>
      <c r="E95" s="149">
        <v>8882</v>
      </c>
      <c r="F95" s="149">
        <v>0</v>
      </c>
      <c r="G95" s="149">
        <v>8882</v>
      </c>
      <c r="H95" s="149">
        <v>0</v>
      </c>
      <c r="I95" s="34" t="str">
        <v>Capex</v>
      </c>
      <c r="J95" s="34" t="str">
        <v>SG Pilot</v>
      </c>
      <c r="K95" s="150" t="str">
        <v>ECIL</v>
      </c>
      <c r="L95" s="149" t="str">
        <v>Utility</v>
      </c>
      <c r="M95" s="149">
        <v>0</v>
      </c>
      <c r="N95" s="149">
        <v>8882</v>
      </c>
      <c r="O95" s="149">
        <v>0</v>
      </c>
      <c r="P95" s="149">
        <v>0</v>
      </c>
      <c r="Q95" s="149">
        <v>0</v>
      </c>
      <c r="R95" s="149">
        <v>8882</v>
      </c>
      <c r="S95" s="149">
        <v>0</v>
      </c>
      <c r="T95" s="149">
        <v>8882</v>
      </c>
      <c r="U95" s="149">
        <v>0</v>
      </c>
      <c r="V95" s="34"/>
      <c r="W95" s="34"/>
      <c r="X95" s="34"/>
      <c r="Y95" s="34"/>
      <c r="Z95" s="34"/>
      <c r="AA95" s="34"/>
      <c r="AB95" s="34"/>
      <c r="AC95" s="34"/>
      <c r="AD95" s="34"/>
      <c r="AE95" s="34"/>
      <c r="AF95" s="34"/>
      <c r="AG95" s="34"/>
      <c r="AH95" s="34"/>
      <c r="AI95" s="34"/>
      <c r="AJ95" s="34"/>
      <c r="AK95" s="34"/>
      <c r="AL95" s="34"/>
      <c r="AM95" s="34"/>
      <c r="AN95" s="34"/>
      <c r="AO95" s="34"/>
      <c r="AP95" s="34"/>
    </row>
    <row r="96" spans="1:42" ht="12.75" x14ac:dyDescent="0.2">
      <c r="A96" s="34" t="str">
        <v>Uttar Pradesh</v>
      </c>
      <c r="B96" s="34" t="str">
        <v>IITK</v>
      </c>
      <c r="C96" s="34" t="str">
        <v>Kanpur</v>
      </c>
      <c r="D96" s="34" t="str">
        <v>Completed</v>
      </c>
      <c r="E96" s="149">
        <v>28</v>
      </c>
      <c r="F96" s="149">
        <v>0</v>
      </c>
      <c r="G96" s="149">
        <v>28</v>
      </c>
      <c r="H96" s="149">
        <v>0</v>
      </c>
      <c r="I96" s="34" t="str">
        <v>Capex</v>
      </c>
      <c r="J96" s="34" t="str">
        <v>SG Pilot</v>
      </c>
      <c r="K96" s="34" t="str">
        <v>Synergy</v>
      </c>
      <c r="L96" s="149" t="str">
        <v>Utility</v>
      </c>
      <c r="M96" s="149">
        <v>0</v>
      </c>
      <c r="N96" s="149">
        <v>28</v>
      </c>
      <c r="O96" s="149">
        <v>0</v>
      </c>
      <c r="P96" s="149">
        <v>0</v>
      </c>
      <c r="Q96" s="149">
        <v>0</v>
      </c>
      <c r="R96" s="149">
        <v>28</v>
      </c>
      <c r="S96" s="149">
        <v>0</v>
      </c>
      <c r="T96" s="149">
        <v>28</v>
      </c>
      <c r="U96" s="149">
        <v>0</v>
      </c>
      <c r="V96" s="34"/>
      <c r="W96" s="34"/>
      <c r="X96" s="34"/>
      <c r="Y96" s="34"/>
      <c r="Z96" s="34"/>
      <c r="AA96" s="34"/>
      <c r="AB96" s="34"/>
      <c r="AC96" s="34"/>
      <c r="AD96" s="34"/>
      <c r="AE96" s="34"/>
      <c r="AF96" s="34"/>
      <c r="AG96" s="34"/>
      <c r="AH96" s="34"/>
      <c r="AI96" s="34"/>
      <c r="AJ96" s="34"/>
      <c r="AK96" s="34"/>
      <c r="AL96" s="34"/>
      <c r="AM96" s="34"/>
      <c r="AN96" s="34"/>
      <c r="AO96" s="34"/>
      <c r="AP96" s="34"/>
    </row>
    <row r="97" spans="1:42" ht="12.75" x14ac:dyDescent="0.2">
      <c r="A97" s="34" t="str">
        <v>Uttar Pradesh</v>
      </c>
      <c r="B97" s="34" t="str">
        <v>MVVNL</v>
      </c>
      <c r="C97" s="34" t="str">
        <v>Lucknow</v>
      </c>
      <c r="D97" s="34" t="str">
        <v>Ongoing</v>
      </c>
      <c r="E97" s="149">
        <v>905769</v>
      </c>
      <c r="F97" s="149">
        <v>0</v>
      </c>
      <c r="G97" s="149">
        <v>905769</v>
      </c>
      <c r="H97" s="149">
        <v>0</v>
      </c>
      <c r="I97" s="34" t="str">
        <v>Opex</v>
      </c>
      <c r="J97" s="34" t="str">
        <v>Utility Owned</v>
      </c>
      <c r="K97" s="34" t="str">
        <v>Larsen Toubro</v>
      </c>
      <c r="L97" s="149" t="str">
        <v>EESL</v>
      </c>
      <c r="M97" s="149">
        <v>17163</v>
      </c>
      <c r="N97" s="149">
        <v>380731</v>
      </c>
      <c r="O97" s="149">
        <v>3337</v>
      </c>
      <c r="P97" s="34">
        <v>0</v>
      </c>
      <c r="Q97" s="149">
        <v>0</v>
      </c>
      <c r="R97" s="149">
        <v>380731</v>
      </c>
      <c r="S97" s="149">
        <v>0</v>
      </c>
      <c r="T97" s="149">
        <v>380731</v>
      </c>
      <c r="U97" s="149">
        <v>0</v>
      </c>
      <c r="V97" s="34"/>
      <c r="W97" s="34"/>
      <c r="X97" s="34"/>
      <c r="Y97" s="34"/>
      <c r="Z97" s="34"/>
      <c r="AA97" s="34"/>
      <c r="AB97" s="34"/>
      <c r="AC97" s="34"/>
      <c r="AD97" s="34"/>
      <c r="AE97" s="34"/>
      <c r="AF97" s="34"/>
      <c r="AG97" s="34"/>
      <c r="AH97" s="34"/>
      <c r="AI97" s="34"/>
      <c r="AJ97" s="34"/>
      <c r="AK97" s="34"/>
      <c r="AL97" s="34"/>
      <c r="AM97" s="34"/>
      <c r="AN97" s="34"/>
      <c r="AO97" s="34"/>
      <c r="AP97" s="34"/>
    </row>
    <row r="98" spans="1:42" ht="12.75" x14ac:dyDescent="0.2">
      <c r="A98" s="34" t="str">
        <v>Uttar Pradesh</v>
      </c>
      <c r="B98" s="34" t="str">
        <v>PVVNL</v>
      </c>
      <c r="C98" s="34" t="str">
        <v xml:space="preserve">Meerut </v>
      </c>
      <c r="D98" s="34" t="str">
        <v>MI on Hold</v>
      </c>
      <c r="E98" s="149">
        <v>1164138</v>
      </c>
      <c r="F98" s="149">
        <v>0</v>
      </c>
      <c r="G98" s="149">
        <v>1164138</v>
      </c>
      <c r="H98" s="149">
        <v>0</v>
      </c>
      <c r="I98" s="34" t="str">
        <v>Opex</v>
      </c>
      <c r="J98" s="34" t="str">
        <v>Utility Owned</v>
      </c>
      <c r="K98" s="34" t="str">
        <v>Larsen Toubro</v>
      </c>
      <c r="L98" s="149" t="str">
        <v>EESL</v>
      </c>
      <c r="M98" s="149">
        <v>17163</v>
      </c>
      <c r="N98" s="149">
        <v>198726</v>
      </c>
      <c r="O98" s="149">
        <v>20</v>
      </c>
      <c r="P98" s="149">
        <v>0</v>
      </c>
      <c r="Q98" s="149">
        <v>0</v>
      </c>
      <c r="R98" s="149">
        <v>198726</v>
      </c>
      <c r="S98" s="149">
        <v>0</v>
      </c>
      <c r="T98" s="149">
        <v>198726</v>
      </c>
      <c r="U98" s="149">
        <v>0</v>
      </c>
      <c r="V98" s="34"/>
      <c r="W98" s="34"/>
      <c r="X98" s="34"/>
      <c r="Y98" s="34"/>
      <c r="Z98" s="34"/>
      <c r="AA98" s="34"/>
      <c r="AB98" s="34"/>
      <c r="AC98" s="34"/>
      <c r="AD98" s="34"/>
      <c r="AE98" s="34"/>
      <c r="AF98" s="34"/>
      <c r="AG98" s="34"/>
      <c r="AH98" s="34"/>
      <c r="AI98" s="34"/>
      <c r="AJ98" s="34"/>
      <c r="AK98" s="34"/>
      <c r="AL98" s="34"/>
      <c r="AM98" s="34"/>
      <c r="AN98" s="34"/>
      <c r="AO98" s="34"/>
      <c r="AP98" s="34"/>
    </row>
    <row r="99" spans="1:42" ht="12.75" x14ac:dyDescent="0.2">
      <c r="A99" s="34" t="str">
        <v>Uttar Pradesh</v>
      </c>
      <c r="B99" s="34" t="str">
        <v>DVVNL</v>
      </c>
      <c r="C99" s="34" t="str">
        <v>Agra</v>
      </c>
      <c r="D99" s="34" t="str">
        <v>MI on Hold</v>
      </c>
      <c r="E99" s="149">
        <v>628686</v>
      </c>
      <c r="F99" s="149">
        <v>0</v>
      </c>
      <c r="G99" s="149">
        <v>628686</v>
      </c>
      <c r="H99" s="149">
        <v>0</v>
      </c>
      <c r="I99" s="34" t="str">
        <v>Opex</v>
      </c>
      <c r="J99" s="34" t="str">
        <v>Utility Owned</v>
      </c>
      <c r="K99" s="34" t="str">
        <v>Larsen Toubro</v>
      </c>
      <c r="L99" s="149" t="str">
        <v>EESL</v>
      </c>
      <c r="M99" s="149">
        <v>17163</v>
      </c>
      <c r="N99" s="149">
        <v>147991</v>
      </c>
      <c r="O99" s="149">
        <v>127</v>
      </c>
      <c r="P99" s="149">
        <v>0</v>
      </c>
      <c r="Q99" s="149">
        <v>0</v>
      </c>
      <c r="R99" s="149">
        <v>147991</v>
      </c>
      <c r="S99" s="149">
        <v>0</v>
      </c>
      <c r="T99" s="149">
        <v>147991</v>
      </c>
      <c r="U99" s="149">
        <v>0</v>
      </c>
      <c r="V99" s="34"/>
      <c r="W99" s="34"/>
      <c r="X99" s="34"/>
      <c r="Y99" s="34"/>
      <c r="Z99" s="34"/>
      <c r="AA99" s="34"/>
      <c r="AB99" s="34"/>
      <c r="AC99" s="34"/>
      <c r="AD99" s="34"/>
      <c r="AE99" s="34"/>
      <c r="AF99" s="34"/>
      <c r="AG99" s="34"/>
      <c r="AH99" s="34"/>
      <c r="AI99" s="34"/>
      <c r="AJ99" s="34"/>
      <c r="AK99" s="34"/>
      <c r="AL99" s="34"/>
      <c r="AM99" s="34"/>
      <c r="AN99" s="34"/>
      <c r="AO99" s="34"/>
      <c r="AP99" s="34"/>
    </row>
    <row r="100" spans="1:42" ht="12.75" x14ac:dyDescent="0.2">
      <c r="A100" s="34" t="str">
        <v>Uttar Pradesh</v>
      </c>
      <c r="B100" s="34" t="str">
        <v>PuVVNL</v>
      </c>
      <c r="C100" s="34" t="str">
        <v>Varanasi</v>
      </c>
      <c r="D100" s="34" t="str">
        <v>MI on Hold</v>
      </c>
      <c r="E100" s="149">
        <v>1147102</v>
      </c>
      <c r="F100" s="149">
        <v>0</v>
      </c>
      <c r="G100" s="149">
        <v>1147102</v>
      </c>
      <c r="H100" s="149">
        <v>0</v>
      </c>
      <c r="I100" s="34" t="str">
        <v>Opex</v>
      </c>
      <c r="J100" s="34" t="str">
        <v>Utility Owned</v>
      </c>
      <c r="K100" s="34" t="str">
        <v>Larsen Toubro</v>
      </c>
      <c r="L100" s="149" t="str">
        <v>EESL</v>
      </c>
      <c r="M100" s="149">
        <v>17163</v>
      </c>
      <c r="N100" s="149">
        <v>321433</v>
      </c>
      <c r="O100" s="149">
        <v>1135</v>
      </c>
      <c r="P100" s="149">
        <v>0</v>
      </c>
      <c r="Q100" s="149">
        <v>0</v>
      </c>
      <c r="R100" s="149">
        <v>321433</v>
      </c>
      <c r="S100" s="149">
        <v>0</v>
      </c>
      <c r="T100" s="149">
        <v>321433</v>
      </c>
      <c r="U100" s="149">
        <v>0</v>
      </c>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2.75" x14ac:dyDescent="0.2">
      <c r="A101" s="34" t="str">
        <v>Uttar Pradesh</v>
      </c>
      <c r="B101" s="34" t="str">
        <v>KESCO</v>
      </c>
      <c r="C101" s="34" t="str">
        <v>Kanpur</v>
      </c>
      <c r="D101" s="34" t="str">
        <v>Ongoing</v>
      </c>
      <c r="E101" s="149">
        <v>156532</v>
      </c>
      <c r="F101" s="149">
        <v>0</v>
      </c>
      <c r="G101" s="149">
        <v>156532</v>
      </c>
      <c r="H101" s="149">
        <v>0</v>
      </c>
      <c r="I101" s="34" t="str">
        <v>Opex</v>
      </c>
      <c r="J101" s="34" t="str">
        <v>Utility Owned</v>
      </c>
      <c r="K101" s="34" t="str">
        <v>Larsen Toubro</v>
      </c>
      <c r="L101" s="149" t="str">
        <v>EESL</v>
      </c>
      <c r="M101" s="149">
        <v>17163</v>
      </c>
      <c r="N101" s="149">
        <v>134727</v>
      </c>
      <c r="O101" s="149">
        <v>98577</v>
      </c>
      <c r="P101" s="149">
        <v>6000</v>
      </c>
      <c r="Q101" s="149">
        <v>0</v>
      </c>
      <c r="R101" s="149">
        <v>134727</v>
      </c>
      <c r="S101" s="149">
        <v>5575</v>
      </c>
      <c r="T101" s="149">
        <v>129152</v>
      </c>
      <c r="U101" s="149">
        <v>0</v>
      </c>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2.75" x14ac:dyDescent="0.2">
      <c r="A102" s="34" t="str">
        <v>Uttar Pradesh</v>
      </c>
      <c r="B102" s="34" t="str">
        <v>DVVNL</v>
      </c>
      <c r="C102" s="34" t="str">
        <v>-</v>
      </c>
      <c r="D102" s="34" t="str">
        <v>Proposed</v>
      </c>
      <c r="E102" s="149">
        <v>5354069</v>
      </c>
      <c r="F102" s="149">
        <v>5354069</v>
      </c>
      <c r="G102" s="149">
        <v>0</v>
      </c>
      <c r="H102" s="149">
        <v>0</v>
      </c>
      <c r="I102" s="34" t="str">
        <v>Totex</v>
      </c>
      <c r="J102" s="34" t="str">
        <v>RDSS</v>
      </c>
      <c r="K102" s="34" t="str">
        <v>-</v>
      </c>
      <c r="L102" s="149" t="str">
        <v>REC</v>
      </c>
      <c r="M102" s="149">
        <v>0</v>
      </c>
      <c r="N102" s="149">
        <v>0</v>
      </c>
      <c r="O102" s="149">
        <v>0</v>
      </c>
      <c r="P102" s="149">
        <v>0</v>
      </c>
      <c r="Q102" s="149">
        <v>0</v>
      </c>
      <c r="R102" s="149">
        <v>0</v>
      </c>
      <c r="S102" s="149">
        <v>0</v>
      </c>
      <c r="T102" s="149">
        <v>0</v>
      </c>
      <c r="U102" s="149">
        <v>0</v>
      </c>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2.75" x14ac:dyDescent="0.2">
      <c r="A103" s="34" t="str">
        <v>Uttar Pradesh</v>
      </c>
      <c r="B103" s="34" t="str">
        <v>KESCO</v>
      </c>
      <c r="C103" s="34" t="str">
        <v>-</v>
      </c>
      <c r="D103" s="34" t="str">
        <v>Proposed</v>
      </c>
      <c r="E103" s="149">
        <v>625000</v>
      </c>
      <c r="F103" s="149">
        <v>625000</v>
      </c>
      <c r="G103" s="149">
        <v>0</v>
      </c>
      <c r="H103" s="149">
        <v>0</v>
      </c>
      <c r="I103" s="34" t="str">
        <v>Totex</v>
      </c>
      <c r="J103" s="34" t="str">
        <v>RDSS</v>
      </c>
      <c r="K103" s="34" t="str">
        <v>-</v>
      </c>
      <c r="L103" s="149" t="str">
        <v>REC</v>
      </c>
      <c r="M103" s="149">
        <v>0</v>
      </c>
      <c r="N103" s="149">
        <v>0</v>
      </c>
      <c r="O103" s="149">
        <v>0</v>
      </c>
      <c r="P103" s="149">
        <v>0</v>
      </c>
      <c r="Q103" s="149">
        <v>0</v>
      </c>
      <c r="R103" s="149">
        <v>0</v>
      </c>
      <c r="S103" s="149">
        <v>0</v>
      </c>
      <c r="T103" s="149">
        <v>0</v>
      </c>
      <c r="U103" s="149">
        <v>0</v>
      </c>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2.75" x14ac:dyDescent="0.2">
      <c r="A104" s="34" t="str">
        <v>Uttar Pradesh</v>
      </c>
      <c r="B104" s="34" t="str">
        <v>MVVNL</v>
      </c>
      <c r="C104" s="34" t="str">
        <v>-</v>
      </c>
      <c r="D104" s="34" t="str">
        <v>Proposed</v>
      </c>
      <c r="E104" s="149">
        <v>7528737</v>
      </c>
      <c r="F104" s="149">
        <v>7528737</v>
      </c>
      <c r="G104" s="149">
        <v>0</v>
      </c>
      <c r="H104" s="149">
        <v>0</v>
      </c>
      <c r="I104" s="34" t="str">
        <v>Totex</v>
      </c>
      <c r="J104" s="34" t="str">
        <v>RDSS</v>
      </c>
      <c r="K104" s="34" t="str">
        <v>-</v>
      </c>
      <c r="L104" s="149" t="str">
        <v>REC</v>
      </c>
      <c r="M104" s="149">
        <v>0</v>
      </c>
      <c r="N104" s="149">
        <v>0</v>
      </c>
      <c r="O104" s="149">
        <v>0</v>
      </c>
      <c r="P104" s="149">
        <v>0</v>
      </c>
      <c r="Q104" s="149">
        <v>0</v>
      </c>
      <c r="R104" s="149">
        <v>0</v>
      </c>
      <c r="S104" s="149">
        <v>0</v>
      </c>
      <c r="T104" s="149">
        <v>0</v>
      </c>
      <c r="U104" s="149">
        <v>0</v>
      </c>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2.75" x14ac:dyDescent="0.2">
      <c r="A105" s="34" t="str">
        <v>Uttar Pradesh</v>
      </c>
      <c r="B105" s="34" t="str">
        <v>PVVNL</v>
      </c>
      <c r="C105" s="34" t="str">
        <v>-</v>
      </c>
      <c r="D105" s="34" t="str">
        <v>Proposed</v>
      </c>
      <c r="E105" s="149">
        <v>6143261</v>
      </c>
      <c r="F105" s="149">
        <v>6143261</v>
      </c>
      <c r="G105" s="149">
        <v>0</v>
      </c>
      <c r="H105" s="149">
        <v>0</v>
      </c>
      <c r="I105" s="34" t="str">
        <v>Totex</v>
      </c>
      <c r="J105" s="34" t="str">
        <v>RDSS</v>
      </c>
      <c r="K105" s="34" t="str">
        <v>-</v>
      </c>
      <c r="L105" s="149" t="str">
        <v>REC</v>
      </c>
      <c r="M105" s="149">
        <v>0</v>
      </c>
      <c r="N105" s="149">
        <v>0</v>
      </c>
      <c r="O105" s="149">
        <v>0</v>
      </c>
      <c r="P105" s="149">
        <v>0</v>
      </c>
      <c r="Q105" s="149">
        <v>0</v>
      </c>
      <c r="R105" s="149">
        <v>0</v>
      </c>
      <c r="S105" s="149">
        <v>0</v>
      </c>
      <c r="T105" s="149">
        <v>0</v>
      </c>
      <c r="U105" s="149">
        <v>0</v>
      </c>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2.75" x14ac:dyDescent="0.2">
      <c r="A106" s="34" t="str">
        <v>Uttar Pradesh</v>
      </c>
      <c r="B106" s="34" t="str">
        <v>PuVVNL</v>
      </c>
      <c r="C106" s="34" t="str">
        <v>-</v>
      </c>
      <c r="D106" s="34" t="str">
        <v>Proposed</v>
      </c>
      <c r="E106" s="149">
        <v>7327988</v>
      </c>
      <c r="F106" s="149">
        <v>7327988</v>
      </c>
      <c r="G106" s="149">
        <v>0</v>
      </c>
      <c r="H106" s="149">
        <v>0</v>
      </c>
      <c r="I106" s="34" t="str">
        <v>Totex</v>
      </c>
      <c r="J106" s="34" t="str">
        <v>RDSS</v>
      </c>
      <c r="K106" s="34" t="str">
        <v>-</v>
      </c>
      <c r="L106" s="149" t="str">
        <v>REC</v>
      </c>
      <c r="M106" s="149">
        <v>0</v>
      </c>
      <c r="N106" s="149">
        <v>0</v>
      </c>
      <c r="O106" s="149">
        <v>0</v>
      </c>
      <c r="P106" s="149">
        <v>0</v>
      </c>
      <c r="Q106" s="149">
        <v>0</v>
      </c>
      <c r="R106" s="149">
        <v>0</v>
      </c>
      <c r="S106" s="149">
        <v>0</v>
      </c>
      <c r="T106" s="149">
        <v>0</v>
      </c>
      <c r="U106" s="149">
        <v>0</v>
      </c>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2.75" x14ac:dyDescent="0.2">
      <c r="A107" s="34" t="str">
        <v>Uttarakhand</v>
      </c>
      <c r="B107" s="34" t="str">
        <v>UPCL</v>
      </c>
      <c r="C107" s="34" t="str">
        <v>All districts</v>
      </c>
      <c r="D107" s="34" t="str">
        <v>Proposed</v>
      </c>
      <c r="E107" s="149">
        <v>1584205</v>
      </c>
      <c r="F107" s="149">
        <v>1584205</v>
      </c>
      <c r="G107" s="149">
        <v>0</v>
      </c>
      <c r="H107" s="149">
        <v>0</v>
      </c>
      <c r="I107" s="34" t="str">
        <v>Totex</v>
      </c>
      <c r="J107" s="34" t="str">
        <v>RDSS</v>
      </c>
      <c r="K107" s="34" t="str">
        <v>-</v>
      </c>
      <c r="L107" s="149" t="str">
        <v>PFC</v>
      </c>
      <c r="M107" s="149">
        <v>0</v>
      </c>
      <c r="N107" s="149">
        <v>0</v>
      </c>
      <c r="O107" s="149">
        <v>0</v>
      </c>
      <c r="P107" s="149">
        <v>0</v>
      </c>
      <c r="Q107" s="149">
        <v>0</v>
      </c>
      <c r="R107" s="149">
        <v>0</v>
      </c>
      <c r="S107" s="149">
        <v>0</v>
      </c>
      <c r="T107" s="149">
        <v>0</v>
      </c>
      <c r="U107" s="149">
        <v>0</v>
      </c>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2.75" x14ac:dyDescent="0.2">
      <c r="A108" s="34" t="str">
        <v>West Bengal</v>
      </c>
      <c r="B108" s="34" t="str">
        <v>WBSEDCL</v>
      </c>
      <c r="C108" s="34" t="str">
        <v>Siliguri</v>
      </c>
      <c r="D108" s="34" t="str">
        <v>Completed</v>
      </c>
      <c r="E108" s="149">
        <v>5164</v>
      </c>
      <c r="F108" s="149">
        <v>0</v>
      </c>
      <c r="G108" s="149">
        <v>5164</v>
      </c>
      <c r="H108" s="149">
        <v>0</v>
      </c>
      <c r="I108" s="34" t="str">
        <v>Capex</v>
      </c>
      <c r="J108" s="34" t="str">
        <v>SG Pilot</v>
      </c>
      <c r="K108" s="150" t="str">
        <v>Chemtrols</v>
      </c>
      <c r="L108" s="149" t="str">
        <v>Utility</v>
      </c>
      <c r="M108" s="149">
        <v>0</v>
      </c>
      <c r="N108" s="149">
        <v>5164</v>
      </c>
      <c r="O108" s="149">
        <v>0</v>
      </c>
      <c r="P108" s="149">
        <v>0</v>
      </c>
      <c r="Q108" s="149">
        <v>0</v>
      </c>
      <c r="R108" s="149">
        <v>5164</v>
      </c>
      <c r="S108" s="149">
        <v>0</v>
      </c>
      <c r="T108" s="149">
        <v>5164</v>
      </c>
      <c r="U108" s="149">
        <v>0</v>
      </c>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2.75" x14ac:dyDescent="0.2">
      <c r="A109" s="34" t="str">
        <v>West Bengal</v>
      </c>
      <c r="B109" s="34" t="str">
        <v>CESC</v>
      </c>
      <c r="C109" s="34" t="str">
        <v>Kolkata</v>
      </c>
      <c r="D109" s="34" t="str">
        <v>Completed</v>
      </c>
      <c r="E109" s="149">
        <v>10000</v>
      </c>
      <c r="F109" s="149">
        <v>0</v>
      </c>
      <c r="G109" s="149">
        <v>10000</v>
      </c>
      <c r="H109" s="149">
        <v>0</v>
      </c>
      <c r="I109" s="34" t="str">
        <v>Capex</v>
      </c>
      <c r="J109" s="34" t="str">
        <v>Utility Owned</v>
      </c>
      <c r="K109" s="150" t="str">
        <v>Genus, Secure</v>
      </c>
      <c r="L109" s="149" t="str">
        <v>Utility</v>
      </c>
      <c r="M109" s="149">
        <v>0</v>
      </c>
      <c r="N109" s="149">
        <v>10000</v>
      </c>
      <c r="O109" s="149">
        <v>0</v>
      </c>
      <c r="P109" s="149">
        <v>0</v>
      </c>
      <c r="Q109" s="149">
        <v>0</v>
      </c>
      <c r="R109" s="149">
        <v>10000</v>
      </c>
      <c r="S109" s="149">
        <v>0</v>
      </c>
      <c r="T109" s="149">
        <v>10000</v>
      </c>
      <c r="U109" s="149">
        <v>0</v>
      </c>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2.75" x14ac:dyDescent="0.2">
      <c r="A110" s="34" t="str">
        <v>West Bengal</v>
      </c>
      <c r="B110" s="34" t="str">
        <v>WBSEDCL</v>
      </c>
      <c r="C110" s="34" t="str">
        <v>-</v>
      </c>
      <c r="D110" s="34" t="str">
        <v>Proposed</v>
      </c>
      <c r="E110" s="149">
        <v>20717969</v>
      </c>
      <c r="F110" s="149">
        <v>20717969</v>
      </c>
      <c r="G110" s="149">
        <v>0</v>
      </c>
      <c r="H110" s="149">
        <v>0</v>
      </c>
      <c r="I110" s="34" t="str">
        <v>Totex</v>
      </c>
      <c r="J110" s="34" t="str">
        <v>RDSS</v>
      </c>
      <c r="K110" s="34" t="str">
        <v>-</v>
      </c>
      <c r="L110" s="149" t="str">
        <v>REC</v>
      </c>
      <c r="M110" s="149">
        <v>0</v>
      </c>
      <c r="N110" s="149">
        <v>0</v>
      </c>
      <c r="O110" s="149">
        <v>0</v>
      </c>
      <c r="P110" s="149">
        <v>0</v>
      </c>
      <c r="Q110" s="149">
        <v>0</v>
      </c>
      <c r="R110" s="149">
        <v>0</v>
      </c>
      <c r="S110" s="149">
        <v>0</v>
      </c>
      <c r="T110" s="149">
        <v>0</v>
      </c>
      <c r="U110" s="149">
        <v>0</v>
      </c>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2.7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2.7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2.7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2.7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2.7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2.7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2.7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2.7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2.7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2.7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2.7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2.7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2.7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2.7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2.7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2.7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2.7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2.7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2.7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2.7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2.7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2.7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2.7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2.7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2.7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2.7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2.7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2.7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2.7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2.7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2.7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2.7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2.7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2.7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2.7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2.7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2.7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2.7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2.7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2.7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2.7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2.7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2.7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2.7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2.7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2.7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2.7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2.7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2.7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2.7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2.7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2.7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2.7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2.7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2.7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2.7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2.7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2.7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2.7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2.7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2.7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2.7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2.7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2.7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2.7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2.7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2.7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2.7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2.7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2.7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2.7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2.7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2.7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2.7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2.7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2.7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2.7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2.7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2.7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2.7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2.7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2.7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2.7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2.7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2.7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2.7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2.7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2.7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2.7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2.7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2.7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2.7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2.7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2.7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2.7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2.7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2.7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2.7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2.7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2.7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2.7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2.7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2.7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2.7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2.7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2.7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2.7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2.7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2.7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2.7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2.7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2.7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2.7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2.7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2.7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2.7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2.7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2.7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2.7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2.7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2.7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2.7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2.7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2.7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2.7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2.7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2.7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2.7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2.7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2.7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2.7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2.7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2.7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2.7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2.7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2.7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2.7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2.7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2.7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2.7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2.7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2.7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2.7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2.7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2.7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2.7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2.7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2.7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2.7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2.7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2.7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2.7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2.7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2.7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2.7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2.7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2.7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2.7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2.7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2.7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2.7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2.7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2.7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2.7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2.7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2.7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2.7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2.7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2.7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2.7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2.7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2.7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2.7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2.7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2.7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2.7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2.7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2.7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2.7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2.7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2.7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2.7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2.7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2.7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2.7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2.7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2.7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2.7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2.7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2.7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2.7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2.7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2.7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2.7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2.7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2.7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2.7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2.7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2.7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2.7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2.7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2.7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2.7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2.7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2.7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2.7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2.7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2.7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2.7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2.7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2.7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2.7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2.7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2.7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2.7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2.7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2.7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2.7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2.7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2.7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2.7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2.7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2.7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2.7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2.7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2.7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2.7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2.7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2.7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2.7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2.7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2.7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2.7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2.7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2.7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2.7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2.7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2.7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2.7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2.7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2.7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2.7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2.7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2.7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2.7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2.7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2.7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2.7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2.7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2.7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2.7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2.7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2.7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2.7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2.7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2.7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2.7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2.7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2.7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2.7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2.7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2.7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2.7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2.7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2.7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2.7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2.7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2.7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2.7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2.7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2.7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2.7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2.7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2.7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2.7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2.7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2.7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2.7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2.7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2.7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2.7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2.7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2.7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2.7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2.7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2.7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2.7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2.7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2.7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2.7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2.7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2.7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2.7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2.7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2.7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2.7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2.7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2.7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2.7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2.7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2.7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2.7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2.7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2.7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2.7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2.7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2.7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2.7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2.7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2.7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2.7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2.7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2.7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2.7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2.7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2.7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2.7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2.7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2.7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2.7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2.7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2.7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2.7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2.7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2.7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2.7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2.7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2.7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2.7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2.7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2.7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2.7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2.7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2.7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2.7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2.7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2.7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2.7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2.7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2.7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2.7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2.7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2.7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2.7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2.7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2.7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2.7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2.7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2.7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2.7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2.7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2.7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2.7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2.7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2.7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2.7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2.7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2.7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2.7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2.7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2.7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2.7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2.7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2.7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2.7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2.7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2.7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2.7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2.7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2.7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2.7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2.7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2.7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2.7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2.7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2.7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2.7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2.7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2.7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2.7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2.7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2.7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2.7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2.7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2.7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2.7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2.7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2.7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2.7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2.7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2.7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2.7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2.7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2.7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2.7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2.7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2.7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2.7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2.7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2.7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2.7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2.7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2.7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2.7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2.7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2.7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2.7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2.7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2.7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2.7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2.7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2.7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2.7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2.7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2.7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2.7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2.7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2.7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2.7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2.7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2.7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2.7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2.7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2.7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2.7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2.7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2.7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2.7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2.7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2.7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2.7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2.7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2.7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2.7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2.7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2.7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2.7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2.7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2.7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2.7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2.7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2.7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2.7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2.7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2.7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2.7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2.7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2.7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2.7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2.7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2.7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2.7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2.7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2.7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2.7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2.7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2.7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2.7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2.7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2.7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2.7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2.7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2.7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2.7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2.7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2.7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2.7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2.7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2.7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2.7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2.7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2.7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2.7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2.7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2.7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2.7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2.7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2.7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2.7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2.7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2.7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2.7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2.7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2.7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2.7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2.7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2.7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2.7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2.7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2.7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2.7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2.7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2.7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2.7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2.7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2.7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2.7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2.7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2.7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2.7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2.7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2.7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2.7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2.7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2.7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2.7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2.7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2.7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2.7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2.7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2.7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2.7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2.7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2.7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2.7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2.7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2.7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2.7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2.7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2.7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2.7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2.7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2.7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2.7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2.7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2.7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2.7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2.7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2.7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2.7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2.7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2.7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2.7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2.7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2.7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2.7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2.7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2.7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2.7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2.7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2.7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2.7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2.7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2.7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2.7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2.7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2.7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2.7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2.7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2.7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2.7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2.7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2.7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2.7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2.7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2.7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2.7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2.7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2.7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2.7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2.7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2.7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2.7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2.7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2.7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2.7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2.7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2.7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2.7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2.7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2.7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2.7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2.7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2.7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2.7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2.7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2.7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2.7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2.7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2.7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2.7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2.7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2.7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2.7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2.7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2.7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2.7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2.7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2.7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2.7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2.7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2.7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2.7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2.7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2.7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2.7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2.7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2.7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2.7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2.7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2.7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2.7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2.7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2.7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2.7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2.7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2.7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2.7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2.7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2.7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2.7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2.7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2.7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2.7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2.7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2.7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2.7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2.7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2.7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2.7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2.7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2.7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2.7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2.7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2.7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2.7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2.7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2.7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2.7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2.7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2.7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2.7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2.7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2.7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2.7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2.7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2.7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2.7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2.7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2.7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2.7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2.7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2.7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2.7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2.7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2.7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2.7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2.7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2.7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2.7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2.7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2.7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2.7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2.7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2.7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2.7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2.7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2.7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2.7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2.7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2.7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2.7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2.7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2.7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2.7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2.7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2.7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2.7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2.7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2.7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2.7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2.7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2.7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2.7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2.7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2.7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2.7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2.7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2.7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2.7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2.7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2.7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2.7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2.7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2.7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2.7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2.7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2.7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2.7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2.7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2.7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2.7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2.7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2.7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2.7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2.7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2.7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2.7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2.7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2.7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2.7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2.7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2.7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2.7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2.7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2.7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2.7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2.7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2.7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2.7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2.7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2.7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2.7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2.7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2.7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2.7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2.7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2.7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2.7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2.7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2.7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2.7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2.7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2.7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2.7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2.7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2.7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2.7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2.7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2.7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2.7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2.7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2.7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2.7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2.7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2.7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2.7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2.7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2.7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2.7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2.7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2.7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2.7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2.7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2.7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2.7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2.7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2.7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2.7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2.7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2.7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2.7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2.7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2.7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2.7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2.7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2.7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2.7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2.7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2.7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2.7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2.7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2.7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2.7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2.7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2.7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2.7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2.7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2.7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2.7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2.7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2.7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2.7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2.7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2.7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2.7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2.7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2.7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2.7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2.7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2.7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2.7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2.7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2.7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2.7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2.7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2.7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2.7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2.7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2.7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2.7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2.7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2.7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2.7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2.7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2.7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2.7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2.7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2.7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2.7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2.7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2.7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2.7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2.7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2.7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2.7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2.7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2.7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2.7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2.7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2.7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2.7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2.7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2.7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2.7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2.7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2.7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2.7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2.7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2.7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2.7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2.7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2.7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2.7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2.7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2.7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2.7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2.7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2.7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2.7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2.7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2.7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2.7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2.7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2.7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2.7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2.7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2.7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2.7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2.7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2.7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2.7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2.7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2.7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2.7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2.7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2.7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2.7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2.7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2.7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2.7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2.7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2.7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2.7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2.7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2.7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2.7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2.7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2.7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2.7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2.7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2.7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2.7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2.7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2.7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2.7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2.7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2.7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2.7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2.7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2.7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2.7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2.7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2.7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2.7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2.7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2.7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2.7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2.7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2.7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2.7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2.7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2.7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2.7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2.7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2.7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2.7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2.7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2.7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2.7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57"/>
  <sheetViews>
    <sheetView workbookViewId="0"/>
  </sheetViews>
  <sheetFormatPr defaultColWidth="14.42578125" defaultRowHeight="15.75" customHeight="1" x14ac:dyDescent="0.2"/>
  <cols>
    <col min="1" max="1" width="5.85546875" customWidth="1"/>
    <col min="2" max="2" width="21.7109375" customWidth="1"/>
    <col min="3" max="3" width="17" customWidth="1"/>
    <col min="4" max="4" width="40.28515625" customWidth="1"/>
    <col min="5" max="6" width="15.85546875" customWidth="1"/>
    <col min="7" max="7" width="21.28515625" customWidth="1"/>
    <col min="8" max="8" width="13.85546875" customWidth="1"/>
    <col min="9" max="9" width="17" customWidth="1"/>
    <col min="10" max="10" width="15.140625" customWidth="1"/>
    <col min="11" max="11" width="14.7109375" customWidth="1"/>
    <col min="12" max="12" width="24.42578125" customWidth="1"/>
    <col min="13" max="13" width="22.5703125" customWidth="1"/>
    <col min="14" max="14" width="34.140625" customWidth="1"/>
    <col min="15" max="15" width="23.42578125" customWidth="1"/>
    <col min="16" max="16" width="21.28515625" customWidth="1"/>
    <col min="17" max="17" width="18" customWidth="1"/>
    <col min="18" max="18" width="21.42578125" hidden="1" customWidth="1"/>
    <col min="19" max="19" width="22.85546875" hidden="1" customWidth="1"/>
    <col min="20" max="20" width="17" hidden="1" customWidth="1"/>
    <col min="21" max="21" width="29.140625" customWidth="1"/>
    <col min="22" max="26" width="9.140625" customWidth="1"/>
  </cols>
  <sheetData>
    <row r="1" spans="1:26" ht="27" customHeight="1" x14ac:dyDescent="0.2">
      <c r="A1" s="830" t="s">
        <v>372</v>
      </c>
      <c r="B1" s="831"/>
      <c r="C1" s="831"/>
      <c r="D1" s="831"/>
      <c r="E1" s="831"/>
      <c r="F1" s="831"/>
      <c r="G1" s="831"/>
      <c r="H1" s="831"/>
      <c r="I1" s="831"/>
      <c r="J1" s="831"/>
      <c r="K1" s="831"/>
      <c r="L1" s="831"/>
      <c r="M1" s="831"/>
      <c r="N1" s="831"/>
      <c r="O1" s="831"/>
      <c r="P1" s="831"/>
      <c r="Q1" s="831"/>
      <c r="R1" s="831"/>
      <c r="S1" s="831"/>
      <c r="T1" s="832"/>
      <c r="U1" s="154"/>
      <c r="V1" s="154"/>
      <c r="W1" s="154"/>
      <c r="X1" s="154"/>
      <c r="Y1" s="154"/>
      <c r="Z1" s="154"/>
    </row>
    <row r="2" spans="1:26" ht="27" customHeight="1" x14ac:dyDescent="0.2">
      <c r="A2" s="155" t="s">
        <v>373</v>
      </c>
      <c r="B2" s="155"/>
      <c r="C2" s="155"/>
      <c r="D2" s="155"/>
      <c r="E2" s="155"/>
      <c r="F2" s="155"/>
      <c r="G2" s="155"/>
      <c r="H2" s="155"/>
      <c r="I2" s="155"/>
      <c r="J2" s="155"/>
      <c r="K2" s="155"/>
      <c r="L2" s="155"/>
      <c r="M2" s="155"/>
      <c r="N2" s="155"/>
      <c r="O2" s="155"/>
      <c r="P2" s="155"/>
      <c r="Q2" s="155"/>
      <c r="R2" s="833" t="s">
        <v>374</v>
      </c>
      <c r="S2" s="810"/>
      <c r="T2" s="834"/>
      <c r="U2" s="154"/>
      <c r="V2" s="154"/>
      <c r="W2" s="154"/>
      <c r="X2" s="154"/>
      <c r="Y2" s="154"/>
      <c r="Z2" s="154"/>
    </row>
    <row r="3" spans="1:26" ht="12.75" x14ac:dyDescent="0.2">
      <c r="A3" s="156">
        <v>1</v>
      </c>
      <c r="B3" s="156">
        <v>2</v>
      </c>
      <c r="C3" s="156">
        <v>3</v>
      </c>
      <c r="D3" s="156">
        <v>4</v>
      </c>
      <c r="E3" s="156">
        <v>5</v>
      </c>
      <c r="F3" s="156">
        <v>6</v>
      </c>
      <c r="G3" s="156">
        <v>7</v>
      </c>
      <c r="H3" s="156">
        <v>8</v>
      </c>
      <c r="I3" s="156">
        <v>9</v>
      </c>
      <c r="J3" s="156">
        <v>10</v>
      </c>
      <c r="K3" s="156">
        <v>11</v>
      </c>
      <c r="L3" s="156">
        <v>12</v>
      </c>
      <c r="M3" s="156">
        <v>13</v>
      </c>
      <c r="N3" s="156">
        <v>14</v>
      </c>
      <c r="O3" s="156">
        <v>15</v>
      </c>
      <c r="P3" s="156">
        <v>16</v>
      </c>
      <c r="Q3" s="156">
        <v>17</v>
      </c>
      <c r="R3" s="156">
        <v>18</v>
      </c>
      <c r="S3" s="156">
        <v>19</v>
      </c>
      <c r="T3" s="157">
        <v>20</v>
      </c>
      <c r="U3" s="157"/>
      <c r="V3" s="157"/>
      <c r="W3" s="157"/>
      <c r="X3" s="157"/>
      <c r="Y3" s="157"/>
      <c r="Z3" s="157"/>
    </row>
    <row r="4" spans="1:26" ht="63.75" x14ac:dyDescent="0.2">
      <c r="A4" s="158" t="s">
        <v>375</v>
      </c>
      <c r="B4" s="158" t="s">
        <v>177</v>
      </c>
      <c r="C4" s="158" t="s">
        <v>96</v>
      </c>
      <c r="D4" s="158" t="s">
        <v>178</v>
      </c>
      <c r="E4" s="158" t="s">
        <v>376</v>
      </c>
      <c r="F4" s="158" t="s">
        <v>377</v>
      </c>
      <c r="G4" s="835" t="s">
        <v>180</v>
      </c>
      <c r="H4" s="775"/>
      <c r="I4" s="775"/>
      <c r="J4" s="776"/>
      <c r="K4" s="835" t="s">
        <v>378</v>
      </c>
      <c r="L4" s="775"/>
      <c r="M4" s="776"/>
      <c r="N4" s="158" t="s">
        <v>379</v>
      </c>
      <c r="O4" s="158" t="s">
        <v>183</v>
      </c>
      <c r="P4" s="835" t="s">
        <v>184</v>
      </c>
      <c r="Q4" s="776"/>
      <c r="R4" s="159" t="s">
        <v>380</v>
      </c>
      <c r="S4" s="160" t="s">
        <v>381</v>
      </c>
      <c r="T4" s="160" t="s">
        <v>382</v>
      </c>
      <c r="U4" s="157"/>
      <c r="V4" s="157"/>
      <c r="W4" s="157"/>
      <c r="X4" s="157"/>
      <c r="Y4" s="157"/>
      <c r="Z4" s="157"/>
    </row>
    <row r="5" spans="1:26" ht="15" customHeight="1" x14ac:dyDescent="0.2">
      <c r="A5" s="161"/>
      <c r="B5" s="161"/>
      <c r="C5" s="161"/>
      <c r="D5" s="161"/>
      <c r="E5" s="161"/>
      <c r="F5" s="161"/>
      <c r="G5" s="836" t="s">
        <v>383</v>
      </c>
      <c r="H5" s="776"/>
      <c r="I5" s="162" t="s">
        <v>384</v>
      </c>
      <c r="J5" s="162" t="s">
        <v>385</v>
      </c>
      <c r="K5" s="161" t="s">
        <v>386</v>
      </c>
      <c r="L5" s="836" t="s">
        <v>387</v>
      </c>
      <c r="M5" s="776"/>
      <c r="N5" s="161"/>
      <c r="O5" s="161"/>
      <c r="P5" s="837" t="s">
        <v>356</v>
      </c>
      <c r="Q5" s="837" t="s">
        <v>388</v>
      </c>
      <c r="R5" s="163"/>
      <c r="S5" s="164"/>
      <c r="T5" s="164"/>
      <c r="U5" s="157"/>
      <c r="V5" s="157"/>
      <c r="W5" s="157"/>
      <c r="X5" s="157"/>
      <c r="Y5" s="157"/>
      <c r="Z5" s="157"/>
    </row>
    <row r="6" spans="1:26" ht="30.75" customHeight="1" x14ac:dyDescent="0.2">
      <c r="A6" s="165"/>
      <c r="B6" s="165"/>
      <c r="C6" s="165"/>
      <c r="D6" s="165"/>
      <c r="E6" s="165"/>
      <c r="F6" s="165"/>
      <c r="G6" s="166" t="s">
        <v>235</v>
      </c>
      <c r="H6" s="166" t="s">
        <v>236</v>
      </c>
      <c r="I6" s="165"/>
      <c r="J6" s="165"/>
      <c r="K6" s="165"/>
      <c r="L6" s="165" t="s">
        <v>389</v>
      </c>
      <c r="M6" s="166" t="s">
        <v>390</v>
      </c>
      <c r="N6" s="165"/>
      <c r="O6" s="165"/>
      <c r="P6" s="773"/>
      <c r="Q6" s="773"/>
      <c r="R6" s="167"/>
      <c r="S6" s="168"/>
      <c r="T6" s="168"/>
      <c r="U6" s="157"/>
      <c r="V6" s="157"/>
      <c r="W6" s="157"/>
      <c r="X6" s="157"/>
      <c r="Y6" s="157"/>
      <c r="Z6" s="157"/>
    </row>
    <row r="7" spans="1:26" ht="30" customHeight="1" x14ac:dyDescent="0.2">
      <c r="A7" s="78">
        <v>1</v>
      </c>
      <c r="B7" s="823" t="s">
        <v>391</v>
      </c>
      <c r="C7" s="74" t="s">
        <v>392</v>
      </c>
      <c r="D7" s="826" t="s">
        <v>393</v>
      </c>
      <c r="E7" s="170" t="s">
        <v>394</v>
      </c>
      <c r="F7" s="78" t="s">
        <v>240</v>
      </c>
      <c r="G7" s="171">
        <v>36800</v>
      </c>
      <c r="H7" s="171"/>
      <c r="I7" s="78"/>
      <c r="J7" s="78"/>
      <c r="K7" s="78"/>
      <c r="L7" s="172">
        <v>29</v>
      </c>
      <c r="M7" s="78">
        <v>96</v>
      </c>
      <c r="N7" s="78" t="s">
        <v>241</v>
      </c>
      <c r="O7" s="78" t="s">
        <v>94</v>
      </c>
      <c r="P7" s="78" t="s">
        <v>104</v>
      </c>
      <c r="Q7" s="78" t="s">
        <v>242</v>
      </c>
      <c r="R7" s="173"/>
      <c r="S7" s="173"/>
      <c r="T7" s="173"/>
      <c r="U7" s="157"/>
      <c r="V7" s="157"/>
      <c r="W7" s="157"/>
      <c r="X7" s="157"/>
      <c r="Y7" s="157"/>
      <c r="Z7" s="157"/>
    </row>
    <row r="8" spans="1:26" ht="30" customHeight="1" x14ac:dyDescent="0.2">
      <c r="A8" s="78">
        <v>2</v>
      </c>
      <c r="B8" s="789"/>
      <c r="C8" s="74" t="s">
        <v>392</v>
      </c>
      <c r="D8" s="789"/>
      <c r="E8" s="170" t="s">
        <v>394</v>
      </c>
      <c r="F8" s="78" t="s">
        <v>243</v>
      </c>
      <c r="G8" s="171">
        <f>64102-G7+800</f>
        <v>28102</v>
      </c>
      <c r="H8" s="171"/>
      <c r="I8" s="78"/>
      <c r="J8" s="78"/>
      <c r="K8" s="78"/>
      <c r="L8" s="172"/>
      <c r="M8" s="78"/>
      <c r="N8" s="78"/>
      <c r="O8" s="78"/>
      <c r="P8" s="78"/>
      <c r="Q8" s="78"/>
      <c r="R8" s="173"/>
      <c r="S8" s="173"/>
      <c r="T8" s="173"/>
      <c r="U8" s="157"/>
      <c r="V8" s="157"/>
      <c r="W8" s="157"/>
      <c r="X8" s="157"/>
      <c r="Y8" s="157"/>
      <c r="Z8" s="157"/>
    </row>
    <row r="9" spans="1:26" ht="30" customHeight="1" x14ac:dyDescent="0.2">
      <c r="A9" s="78">
        <v>3</v>
      </c>
      <c r="B9" s="773"/>
      <c r="C9" s="74" t="s">
        <v>51</v>
      </c>
      <c r="D9" s="773"/>
      <c r="E9" s="170" t="s">
        <v>394</v>
      </c>
      <c r="F9" s="78" t="s">
        <v>240</v>
      </c>
      <c r="G9" s="171">
        <v>38400</v>
      </c>
      <c r="H9" s="171"/>
      <c r="I9" s="78"/>
      <c r="J9" s="78"/>
      <c r="K9" s="78"/>
      <c r="L9" s="172">
        <v>29</v>
      </c>
      <c r="M9" s="78">
        <v>96</v>
      </c>
      <c r="N9" s="78" t="s">
        <v>241</v>
      </c>
      <c r="O9" s="78" t="s">
        <v>95</v>
      </c>
      <c r="P9" s="78" t="s">
        <v>104</v>
      </c>
      <c r="Q9" s="78" t="s">
        <v>242</v>
      </c>
      <c r="R9" s="173"/>
      <c r="S9" s="173"/>
      <c r="T9" s="173"/>
      <c r="U9" s="157"/>
      <c r="V9" s="157"/>
      <c r="W9" s="157"/>
      <c r="X9" s="157"/>
      <c r="Y9" s="157"/>
      <c r="Z9" s="157"/>
    </row>
    <row r="10" spans="1:26" ht="30" customHeight="1" x14ac:dyDescent="0.2">
      <c r="A10" s="78">
        <v>4</v>
      </c>
      <c r="B10" s="828" t="s">
        <v>16</v>
      </c>
      <c r="C10" s="174" t="s">
        <v>167</v>
      </c>
      <c r="D10" s="175" t="s">
        <v>395</v>
      </c>
      <c r="E10" s="176" t="s">
        <v>394</v>
      </c>
      <c r="F10" s="125" t="s">
        <v>240</v>
      </c>
      <c r="G10" s="177">
        <v>2000</v>
      </c>
      <c r="H10" s="177"/>
      <c r="I10" s="178"/>
      <c r="J10" s="78"/>
      <c r="K10" s="78"/>
      <c r="L10" s="179"/>
      <c r="M10" s="180"/>
      <c r="N10" s="78" t="s">
        <v>245</v>
      </c>
      <c r="O10" s="78" t="s">
        <v>396</v>
      </c>
      <c r="P10" s="74"/>
      <c r="Q10" s="74" t="s">
        <v>166</v>
      </c>
      <c r="R10" s="173"/>
      <c r="S10" s="173"/>
      <c r="T10" s="173"/>
      <c r="U10" s="157"/>
      <c r="V10" s="157"/>
      <c r="W10" s="157"/>
      <c r="X10" s="157"/>
      <c r="Y10" s="157"/>
      <c r="Z10" s="157"/>
    </row>
    <row r="11" spans="1:26" ht="30" customHeight="1" x14ac:dyDescent="0.2">
      <c r="A11" s="78">
        <v>5</v>
      </c>
      <c r="B11" s="789"/>
      <c r="C11" s="181" t="s">
        <v>397</v>
      </c>
      <c r="D11" s="182" t="s">
        <v>268</v>
      </c>
      <c r="E11" s="183" t="s">
        <v>394</v>
      </c>
      <c r="F11" s="184" t="s">
        <v>269</v>
      </c>
      <c r="G11" s="185">
        <v>2302644</v>
      </c>
      <c r="H11" s="185">
        <v>2302644</v>
      </c>
      <c r="I11" s="186">
        <v>102246</v>
      </c>
      <c r="J11" s="187">
        <v>9741</v>
      </c>
      <c r="K11" s="184"/>
      <c r="L11" s="184"/>
      <c r="M11" s="186">
        <v>93</v>
      </c>
      <c r="N11" s="184" t="s">
        <v>270</v>
      </c>
      <c r="O11" s="184" t="s">
        <v>18</v>
      </c>
      <c r="P11" s="184"/>
      <c r="Q11" s="184"/>
      <c r="R11" s="173"/>
      <c r="S11" s="173"/>
      <c r="T11" s="173"/>
      <c r="U11" s="157"/>
      <c r="V11" s="157"/>
      <c r="W11" s="157"/>
      <c r="X11" s="157"/>
      <c r="Y11" s="157"/>
      <c r="Z11" s="157"/>
    </row>
    <row r="12" spans="1:26" ht="30" customHeight="1" x14ac:dyDescent="0.2">
      <c r="A12" s="78">
        <v>6</v>
      </c>
      <c r="B12" s="789"/>
      <c r="C12" s="188" t="s">
        <v>398</v>
      </c>
      <c r="D12" s="189" t="s">
        <v>268</v>
      </c>
      <c r="E12" s="190" t="s">
        <v>394</v>
      </c>
      <c r="F12" s="191" t="s">
        <v>269</v>
      </c>
      <c r="G12" s="192">
        <v>2050962</v>
      </c>
      <c r="H12" s="192">
        <v>2050962</v>
      </c>
      <c r="I12" s="193">
        <v>113650</v>
      </c>
      <c r="J12" s="194">
        <v>3726</v>
      </c>
      <c r="K12" s="191"/>
      <c r="L12" s="191"/>
      <c r="M12" s="193">
        <v>93</v>
      </c>
      <c r="N12" s="191" t="s">
        <v>270</v>
      </c>
      <c r="O12" s="191" t="s">
        <v>18</v>
      </c>
      <c r="P12" s="191"/>
      <c r="Q12" s="191"/>
      <c r="R12" s="173"/>
      <c r="S12" s="173"/>
      <c r="T12" s="173"/>
      <c r="U12" s="157"/>
      <c r="V12" s="157"/>
      <c r="W12" s="157"/>
      <c r="X12" s="157"/>
      <c r="Y12" s="157"/>
      <c r="Z12" s="157"/>
    </row>
    <row r="13" spans="1:26" ht="30" customHeight="1" x14ac:dyDescent="0.2">
      <c r="A13" s="78">
        <v>7</v>
      </c>
      <c r="B13" s="789"/>
      <c r="C13" s="188" t="s">
        <v>399</v>
      </c>
      <c r="D13" s="189" t="s">
        <v>268</v>
      </c>
      <c r="E13" s="190" t="s">
        <v>394</v>
      </c>
      <c r="F13" s="191" t="s">
        <v>269</v>
      </c>
      <c r="G13" s="192">
        <v>1255240</v>
      </c>
      <c r="H13" s="192">
        <v>1255240</v>
      </c>
      <c r="I13" s="194">
        <v>77244</v>
      </c>
      <c r="J13" s="194">
        <v>3891</v>
      </c>
      <c r="K13" s="191"/>
      <c r="L13" s="191"/>
      <c r="M13" s="193">
        <v>93</v>
      </c>
      <c r="N13" s="191" t="s">
        <v>270</v>
      </c>
      <c r="O13" s="191" t="s">
        <v>18</v>
      </c>
      <c r="P13" s="191"/>
      <c r="Q13" s="191"/>
      <c r="R13" s="173"/>
      <c r="S13" s="173"/>
      <c r="T13" s="173"/>
      <c r="U13" s="157"/>
      <c r="V13" s="157"/>
      <c r="W13" s="157"/>
      <c r="X13" s="157"/>
      <c r="Y13" s="157"/>
      <c r="Z13" s="157"/>
    </row>
    <row r="14" spans="1:26" ht="30" customHeight="1" x14ac:dyDescent="0.2">
      <c r="A14" s="78">
        <v>8</v>
      </c>
      <c r="B14" s="821" t="s">
        <v>54</v>
      </c>
      <c r="C14" s="74" t="s">
        <v>55</v>
      </c>
      <c r="D14" s="195" t="s">
        <v>400</v>
      </c>
      <c r="E14" s="170" t="s">
        <v>394</v>
      </c>
      <c r="F14" s="78" t="s">
        <v>240</v>
      </c>
      <c r="G14" s="171">
        <v>70000</v>
      </c>
      <c r="H14" s="171"/>
      <c r="I14" s="78"/>
      <c r="J14" s="78"/>
      <c r="K14" s="78" t="s">
        <v>401</v>
      </c>
      <c r="L14" s="172"/>
      <c r="M14" s="78"/>
      <c r="N14" s="78" t="s">
        <v>245</v>
      </c>
      <c r="O14" s="78" t="s">
        <v>396</v>
      </c>
      <c r="P14" s="78"/>
      <c r="Q14" s="74" t="s">
        <v>402</v>
      </c>
      <c r="R14" s="173"/>
      <c r="S14" s="173"/>
      <c r="T14" s="173"/>
      <c r="U14" s="157"/>
      <c r="V14" s="157"/>
      <c r="W14" s="157"/>
      <c r="X14" s="157"/>
      <c r="Y14" s="157"/>
      <c r="Z14" s="157"/>
    </row>
    <row r="15" spans="1:26" ht="30" customHeight="1" x14ac:dyDescent="0.2">
      <c r="A15" s="78">
        <v>9</v>
      </c>
      <c r="B15" s="789"/>
      <c r="C15" s="74" t="s">
        <v>55</v>
      </c>
      <c r="D15" s="195" t="s">
        <v>250</v>
      </c>
      <c r="E15" s="170" t="s">
        <v>394</v>
      </c>
      <c r="F15" s="78" t="s">
        <v>240</v>
      </c>
      <c r="G15" s="171">
        <v>14519</v>
      </c>
      <c r="H15" s="171"/>
      <c r="I15" s="78"/>
      <c r="J15" s="78"/>
      <c r="K15" s="78" t="s">
        <v>403</v>
      </c>
      <c r="L15" s="172"/>
      <c r="M15" s="78"/>
      <c r="N15" s="78" t="s">
        <v>245</v>
      </c>
      <c r="O15" s="78" t="s">
        <v>251</v>
      </c>
      <c r="P15" s="78"/>
      <c r="Q15" s="78" t="s">
        <v>252</v>
      </c>
      <c r="R15" s="173"/>
      <c r="S15" s="173"/>
      <c r="T15" s="173"/>
      <c r="U15" s="157"/>
      <c r="V15" s="157"/>
      <c r="W15" s="157"/>
      <c r="X15" s="157"/>
      <c r="Y15" s="157"/>
      <c r="Z15" s="157"/>
    </row>
    <row r="16" spans="1:26" ht="30" customHeight="1" x14ac:dyDescent="0.2">
      <c r="A16" s="78">
        <v>10</v>
      </c>
      <c r="B16" s="789"/>
      <c r="C16" s="74" t="s">
        <v>55</v>
      </c>
      <c r="D16" s="74" t="s">
        <v>404</v>
      </c>
      <c r="E16" s="170" t="s">
        <v>394</v>
      </c>
      <c r="F16" s="78" t="s">
        <v>240</v>
      </c>
      <c r="G16" s="177">
        <v>134000</v>
      </c>
      <c r="H16" s="171"/>
      <c r="I16" s="78"/>
      <c r="J16" s="78"/>
      <c r="K16" s="78" t="s">
        <v>405</v>
      </c>
      <c r="L16" s="172"/>
      <c r="M16" s="78"/>
      <c r="N16" s="78" t="s">
        <v>245</v>
      </c>
      <c r="O16" s="125" t="s">
        <v>396</v>
      </c>
      <c r="P16" s="125"/>
      <c r="Q16" s="196" t="s">
        <v>406</v>
      </c>
      <c r="R16" s="173"/>
      <c r="S16" s="173"/>
      <c r="T16" s="173"/>
      <c r="U16" s="157"/>
      <c r="V16" s="157"/>
      <c r="W16" s="157"/>
      <c r="X16" s="157"/>
      <c r="Y16" s="157"/>
      <c r="Z16" s="157"/>
    </row>
    <row r="17" spans="1:26" ht="30" customHeight="1" x14ac:dyDescent="0.2">
      <c r="A17" s="78">
        <v>11</v>
      </c>
      <c r="B17" s="789"/>
      <c r="C17" s="78" t="s">
        <v>55</v>
      </c>
      <c r="D17" s="197" t="s">
        <v>407</v>
      </c>
      <c r="E17" s="170" t="s">
        <v>394</v>
      </c>
      <c r="F17" s="78" t="s">
        <v>240</v>
      </c>
      <c r="G17" s="177">
        <v>134000</v>
      </c>
      <c r="H17" s="171"/>
      <c r="I17" s="178"/>
      <c r="J17" s="78"/>
      <c r="K17" s="78" t="s">
        <v>408</v>
      </c>
      <c r="L17" s="198"/>
      <c r="M17" s="109"/>
      <c r="N17" s="78" t="s">
        <v>245</v>
      </c>
      <c r="O17" s="125" t="s">
        <v>396</v>
      </c>
      <c r="P17" s="125"/>
      <c r="Q17" s="74" t="s">
        <v>409</v>
      </c>
      <c r="R17" s="173"/>
      <c r="S17" s="173"/>
      <c r="T17" s="173"/>
      <c r="U17" s="157"/>
      <c r="V17" s="157"/>
      <c r="W17" s="157"/>
      <c r="X17" s="157"/>
      <c r="Y17" s="157"/>
      <c r="Z17" s="157"/>
    </row>
    <row r="18" spans="1:26" ht="30" customHeight="1" x14ac:dyDescent="0.2">
      <c r="A18" s="78">
        <v>12</v>
      </c>
      <c r="B18" s="789"/>
      <c r="C18" s="174" t="s">
        <v>55</v>
      </c>
      <c r="D18" s="74" t="s">
        <v>410</v>
      </c>
      <c r="E18" s="176" t="s">
        <v>394</v>
      </c>
      <c r="F18" s="125" t="s">
        <v>243</v>
      </c>
      <c r="G18" s="177">
        <v>363500</v>
      </c>
      <c r="H18" s="177">
        <v>363500</v>
      </c>
      <c r="I18" s="178"/>
      <c r="J18" s="78"/>
      <c r="K18" s="78">
        <v>0</v>
      </c>
      <c r="L18" s="198">
        <v>106.61</v>
      </c>
      <c r="M18" s="109" t="s">
        <v>411</v>
      </c>
      <c r="N18" s="78" t="s">
        <v>371</v>
      </c>
      <c r="O18" s="78" t="s">
        <v>412</v>
      </c>
      <c r="P18" s="78"/>
      <c r="Q18" s="74" t="s">
        <v>413</v>
      </c>
      <c r="R18" s="173"/>
      <c r="S18" s="173"/>
      <c r="T18" s="173"/>
      <c r="U18" s="157"/>
      <c r="V18" s="157"/>
      <c r="W18" s="157"/>
      <c r="X18" s="157"/>
      <c r="Y18" s="157"/>
      <c r="Z18" s="157"/>
    </row>
    <row r="19" spans="1:26" ht="30" customHeight="1" x14ac:dyDescent="0.2">
      <c r="A19" s="78">
        <v>13</v>
      </c>
      <c r="B19" s="789"/>
      <c r="C19" s="174" t="s">
        <v>55</v>
      </c>
      <c r="D19" s="74" t="s">
        <v>414</v>
      </c>
      <c r="E19" s="176" t="s">
        <v>394</v>
      </c>
      <c r="F19" s="125" t="s">
        <v>243</v>
      </c>
      <c r="G19" s="177">
        <v>256600</v>
      </c>
      <c r="H19" s="177">
        <v>256600</v>
      </c>
      <c r="I19" s="178"/>
      <c r="J19" s="78"/>
      <c r="K19" s="78">
        <v>0</v>
      </c>
      <c r="L19" s="198">
        <v>106.61</v>
      </c>
      <c r="M19" s="109" t="s">
        <v>411</v>
      </c>
      <c r="N19" s="78" t="s">
        <v>371</v>
      </c>
      <c r="O19" s="78" t="s">
        <v>412</v>
      </c>
      <c r="P19" s="78"/>
      <c r="Q19" s="74" t="s">
        <v>413</v>
      </c>
      <c r="R19" s="173"/>
      <c r="S19" s="173"/>
      <c r="T19" s="173"/>
      <c r="U19" s="157"/>
      <c r="V19" s="157"/>
      <c r="W19" s="157"/>
      <c r="X19" s="157"/>
      <c r="Y19" s="157"/>
      <c r="Z19" s="157"/>
    </row>
    <row r="20" spans="1:26" ht="30" customHeight="1" x14ac:dyDescent="0.2">
      <c r="A20" s="78">
        <v>14</v>
      </c>
      <c r="B20" s="789"/>
      <c r="C20" s="199" t="s">
        <v>55</v>
      </c>
      <c r="D20" s="200" t="s">
        <v>415</v>
      </c>
      <c r="E20" s="176" t="s">
        <v>394</v>
      </c>
      <c r="F20" s="125" t="s">
        <v>243</v>
      </c>
      <c r="G20" s="177">
        <v>0</v>
      </c>
      <c r="H20" s="177">
        <v>0</v>
      </c>
      <c r="I20" s="178">
        <v>17000</v>
      </c>
      <c r="J20" s="78">
        <v>0</v>
      </c>
      <c r="K20" s="78">
        <v>56.87</v>
      </c>
      <c r="L20" s="179">
        <v>0</v>
      </c>
      <c r="M20" s="180" t="s">
        <v>416</v>
      </c>
      <c r="N20" s="78" t="s">
        <v>245</v>
      </c>
      <c r="O20" s="78" t="s">
        <v>417</v>
      </c>
      <c r="P20" s="78"/>
      <c r="Q20" s="74" t="s">
        <v>418</v>
      </c>
      <c r="R20" s="173"/>
      <c r="S20" s="173"/>
      <c r="T20" s="173"/>
      <c r="U20" s="157"/>
      <c r="V20" s="157"/>
      <c r="W20" s="157"/>
      <c r="X20" s="157"/>
      <c r="Y20" s="157"/>
      <c r="Z20" s="157"/>
    </row>
    <row r="21" spans="1:26" ht="30" customHeight="1" x14ac:dyDescent="0.2">
      <c r="A21" s="78">
        <v>15</v>
      </c>
      <c r="B21" s="789"/>
      <c r="C21" s="199" t="s">
        <v>55</v>
      </c>
      <c r="D21" s="200" t="s">
        <v>419</v>
      </c>
      <c r="E21" s="176" t="s">
        <v>394</v>
      </c>
      <c r="F21" s="125" t="s">
        <v>311</v>
      </c>
      <c r="G21" s="177">
        <v>681303</v>
      </c>
      <c r="H21" s="177">
        <v>680400</v>
      </c>
      <c r="I21" s="178">
        <v>11353</v>
      </c>
      <c r="J21" s="78">
        <v>234</v>
      </c>
      <c r="K21" s="78">
        <v>98.1</v>
      </c>
      <c r="L21" s="179">
        <v>85.55</v>
      </c>
      <c r="M21" s="180" t="s">
        <v>420</v>
      </c>
      <c r="N21" s="78" t="s">
        <v>371</v>
      </c>
      <c r="O21" s="78" t="s">
        <v>18</v>
      </c>
      <c r="P21" s="78"/>
      <c r="Q21" s="74" t="s">
        <v>421</v>
      </c>
      <c r="R21" s="173"/>
      <c r="S21" s="173"/>
      <c r="T21" s="173"/>
      <c r="U21" s="157"/>
      <c r="V21" s="157"/>
      <c r="W21" s="157"/>
      <c r="X21" s="157"/>
      <c r="Y21" s="157"/>
      <c r="Z21" s="157"/>
    </row>
    <row r="22" spans="1:26" ht="30" customHeight="1" x14ac:dyDescent="0.2">
      <c r="A22" s="78">
        <v>16</v>
      </c>
      <c r="B22" s="789"/>
      <c r="C22" s="199" t="s">
        <v>55</v>
      </c>
      <c r="D22" s="200" t="s">
        <v>422</v>
      </c>
      <c r="E22" s="176" t="s">
        <v>394</v>
      </c>
      <c r="F22" s="125" t="s">
        <v>311</v>
      </c>
      <c r="G22" s="177">
        <v>692022</v>
      </c>
      <c r="H22" s="177">
        <v>691000</v>
      </c>
      <c r="I22" s="178">
        <v>11872</v>
      </c>
      <c r="J22" s="78">
        <v>323</v>
      </c>
      <c r="K22" s="78">
        <v>99.92</v>
      </c>
      <c r="L22" s="179">
        <v>88</v>
      </c>
      <c r="M22" s="180" t="s">
        <v>423</v>
      </c>
      <c r="N22" s="78" t="s">
        <v>371</v>
      </c>
      <c r="O22" s="78" t="s">
        <v>18</v>
      </c>
      <c r="P22" s="78"/>
      <c r="Q22" s="74" t="s">
        <v>424</v>
      </c>
      <c r="R22" s="173"/>
      <c r="S22" s="173"/>
      <c r="T22" s="173"/>
      <c r="U22" s="157"/>
      <c r="V22" s="157"/>
      <c r="W22" s="157"/>
      <c r="X22" s="157"/>
      <c r="Y22" s="157"/>
      <c r="Z22" s="157"/>
    </row>
    <row r="23" spans="1:26" ht="30" customHeight="1" x14ac:dyDescent="0.2">
      <c r="A23" s="78">
        <v>17</v>
      </c>
      <c r="B23" s="789"/>
      <c r="C23" s="199" t="s">
        <v>55</v>
      </c>
      <c r="D23" s="200" t="s">
        <v>425</v>
      </c>
      <c r="E23" s="176" t="s">
        <v>394</v>
      </c>
      <c r="F23" s="125" t="s">
        <v>311</v>
      </c>
      <c r="G23" s="177">
        <v>712328</v>
      </c>
      <c r="H23" s="177">
        <v>711200</v>
      </c>
      <c r="I23" s="178">
        <v>11740</v>
      </c>
      <c r="J23" s="78">
        <v>299</v>
      </c>
      <c r="K23" s="78">
        <v>102.54</v>
      </c>
      <c r="L23" s="179">
        <v>85.23</v>
      </c>
      <c r="M23" s="180" t="s">
        <v>423</v>
      </c>
      <c r="N23" s="78" t="s">
        <v>371</v>
      </c>
      <c r="O23" s="78" t="s">
        <v>18</v>
      </c>
      <c r="P23" s="78"/>
      <c r="Q23" s="74" t="s">
        <v>426</v>
      </c>
      <c r="R23" s="173"/>
      <c r="S23" s="173"/>
      <c r="T23" s="173"/>
      <c r="U23" s="157"/>
      <c r="V23" s="157"/>
      <c r="W23" s="157"/>
      <c r="X23" s="157"/>
      <c r="Y23" s="157"/>
      <c r="Z23" s="157"/>
    </row>
    <row r="24" spans="1:26" ht="30" customHeight="1" x14ac:dyDescent="0.2">
      <c r="A24" s="78">
        <v>18</v>
      </c>
      <c r="B24" s="789"/>
      <c r="C24" s="199" t="s">
        <v>55</v>
      </c>
      <c r="D24" s="200" t="s">
        <v>427</v>
      </c>
      <c r="E24" s="176" t="s">
        <v>394</v>
      </c>
      <c r="F24" s="125" t="s">
        <v>311</v>
      </c>
      <c r="G24" s="177">
        <v>735964</v>
      </c>
      <c r="H24" s="177">
        <v>733800</v>
      </c>
      <c r="I24" s="178">
        <v>18044</v>
      </c>
      <c r="J24" s="78">
        <v>600</v>
      </c>
      <c r="K24" s="78">
        <v>109.36</v>
      </c>
      <c r="L24" s="179">
        <v>91.41</v>
      </c>
      <c r="M24" s="180" t="s">
        <v>423</v>
      </c>
      <c r="N24" s="78" t="s">
        <v>371</v>
      </c>
      <c r="O24" s="78" t="s">
        <v>18</v>
      </c>
      <c r="P24" s="78"/>
      <c r="Q24" s="74" t="s">
        <v>424</v>
      </c>
      <c r="R24" s="173"/>
      <c r="S24" s="173"/>
      <c r="T24" s="173"/>
      <c r="U24" s="157"/>
      <c r="V24" s="157"/>
      <c r="W24" s="157"/>
      <c r="X24" s="157"/>
      <c r="Y24" s="157"/>
      <c r="Z24" s="157"/>
    </row>
    <row r="25" spans="1:26" ht="30" customHeight="1" x14ac:dyDescent="0.2">
      <c r="A25" s="78">
        <v>19</v>
      </c>
      <c r="B25" s="789"/>
      <c r="C25" s="199" t="s">
        <v>55</v>
      </c>
      <c r="D25" s="200" t="s">
        <v>428</v>
      </c>
      <c r="E25" s="176" t="s">
        <v>394</v>
      </c>
      <c r="F25" s="125" t="s">
        <v>311</v>
      </c>
      <c r="G25" s="177">
        <v>753613</v>
      </c>
      <c r="H25" s="177">
        <v>749300</v>
      </c>
      <c r="I25" s="178">
        <v>11134</v>
      </c>
      <c r="J25" s="78">
        <v>878</v>
      </c>
      <c r="K25" s="78">
        <v>108.5</v>
      </c>
      <c r="L25" s="179">
        <v>85.86</v>
      </c>
      <c r="M25" s="180" t="s">
        <v>423</v>
      </c>
      <c r="N25" s="78" t="s">
        <v>371</v>
      </c>
      <c r="O25" s="78" t="s">
        <v>18</v>
      </c>
      <c r="P25" s="78"/>
      <c r="Q25" s="74" t="s">
        <v>426</v>
      </c>
      <c r="R25" s="173"/>
      <c r="S25" s="173"/>
      <c r="T25" s="173"/>
      <c r="U25" s="157"/>
      <c r="V25" s="157"/>
      <c r="W25" s="157"/>
      <c r="X25" s="157"/>
      <c r="Y25" s="157"/>
      <c r="Z25" s="157"/>
    </row>
    <row r="26" spans="1:26" ht="30" customHeight="1" x14ac:dyDescent="0.2">
      <c r="A26" s="78">
        <v>20</v>
      </c>
      <c r="B26" s="789"/>
      <c r="C26" s="199" t="s">
        <v>55</v>
      </c>
      <c r="D26" s="200" t="s">
        <v>429</v>
      </c>
      <c r="E26" s="176" t="s">
        <v>394</v>
      </c>
      <c r="F26" s="125" t="s">
        <v>311</v>
      </c>
      <c r="G26" s="177">
        <v>758986</v>
      </c>
      <c r="H26" s="177">
        <v>757700</v>
      </c>
      <c r="I26" s="178">
        <v>13404</v>
      </c>
      <c r="J26" s="78">
        <v>448</v>
      </c>
      <c r="K26" s="78">
        <v>109.85</v>
      </c>
      <c r="L26" s="179">
        <v>98.8</v>
      </c>
      <c r="M26" s="180" t="s">
        <v>423</v>
      </c>
      <c r="N26" s="78" t="s">
        <v>371</v>
      </c>
      <c r="O26" s="78" t="s">
        <v>18</v>
      </c>
      <c r="P26" s="78"/>
      <c r="Q26" s="74" t="s">
        <v>430</v>
      </c>
      <c r="R26" s="173"/>
      <c r="S26" s="173"/>
      <c r="T26" s="173"/>
      <c r="U26" s="157"/>
      <c r="V26" s="157"/>
      <c r="W26" s="157"/>
      <c r="X26" s="157"/>
      <c r="Y26" s="157"/>
      <c r="Z26" s="157"/>
    </row>
    <row r="27" spans="1:26" ht="30" customHeight="1" x14ac:dyDescent="0.2">
      <c r="A27" s="78"/>
      <c r="B27" s="773"/>
      <c r="C27" s="199" t="s">
        <v>55</v>
      </c>
      <c r="D27" s="201" t="s">
        <v>149</v>
      </c>
      <c r="E27" s="176" t="s">
        <v>394</v>
      </c>
      <c r="F27" s="125" t="s">
        <v>286</v>
      </c>
      <c r="G27" s="177">
        <v>790382</v>
      </c>
      <c r="H27" s="177">
        <v>790382</v>
      </c>
      <c r="I27" s="178"/>
      <c r="J27" s="78"/>
      <c r="K27" s="78"/>
      <c r="L27" s="179"/>
      <c r="M27" s="180"/>
      <c r="N27" s="78" t="s">
        <v>371</v>
      </c>
      <c r="O27" s="78" t="s">
        <v>18</v>
      </c>
      <c r="P27" s="78"/>
      <c r="Q27" s="74"/>
      <c r="R27" s="173"/>
      <c r="S27" s="173"/>
      <c r="T27" s="173"/>
      <c r="U27" s="157"/>
      <c r="V27" s="157"/>
      <c r="W27" s="157"/>
      <c r="X27" s="157"/>
      <c r="Y27" s="157"/>
      <c r="Z27" s="157"/>
    </row>
    <row r="28" spans="1:26" ht="30" customHeight="1" x14ac:dyDescent="0.2">
      <c r="A28" s="78">
        <v>21</v>
      </c>
      <c r="B28" s="202" t="s">
        <v>52</v>
      </c>
      <c r="C28" s="203" t="s">
        <v>53</v>
      </c>
      <c r="D28" s="201" t="s">
        <v>149</v>
      </c>
      <c r="E28" s="176" t="s">
        <v>394</v>
      </c>
      <c r="F28" s="125" t="s">
        <v>286</v>
      </c>
      <c r="G28" s="177">
        <v>287445</v>
      </c>
      <c r="H28" s="177">
        <v>287445</v>
      </c>
      <c r="I28" s="178">
        <v>10116</v>
      </c>
      <c r="J28" s="78">
        <v>688</v>
      </c>
      <c r="K28" s="78"/>
      <c r="L28" s="179"/>
      <c r="M28" s="180"/>
      <c r="N28" s="78" t="s">
        <v>371</v>
      </c>
      <c r="O28" s="78" t="s">
        <v>18</v>
      </c>
      <c r="P28" s="78"/>
      <c r="Q28" s="74"/>
      <c r="R28" s="173"/>
      <c r="S28" s="173"/>
      <c r="T28" s="173"/>
      <c r="U28" s="157"/>
      <c r="V28" s="157"/>
      <c r="W28" s="157"/>
      <c r="X28" s="157"/>
      <c r="Y28" s="157"/>
      <c r="Z28" s="157"/>
    </row>
    <row r="29" spans="1:26" ht="30" customHeight="1" x14ac:dyDescent="0.2">
      <c r="A29" s="78">
        <v>22</v>
      </c>
      <c r="B29" s="823" t="s">
        <v>56</v>
      </c>
      <c r="C29" s="204" t="s">
        <v>57</v>
      </c>
      <c r="D29" s="829" t="s">
        <v>431</v>
      </c>
      <c r="E29" s="170" t="s">
        <v>394</v>
      </c>
      <c r="F29" s="78" t="s">
        <v>243</v>
      </c>
      <c r="G29" s="171">
        <v>1030000</v>
      </c>
      <c r="H29" s="171">
        <v>1030000</v>
      </c>
      <c r="I29" s="78">
        <v>143683</v>
      </c>
      <c r="J29" s="78">
        <v>3806</v>
      </c>
      <c r="K29" s="78" t="s">
        <v>432</v>
      </c>
      <c r="L29" s="128"/>
      <c r="M29" s="128"/>
      <c r="N29" s="78" t="s">
        <v>371</v>
      </c>
      <c r="O29" s="78" t="s">
        <v>18</v>
      </c>
      <c r="P29" s="78" t="s">
        <v>104</v>
      </c>
      <c r="Q29" s="78" t="s">
        <v>433</v>
      </c>
      <c r="R29" s="173"/>
      <c r="S29" s="173"/>
      <c r="T29" s="173"/>
      <c r="U29" s="157"/>
      <c r="V29" s="157"/>
      <c r="W29" s="157"/>
      <c r="X29" s="157"/>
      <c r="Y29" s="157"/>
      <c r="Z29" s="157"/>
    </row>
    <row r="30" spans="1:26" ht="30" customHeight="1" x14ac:dyDescent="0.2">
      <c r="A30" s="78">
        <v>23</v>
      </c>
      <c r="B30" s="789"/>
      <c r="C30" s="204" t="s">
        <v>58</v>
      </c>
      <c r="D30" s="773"/>
      <c r="E30" s="170" t="s">
        <v>394</v>
      </c>
      <c r="F30" s="78" t="s">
        <v>243</v>
      </c>
      <c r="G30" s="171">
        <v>1320000</v>
      </c>
      <c r="H30" s="171">
        <v>1320000</v>
      </c>
      <c r="I30" s="78">
        <v>107043</v>
      </c>
      <c r="J30" s="78">
        <v>2621</v>
      </c>
      <c r="K30" s="78" t="s">
        <v>432</v>
      </c>
      <c r="L30" s="128"/>
      <c r="M30" s="128"/>
      <c r="N30" s="78" t="s">
        <v>371</v>
      </c>
      <c r="O30" s="78" t="s">
        <v>18</v>
      </c>
      <c r="P30" s="78" t="s">
        <v>104</v>
      </c>
      <c r="Q30" s="78" t="s">
        <v>433</v>
      </c>
      <c r="R30" s="173"/>
      <c r="S30" s="173"/>
      <c r="T30" s="173"/>
      <c r="U30" s="157"/>
      <c r="V30" s="157"/>
      <c r="W30" s="157"/>
      <c r="X30" s="157"/>
      <c r="Y30" s="157"/>
      <c r="Z30" s="157"/>
    </row>
    <row r="31" spans="1:26" ht="30" customHeight="1" x14ac:dyDescent="0.2">
      <c r="A31" s="78">
        <v>24</v>
      </c>
      <c r="B31" s="789"/>
      <c r="C31" s="74" t="s">
        <v>58</v>
      </c>
      <c r="D31" s="109" t="s">
        <v>434</v>
      </c>
      <c r="E31" s="170" t="s">
        <v>394</v>
      </c>
      <c r="F31" s="78" t="s">
        <v>243</v>
      </c>
      <c r="G31" s="171">
        <v>40500</v>
      </c>
      <c r="H31" s="171">
        <v>40500</v>
      </c>
      <c r="I31" s="78"/>
      <c r="J31" s="78"/>
      <c r="K31" s="78"/>
      <c r="L31" s="128"/>
      <c r="M31" s="128"/>
      <c r="N31" s="78" t="s">
        <v>241</v>
      </c>
      <c r="O31" s="78" t="s">
        <v>396</v>
      </c>
      <c r="P31" s="78"/>
      <c r="Q31" s="74" t="s">
        <v>435</v>
      </c>
      <c r="R31" s="173"/>
      <c r="S31" s="173"/>
      <c r="T31" s="173"/>
      <c r="U31" s="157"/>
      <c r="V31" s="157"/>
      <c r="W31" s="157"/>
      <c r="X31" s="157"/>
      <c r="Y31" s="157"/>
      <c r="Z31" s="157"/>
    </row>
    <row r="32" spans="1:26" ht="30" customHeight="1" x14ac:dyDescent="0.2">
      <c r="A32" s="78">
        <v>25</v>
      </c>
      <c r="B32" s="789"/>
      <c r="C32" s="74" t="s">
        <v>99</v>
      </c>
      <c r="D32" s="195" t="s">
        <v>436</v>
      </c>
      <c r="E32" s="170" t="s">
        <v>394</v>
      </c>
      <c r="F32" s="78" t="s">
        <v>240</v>
      </c>
      <c r="G32" s="171">
        <v>17100</v>
      </c>
      <c r="H32" s="171">
        <v>17100</v>
      </c>
      <c r="I32" s="78"/>
      <c r="J32" s="78"/>
      <c r="K32" s="78"/>
      <c r="L32" s="128"/>
      <c r="M32" s="128"/>
      <c r="N32" s="78" t="s">
        <v>245</v>
      </c>
      <c r="O32" s="78" t="s">
        <v>396</v>
      </c>
      <c r="P32" s="78"/>
      <c r="Q32" s="74" t="s">
        <v>435</v>
      </c>
      <c r="R32" s="173"/>
      <c r="S32" s="173"/>
      <c r="T32" s="173"/>
      <c r="U32" s="157"/>
      <c r="V32" s="157"/>
      <c r="W32" s="157"/>
      <c r="X32" s="157"/>
      <c r="Y32" s="157"/>
      <c r="Z32" s="157"/>
    </row>
    <row r="33" spans="1:26" ht="30" customHeight="1" x14ac:dyDescent="0.2">
      <c r="A33" s="78">
        <v>26</v>
      </c>
      <c r="B33" s="773"/>
      <c r="C33" s="74" t="s">
        <v>437</v>
      </c>
      <c r="D33" s="195" t="s">
        <v>275</v>
      </c>
      <c r="E33" s="170" t="s">
        <v>394</v>
      </c>
      <c r="F33" s="78" t="s">
        <v>240</v>
      </c>
      <c r="G33" s="171">
        <v>1000</v>
      </c>
      <c r="H33" s="171">
        <v>1000</v>
      </c>
      <c r="I33" s="78"/>
      <c r="J33" s="78"/>
      <c r="K33" s="78"/>
      <c r="L33" s="128"/>
      <c r="M33" s="128"/>
      <c r="N33" s="78" t="s">
        <v>245</v>
      </c>
      <c r="O33" s="78" t="s">
        <v>396</v>
      </c>
      <c r="P33" s="78"/>
      <c r="Q33" s="74" t="s">
        <v>435</v>
      </c>
      <c r="R33" s="173"/>
      <c r="S33" s="173"/>
      <c r="T33" s="173"/>
      <c r="U33" s="157"/>
      <c r="V33" s="157"/>
      <c r="W33" s="157"/>
      <c r="X33" s="157"/>
      <c r="Y33" s="157"/>
      <c r="Z33" s="157"/>
    </row>
    <row r="34" spans="1:26" ht="30" customHeight="1" x14ac:dyDescent="0.2">
      <c r="A34" s="78">
        <v>27</v>
      </c>
      <c r="B34" s="169" t="s">
        <v>102</v>
      </c>
      <c r="C34" s="74" t="s">
        <v>103</v>
      </c>
      <c r="D34" s="195" t="s">
        <v>438</v>
      </c>
      <c r="E34" s="170" t="s">
        <v>394</v>
      </c>
      <c r="F34" s="78" t="s">
        <v>243</v>
      </c>
      <c r="G34" s="171">
        <v>29433</v>
      </c>
      <c r="H34" s="171"/>
      <c r="I34" s="78"/>
      <c r="J34" s="78"/>
      <c r="K34" s="78" t="s">
        <v>439</v>
      </c>
      <c r="L34" s="172"/>
      <c r="M34" s="78"/>
      <c r="N34" s="78" t="s">
        <v>245</v>
      </c>
      <c r="O34" s="78" t="s">
        <v>101</v>
      </c>
      <c r="P34" s="78" t="s">
        <v>168</v>
      </c>
      <c r="Q34" s="74" t="s">
        <v>440</v>
      </c>
      <c r="R34" s="173"/>
      <c r="S34" s="173"/>
      <c r="T34" s="173"/>
      <c r="U34" s="157"/>
      <c r="V34" s="157"/>
      <c r="W34" s="157"/>
      <c r="X34" s="157"/>
      <c r="Y34" s="157"/>
      <c r="Z34" s="157"/>
    </row>
    <row r="35" spans="1:26" ht="30" customHeight="1" x14ac:dyDescent="0.2">
      <c r="A35" s="78">
        <v>28</v>
      </c>
      <c r="B35" s="205" t="s">
        <v>59</v>
      </c>
      <c r="C35" s="204" t="s">
        <v>60</v>
      </c>
      <c r="D35" s="201" t="s">
        <v>149</v>
      </c>
      <c r="E35" s="170" t="s">
        <v>394</v>
      </c>
      <c r="F35" s="125" t="s">
        <v>286</v>
      </c>
      <c r="G35" s="171">
        <v>5962115</v>
      </c>
      <c r="H35" s="171">
        <v>5962115</v>
      </c>
      <c r="I35" s="78">
        <v>210644</v>
      </c>
      <c r="J35" s="78">
        <v>6720</v>
      </c>
      <c r="K35" s="78"/>
      <c r="L35" s="172"/>
      <c r="M35" s="78"/>
      <c r="N35" s="78" t="s">
        <v>371</v>
      </c>
      <c r="O35" s="78" t="s">
        <v>18</v>
      </c>
      <c r="P35" s="78"/>
      <c r="Q35" s="74"/>
      <c r="R35" s="173"/>
      <c r="S35" s="173"/>
      <c r="T35" s="173"/>
      <c r="U35" s="157"/>
      <c r="V35" s="157"/>
      <c r="W35" s="157"/>
      <c r="X35" s="157"/>
      <c r="Y35" s="157"/>
      <c r="Z35" s="157"/>
    </row>
    <row r="36" spans="1:26" ht="30" customHeight="1" x14ac:dyDescent="0.2">
      <c r="A36" s="78">
        <v>29</v>
      </c>
      <c r="B36" s="823" t="s">
        <v>105</v>
      </c>
      <c r="C36" s="78" t="s">
        <v>106</v>
      </c>
      <c r="D36" s="195" t="s">
        <v>441</v>
      </c>
      <c r="E36" s="170" t="s">
        <v>394</v>
      </c>
      <c r="F36" s="78" t="s">
        <v>243</v>
      </c>
      <c r="G36" s="171">
        <v>64713</v>
      </c>
      <c r="H36" s="171"/>
      <c r="I36" s="78"/>
      <c r="J36" s="78"/>
      <c r="K36" s="78"/>
      <c r="L36" s="172">
        <v>83.84</v>
      </c>
      <c r="M36" s="78">
        <v>66</v>
      </c>
      <c r="N36" s="78" t="s">
        <v>241</v>
      </c>
      <c r="O36" s="78" t="s">
        <v>396</v>
      </c>
      <c r="P36" s="78" t="s">
        <v>104</v>
      </c>
      <c r="Q36" s="78" t="s">
        <v>442</v>
      </c>
      <c r="R36" s="173"/>
      <c r="S36" s="173"/>
      <c r="T36" s="173"/>
      <c r="U36" s="157"/>
      <c r="V36" s="157"/>
      <c r="W36" s="157"/>
      <c r="X36" s="157"/>
      <c r="Y36" s="157"/>
      <c r="Z36" s="157"/>
    </row>
    <row r="37" spans="1:26" ht="30" customHeight="1" x14ac:dyDescent="0.2">
      <c r="A37" s="78">
        <v>30</v>
      </c>
      <c r="B37" s="773"/>
      <c r="C37" s="78" t="s">
        <v>107</v>
      </c>
      <c r="D37" s="195" t="s">
        <v>280</v>
      </c>
      <c r="E37" s="170" t="s">
        <v>394</v>
      </c>
      <c r="F37" s="78" t="s">
        <v>240</v>
      </c>
      <c r="G37" s="171">
        <v>195000</v>
      </c>
      <c r="H37" s="171"/>
      <c r="I37" s="78"/>
      <c r="J37" s="78"/>
      <c r="K37" s="78"/>
      <c r="L37" s="172"/>
      <c r="M37" s="78"/>
      <c r="N37" s="78"/>
      <c r="O37" s="109" t="s">
        <v>396</v>
      </c>
      <c r="P37" s="109"/>
      <c r="Q37" s="78" t="s">
        <v>443</v>
      </c>
      <c r="R37" s="206"/>
      <c r="S37" s="173"/>
      <c r="T37" s="173"/>
      <c r="U37" s="157"/>
      <c r="V37" s="157"/>
      <c r="W37" s="157"/>
      <c r="X37" s="157"/>
      <c r="Y37" s="157"/>
      <c r="Z37" s="157"/>
    </row>
    <row r="38" spans="1:26" ht="30" customHeight="1" x14ac:dyDescent="0.2">
      <c r="A38" s="78">
        <v>31</v>
      </c>
      <c r="B38" s="207" t="s">
        <v>61</v>
      </c>
      <c r="C38" s="208" t="s">
        <v>62</v>
      </c>
      <c r="D38" s="201" t="s">
        <v>149</v>
      </c>
      <c r="E38" s="170" t="s">
        <v>394</v>
      </c>
      <c r="F38" s="125" t="s">
        <v>286</v>
      </c>
      <c r="G38" s="171">
        <v>741160</v>
      </c>
      <c r="H38" s="171">
        <v>741160</v>
      </c>
      <c r="I38" s="78">
        <v>8369</v>
      </c>
      <c r="J38" s="78">
        <v>827</v>
      </c>
      <c r="K38" s="78"/>
      <c r="L38" s="172"/>
      <c r="M38" s="78"/>
      <c r="N38" s="78" t="s">
        <v>270</v>
      </c>
      <c r="O38" s="78" t="s">
        <v>18</v>
      </c>
      <c r="P38" s="78"/>
      <c r="Q38" s="78"/>
      <c r="R38" s="206"/>
      <c r="S38" s="173"/>
      <c r="T38" s="173"/>
      <c r="U38" s="157"/>
      <c r="V38" s="157"/>
      <c r="W38" s="157"/>
      <c r="X38" s="157"/>
      <c r="Y38" s="157"/>
      <c r="Z38" s="157"/>
    </row>
    <row r="39" spans="1:26" ht="30" customHeight="1" x14ac:dyDescent="0.2">
      <c r="A39" s="78">
        <v>32</v>
      </c>
      <c r="B39" s="823" t="s">
        <v>23</v>
      </c>
      <c r="C39" s="78" t="s">
        <v>27</v>
      </c>
      <c r="D39" s="195" t="s">
        <v>282</v>
      </c>
      <c r="E39" s="170" t="s">
        <v>394</v>
      </c>
      <c r="F39" s="78" t="s">
        <v>240</v>
      </c>
      <c r="G39" s="171">
        <v>23760</v>
      </c>
      <c r="H39" s="171"/>
      <c r="I39" s="78"/>
      <c r="J39" s="78"/>
      <c r="K39" s="78" t="s">
        <v>444</v>
      </c>
      <c r="L39" s="172"/>
      <c r="M39" s="78"/>
      <c r="N39" s="78" t="s">
        <v>245</v>
      </c>
      <c r="O39" s="78" t="s">
        <v>251</v>
      </c>
      <c r="P39" s="78"/>
      <c r="Q39" s="78" t="s">
        <v>173</v>
      </c>
      <c r="R39" s="206"/>
      <c r="S39" s="173"/>
      <c r="T39" s="173"/>
      <c r="U39" s="157"/>
      <c r="V39" s="157"/>
      <c r="W39" s="157"/>
      <c r="X39" s="157"/>
      <c r="Y39" s="157"/>
      <c r="Z39" s="157"/>
    </row>
    <row r="40" spans="1:26" ht="30" customHeight="1" x14ac:dyDescent="0.2">
      <c r="A40" s="78">
        <v>33</v>
      </c>
      <c r="B40" s="789"/>
      <c r="C40" s="181" t="s">
        <v>445</v>
      </c>
      <c r="D40" s="182" t="s">
        <v>268</v>
      </c>
      <c r="E40" s="183" t="s">
        <v>394</v>
      </c>
      <c r="F40" s="184" t="s">
        <v>269</v>
      </c>
      <c r="G40" s="185">
        <v>4078120</v>
      </c>
      <c r="H40" s="185">
        <v>4078120</v>
      </c>
      <c r="I40" s="186">
        <v>82336</v>
      </c>
      <c r="J40" s="186">
        <v>0</v>
      </c>
      <c r="K40" s="184"/>
      <c r="L40" s="186"/>
      <c r="M40" s="186">
        <v>93</v>
      </c>
      <c r="N40" s="184" t="s">
        <v>270</v>
      </c>
      <c r="O40" s="184" t="s">
        <v>18</v>
      </c>
      <c r="P40" s="184"/>
      <c r="Q40" s="184"/>
      <c r="R40" s="206"/>
      <c r="S40" s="173"/>
      <c r="T40" s="173"/>
      <c r="U40" s="157"/>
      <c r="V40" s="157"/>
      <c r="W40" s="157"/>
      <c r="X40" s="157"/>
      <c r="Y40" s="157"/>
      <c r="Z40" s="157"/>
    </row>
    <row r="41" spans="1:26" ht="30" customHeight="1" x14ac:dyDescent="0.2">
      <c r="A41" s="78">
        <v>34</v>
      </c>
      <c r="B41" s="789"/>
      <c r="C41" s="188" t="s">
        <v>446</v>
      </c>
      <c r="D41" s="189" t="s">
        <v>268</v>
      </c>
      <c r="E41" s="190" t="s">
        <v>394</v>
      </c>
      <c r="F41" s="191" t="s">
        <v>269</v>
      </c>
      <c r="G41" s="192">
        <v>3299991</v>
      </c>
      <c r="H41" s="192">
        <v>3299991</v>
      </c>
      <c r="I41" s="193">
        <v>56129</v>
      </c>
      <c r="J41" s="193">
        <v>0</v>
      </c>
      <c r="K41" s="191"/>
      <c r="L41" s="193"/>
      <c r="M41" s="193">
        <v>93</v>
      </c>
      <c r="N41" s="191" t="s">
        <v>270</v>
      </c>
      <c r="O41" s="191" t="s">
        <v>18</v>
      </c>
      <c r="P41" s="191"/>
      <c r="Q41" s="191"/>
      <c r="R41" s="206"/>
      <c r="S41" s="173"/>
      <c r="T41" s="173"/>
      <c r="U41" s="157"/>
      <c r="V41" s="157"/>
      <c r="W41" s="157"/>
      <c r="X41" s="157"/>
      <c r="Y41" s="157"/>
      <c r="Z41" s="157"/>
    </row>
    <row r="42" spans="1:26" ht="30" customHeight="1" x14ac:dyDescent="0.2">
      <c r="A42" s="78">
        <v>35</v>
      </c>
      <c r="B42" s="789"/>
      <c r="C42" s="188" t="s">
        <v>447</v>
      </c>
      <c r="D42" s="189" t="s">
        <v>268</v>
      </c>
      <c r="E42" s="190" t="s">
        <v>394</v>
      </c>
      <c r="F42" s="191" t="s">
        <v>269</v>
      </c>
      <c r="G42" s="192">
        <v>5583509</v>
      </c>
      <c r="H42" s="192">
        <v>5583509</v>
      </c>
      <c r="I42" s="193">
        <v>109130</v>
      </c>
      <c r="J42" s="193">
        <v>0</v>
      </c>
      <c r="K42" s="191"/>
      <c r="L42" s="193"/>
      <c r="M42" s="193">
        <v>93</v>
      </c>
      <c r="N42" s="191" t="s">
        <v>270</v>
      </c>
      <c r="O42" s="191" t="s">
        <v>18</v>
      </c>
      <c r="P42" s="191"/>
      <c r="Q42" s="191"/>
      <c r="R42" s="206"/>
      <c r="S42" s="173"/>
      <c r="T42" s="173"/>
      <c r="U42" s="157"/>
      <c r="V42" s="157"/>
      <c r="W42" s="157"/>
      <c r="X42" s="157"/>
      <c r="Y42" s="157"/>
      <c r="Z42" s="157"/>
    </row>
    <row r="43" spans="1:26" ht="30" customHeight="1" x14ac:dyDescent="0.2">
      <c r="A43" s="78">
        <v>36</v>
      </c>
      <c r="B43" s="773"/>
      <c r="C43" s="188" t="s">
        <v>448</v>
      </c>
      <c r="D43" s="189" t="s">
        <v>268</v>
      </c>
      <c r="E43" s="190" t="s">
        <v>394</v>
      </c>
      <c r="F43" s="191" t="s">
        <v>269</v>
      </c>
      <c r="G43" s="192">
        <v>3520251</v>
      </c>
      <c r="H43" s="192">
        <v>3520251</v>
      </c>
      <c r="I43" s="193">
        <v>52892</v>
      </c>
      <c r="J43" s="193">
        <v>0</v>
      </c>
      <c r="K43" s="191"/>
      <c r="L43" s="193"/>
      <c r="M43" s="193">
        <v>93</v>
      </c>
      <c r="N43" s="191" t="s">
        <v>270</v>
      </c>
      <c r="O43" s="191" t="s">
        <v>18</v>
      </c>
      <c r="P43" s="191"/>
      <c r="Q43" s="191"/>
      <c r="R43" s="206"/>
      <c r="S43" s="173"/>
      <c r="T43" s="173"/>
      <c r="U43" s="157"/>
      <c r="V43" s="157"/>
      <c r="W43" s="157"/>
      <c r="X43" s="157"/>
      <c r="Y43" s="157"/>
      <c r="Z43" s="157"/>
    </row>
    <row r="44" spans="1:26" ht="30" customHeight="1" x14ac:dyDescent="0.2">
      <c r="A44" s="78">
        <v>37</v>
      </c>
      <c r="B44" s="823" t="s">
        <v>449</v>
      </c>
      <c r="C44" s="78" t="s">
        <v>30</v>
      </c>
      <c r="D44" s="195" t="s">
        <v>283</v>
      </c>
      <c r="E44" s="170" t="s">
        <v>394</v>
      </c>
      <c r="F44" s="78" t="s">
        <v>240</v>
      </c>
      <c r="G44" s="171">
        <v>10188</v>
      </c>
      <c r="H44" s="171"/>
      <c r="I44" s="78"/>
      <c r="J44" s="78"/>
      <c r="K44" s="78" t="s">
        <v>432</v>
      </c>
      <c r="L44" s="172"/>
      <c r="M44" s="78"/>
      <c r="N44" s="78" t="s">
        <v>245</v>
      </c>
      <c r="O44" s="78" t="s">
        <v>251</v>
      </c>
      <c r="P44" s="78"/>
      <c r="Q44" s="78" t="s">
        <v>284</v>
      </c>
      <c r="R44" s="206"/>
      <c r="S44" s="173"/>
      <c r="T44" s="173"/>
      <c r="U44" s="157"/>
      <c r="V44" s="157"/>
      <c r="W44" s="157"/>
      <c r="X44" s="157"/>
      <c r="Y44" s="157"/>
      <c r="Z44" s="157"/>
    </row>
    <row r="45" spans="1:26" ht="30" customHeight="1" x14ac:dyDescent="0.2">
      <c r="A45" s="78">
        <v>38</v>
      </c>
      <c r="B45" s="789"/>
      <c r="C45" s="78" t="s">
        <v>128</v>
      </c>
      <c r="D45" s="195" t="s">
        <v>450</v>
      </c>
      <c r="E45" s="170" t="s">
        <v>394</v>
      </c>
      <c r="F45" s="78" t="s">
        <v>240</v>
      </c>
      <c r="G45" s="171">
        <v>10</v>
      </c>
      <c r="H45" s="171"/>
      <c r="I45" s="78"/>
      <c r="J45" s="78"/>
      <c r="K45" s="78" t="s">
        <v>451</v>
      </c>
      <c r="L45" s="172"/>
      <c r="M45" s="78"/>
      <c r="N45" s="78" t="s">
        <v>245</v>
      </c>
      <c r="O45" s="78" t="s">
        <v>251</v>
      </c>
      <c r="P45" s="78"/>
      <c r="Q45" s="78" t="s">
        <v>173</v>
      </c>
      <c r="R45" s="206"/>
      <c r="S45" s="173"/>
      <c r="T45" s="173"/>
      <c r="U45" s="157"/>
      <c r="V45" s="157"/>
      <c r="W45" s="157"/>
      <c r="X45" s="157"/>
      <c r="Y45" s="157"/>
      <c r="Z45" s="157"/>
    </row>
    <row r="46" spans="1:26" ht="30" customHeight="1" x14ac:dyDescent="0.2">
      <c r="A46" s="78">
        <v>39</v>
      </c>
      <c r="B46" s="789"/>
      <c r="C46" s="78" t="s">
        <v>29</v>
      </c>
      <c r="D46" s="826" t="s">
        <v>452</v>
      </c>
      <c r="E46" s="170" t="s">
        <v>394</v>
      </c>
      <c r="F46" s="78" t="s">
        <v>243</v>
      </c>
      <c r="G46" s="171">
        <v>500000</v>
      </c>
      <c r="H46" s="171"/>
      <c r="I46" s="78"/>
      <c r="J46" s="78"/>
      <c r="K46" s="78"/>
      <c r="L46" s="172">
        <v>86.98</v>
      </c>
      <c r="M46" s="78">
        <v>96</v>
      </c>
      <c r="N46" s="78" t="s">
        <v>241</v>
      </c>
      <c r="O46" s="78" t="s">
        <v>396</v>
      </c>
      <c r="P46" s="78" t="s">
        <v>104</v>
      </c>
      <c r="Q46" s="78" t="s">
        <v>442</v>
      </c>
      <c r="R46" s="173"/>
      <c r="S46" s="173"/>
      <c r="T46" s="173"/>
      <c r="U46" s="157"/>
      <c r="V46" s="157"/>
      <c r="W46" s="157"/>
      <c r="X46" s="157"/>
      <c r="Y46" s="157"/>
      <c r="Z46" s="157"/>
    </row>
    <row r="47" spans="1:26" ht="30" customHeight="1" x14ac:dyDescent="0.2">
      <c r="A47" s="78">
        <v>40</v>
      </c>
      <c r="B47" s="789"/>
      <c r="C47" s="78" t="s">
        <v>30</v>
      </c>
      <c r="D47" s="773"/>
      <c r="E47" s="170" t="s">
        <v>394</v>
      </c>
      <c r="F47" s="78" t="s">
        <v>243</v>
      </c>
      <c r="G47" s="171">
        <v>500000</v>
      </c>
      <c r="H47" s="171"/>
      <c r="I47" s="178"/>
      <c r="J47" s="78"/>
      <c r="K47" s="78"/>
      <c r="L47" s="172">
        <v>86.98</v>
      </c>
      <c r="M47" s="78">
        <v>96</v>
      </c>
      <c r="N47" s="78" t="s">
        <v>241</v>
      </c>
      <c r="O47" s="78" t="s">
        <v>396</v>
      </c>
      <c r="P47" s="78" t="s">
        <v>104</v>
      </c>
      <c r="Q47" s="78" t="s">
        <v>442</v>
      </c>
      <c r="R47" s="173"/>
      <c r="S47" s="173"/>
      <c r="T47" s="173"/>
      <c r="U47" s="157"/>
      <c r="V47" s="157"/>
      <c r="W47" s="157"/>
      <c r="X47" s="157"/>
      <c r="Y47" s="157"/>
      <c r="Z47" s="157"/>
    </row>
    <row r="48" spans="1:26" ht="30" customHeight="1" x14ac:dyDescent="0.2">
      <c r="A48" s="78">
        <v>41</v>
      </c>
      <c r="B48" s="789"/>
      <c r="C48" s="125" t="s">
        <v>453</v>
      </c>
      <c r="D48" s="195" t="s">
        <v>268</v>
      </c>
      <c r="E48" s="209"/>
      <c r="F48" s="125" t="s">
        <v>286</v>
      </c>
      <c r="G48" s="210">
        <v>4165618</v>
      </c>
      <c r="H48" s="210">
        <v>4165618</v>
      </c>
      <c r="I48" s="211">
        <v>128340</v>
      </c>
      <c r="J48" s="172">
        <v>6604</v>
      </c>
      <c r="K48" s="172"/>
      <c r="L48" s="172"/>
      <c r="M48" s="172"/>
      <c r="N48" s="125" t="s">
        <v>432</v>
      </c>
      <c r="O48" s="172"/>
      <c r="P48" s="172"/>
      <c r="Q48" s="172"/>
      <c r="R48" s="212" t="s">
        <v>454</v>
      </c>
      <c r="S48" s="212"/>
      <c r="T48" s="212"/>
      <c r="U48" s="827" t="s">
        <v>454</v>
      </c>
      <c r="V48" s="157"/>
      <c r="W48" s="157"/>
      <c r="X48" s="157"/>
      <c r="Y48" s="157"/>
      <c r="Z48" s="157"/>
    </row>
    <row r="49" spans="1:26" ht="30" customHeight="1" x14ac:dyDescent="0.2">
      <c r="A49" s="78">
        <v>42</v>
      </c>
      <c r="B49" s="773"/>
      <c r="C49" s="125" t="s">
        <v>455</v>
      </c>
      <c r="D49" s="195" t="s">
        <v>268</v>
      </c>
      <c r="E49" s="209"/>
      <c r="F49" s="125" t="s">
        <v>286</v>
      </c>
      <c r="G49" s="210">
        <v>3240000</v>
      </c>
      <c r="H49" s="210">
        <v>3240000</v>
      </c>
      <c r="I49" s="211">
        <v>66979</v>
      </c>
      <c r="J49" s="172">
        <v>6600</v>
      </c>
      <c r="K49" s="172"/>
      <c r="L49" s="172"/>
      <c r="M49" s="172"/>
      <c r="N49" s="125" t="s">
        <v>432</v>
      </c>
      <c r="O49" s="172"/>
      <c r="P49" s="172"/>
      <c r="Q49" s="172"/>
      <c r="R49" s="212"/>
      <c r="S49" s="212"/>
      <c r="T49" s="212"/>
      <c r="U49" s="800"/>
      <c r="V49" s="157"/>
      <c r="W49" s="157"/>
      <c r="X49" s="157"/>
      <c r="Y49" s="157"/>
      <c r="Z49" s="157"/>
    </row>
    <row r="50" spans="1:26" ht="30" customHeight="1" x14ac:dyDescent="0.2">
      <c r="A50" s="78">
        <v>43</v>
      </c>
      <c r="B50" s="821" t="s">
        <v>456</v>
      </c>
      <c r="C50" s="78" t="s">
        <v>32</v>
      </c>
      <c r="D50" s="195" t="s">
        <v>289</v>
      </c>
      <c r="E50" s="170" t="s">
        <v>394</v>
      </c>
      <c r="F50" s="78" t="s">
        <v>240</v>
      </c>
      <c r="G50" s="171">
        <v>1335</v>
      </c>
      <c r="H50" s="171"/>
      <c r="I50" s="178"/>
      <c r="J50" s="78"/>
      <c r="K50" s="78" t="s">
        <v>457</v>
      </c>
      <c r="L50" s="172"/>
      <c r="M50" s="78"/>
      <c r="N50" s="78" t="s">
        <v>245</v>
      </c>
      <c r="O50" s="78" t="s">
        <v>251</v>
      </c>
      <c r="P50" s="78"/>
      <c r="Q50" s="78" t="s">
        <v>458</v>
      </c>
      <c r="R50" s="173"/>
      <c r="S50" s="173"/>
      <c r="T50" s="173"/>
      <c r="U50" s="157"/>
      <c r="V50" s="157"/>
      <c r="W50" s="157"/>
      <c r="X50" s="157"/>
      <c r="Y50" s="157"/>
      <c r="Z50" s="157"/>
    </row>
    <row r="51" spans="1:26" ht="30" customHeight="1" x14ac:dyDescent="0.2">
      <c r="A51" s="78">
        <v>44</v>
      </c>
      <c r="B51" s="789"/>
      <c r="C51" s="78" t="s">
        <v>32</v>
      </c>
      <c r="D51" s="195" t="s">
        <v>291</v>
      </c>
      <c r="E51" s="170" t="s">
        <v>394</v>
      </c>
      <c r="F51" s="78" t="s">
        <v>240</v>
      </c>
      <c r="G51" s="171">
        <v>75712</v>
      </c>
      <c r="H51" s="170" t="s">
        <v>459</v>
      </c>
      <c r="I51" s="78"/>
      <c r="J51" s="78"/>
      <c r="K51" s="823" t="s">
        <v>460</v>
      </c>
      <c r="L51" s="823">
        <v>76.971999999999994</v>
      </c>
      <c r="M51" s="157"/>
      <c r="N51" s="78" t="s">
        <v>245</v>
      </c>
      <c r="O51" s="78" t="s">
        <v>94</v>
      </c>
      <c r="P51" s="78" t="s">
        <v>150</v>
      </c>
      <c r="Q51" s="93" t="s">
        <v>461</v>
      </c>
      <c r="R51" s="173"/>
      <c r="S51" s="173"/>
      <c r="T51" s="173"/>
      <c r="U51" s="157"/>
      <c r="V51" s="157"/>
      <c r="W51" s="157"/>
      <c r="X51" s="157"/>
      <c r="Y51" s="157"/>
      <c r="Z51" s="157"/>
    </row>
    <row r="52" spans="1:26" ht="30" customHeight="1" x14ac:dyDescent="0.2">
      <c r="A52" s="78">
        <v>45</v>
      </c>
      <c r="B52" s="789"/>
      <c r="C52" s="78" t="s">
        <v>32</v>
      </c>
      <c r="D52" s="195" t="s">
        <v>291</v>
      </c>
      <c r="E52" s="170" t="s">
        <v>394</v>
      </c>
      <c r="F52" s="78" t="s">
        <v>243</v>
      </c>
      <c r="G52" s="171">
        <v>76028</v>
      </c>
      <c r="H52" s="170" t="s">
        <v>459</v>
      </c>
      <c r="I52" s="78"/>
      <c r="J52" s="78"/>
      <c r="K52" s="773"/>
      <c r="L52" s="773"/>
      <c r="M52" s="157"/>
      <c r="N52" s="78" t="s">
        <v>245</v>
      </c>
      <c r="O52" s="78" t="s">
        <v>396</v>
      </c>
      <c r="P52" s="78" t="s">
        <v>150</v>
      </c>
      <c r="Q52" s="93" t="s">
        <v>461</v>
      </c>
      <c r="R52" s="173"/>
      <c r="S52" s="173"/>
      <c r="T52" s="173"/>
      <c r="U52" s="157"/>
      <c r="V52" s="157"/>
      <c r="W52" s="157"/>
      <c r="X52" s="157"/>
      <c r="Y52" s="157"/>
      <c r="Z52" s="157"/>
    </row>
    <row r="53" spans="1:26" ht="30" customHeight="1" x14ac:dyDescent="0.2">
      <c r="A53" s="78">
        <v>46</v>
      </c>
      <c r="B53" s="773"/>
      <c r="C53" s="93" t="s">
        <v>462</v>
      </c>
      <c r="D53" s="213" t="s">
        <v>268</v>
      </c>
      <c r="E53" s="214" t="s">
        <v>394</v>
      </c>
      <c r="F53" s="215" t="s">
        <v>269</v>
      </c>
      <c r="G53" s="216">
        <v>2800945</v>
      </c>
      <c r="H53" s="217">
        <v>2800945</v>
      </c>
      <c r="I53" s="218">
        <v>39012</v>
      </c>
      <c r="J53" s="218">
        <v>1951</v>
      </c>
      <c r="K53" s="93"/>
      <c r="L53" s="218"/>
      <c r="M53" s="219"/>
      <c r="N53" s="215" t="s">
        <v>371</v>
      </c>
      <c r="O53" s="215" t="s">
        <v>18</v>
      </c>
      <c r="P53" s="215"/>
      <c r="Q53" s="5"/>
      <c r="R53" s="173"/>
      <c r="S53" s="173"/>
      <c r="T53" s="173"/>
      <c r="U53" s="157"/>
      <c r="V53" s="157"/>
      <c r="W53" s="157"/>
      <c r="X53" s="157"/>
      <c r="Y53" s="157"/>
      <c r="Z53" s="157"/>
    </row>
    <row r="54" spans="1:26" ht="30" customHeight="1" x14ac:dyDescent="0.2">
      <c r="A54" s="78">
        <v>47</v>
      </c>
      <c r="B54" s="220" t="s">
        <v>463</v>
      </c>
      <c r="C54" s="78" t="s">
        <v>293</v>
      </c>
      <c r="D54" s="195" t="s">
        <v>464</v>
      </c>
      <c r="E54" s="170" t="s">
        <v>394</v>
      </c>
      <c r="F54" s="78" t="s">
        <v>243</v>
      </c>
      <c r="G54" s="171">
        <v>127050</v>
      </c>
      <c r="H54" s="170"/>
      <c r="I54" s="178"/>
      <c r="J54" s="78"/>
      <c r="K54" s="78" t="s">
        <v>465</v>
      </c>
      <c r="L54" s="172"/>
      <c r="M54" s="78"/>
      <c r="N54" s="78" t="s">
        <v>245</v>
      </c>
      <c r="O54" s="109" t="s">
        <v>141</v>
      </c>
      <c r="P54" s="109" t="s">
        <v>168</v>
      </c>
      <c r="Q54" s="93" t="s">
        <v>295</v>
      </c>
      <c r="R54" s="173"/>
      <c r="S54" s="173"/>
      <c r="T54" s="173"/>
      <c r="U54" s="157"/>
      <c r="V54" s="157"/>
      <c r="W54" s="157"/>
      <c r="X54" s="157"/>
      <c r="Y54" s="157"/>
      <c r="Z54" s="157"/>
    </row>
    <row r="55" spans="1:26" ht="30" customHeight="1" x14ac:dyDescent="0.2">
      <c r="A55" s="78">
        <v>48</v>
      </c>
      <c r="B55" s="220" t="s">
        <v>463</v>
      </c>
      <c r="C55" s="78" t="s">
        <v>293</v>
      </c>
      <c r="D55" s="195" t="s">
        <v>466</v>
      </c>
      <c r="E55" s="170" t="s">
        <v>394</v>
      </c>
      <c r="F55" s="78" t="s">
        <v>243</v>
      </c>
      <c r="G55" s="210">
        <v>307766</v>
      </c>
      <c r="H55" s="221"/>
      <c r="I55" s="222"/>
      <c r="J55" s="184"/>
      <c r="K55" s="78" t="s">
        <v>467</v>
      </c>
      <c r="L55" s="223" t="s">
        <v>468</v>
      </c>
      <c r="M55" s="224"/>
      <c r="N55" s="109" t="s">
        <v>254</v>
      </c>
      <c r="O55" s="109" t="s">
        <v>141</v>
      </c>
      <c r="P55" s="109" t="s">
        <v>168</v>
      </c>
      <c r="Q55" s="95" t="s">
        <v>297</v>
      </c>
      <c r="R55" s="173"/>
      <c r="S55" s="173"/>
      <c r="T55" s="173"/>
      <c r="U55" s="157"/>
      <c r="V55" s="157"/>
      <c r="W55" s="157"/>
      <c r="X55" s="157"/>
      <c r="Y55" s="157"/>
      <c r="Z55" s="157"/>
    </row>
    <row r="56" spans="1:26" ht="30" customHeight="1" x14ac:dyDescent="0.2">
      <c r="A56" s="78">
        <v>49</v>
      </c>
      <c r="B56" s="220" t="s">
        <v>463</v>
      </c>
      <c r="C56" s="78" t="s">
        <v>293</v>
      </c>
      <c r="D56" s="195" t="s">
        <v>469</v>
      </c>
      <c r="E56" s="170" t="s">
        <v>394</v>
      </c>
      <c r="F56" s="78" t="s">
        <v>243</v>
      </c>
      <c r="G56" s="210">
        <v>250672</v>
      </c>
      <c r="H56" s="225"/>
      <c r="I56" s="226"/>
      <c r="J56" s="191"/>
      <c r="K56" s="78" t="s">
        <v>467</v>
      </c>
      <c r="L56" s="87" t="s">
        <v>470</v>
      </c>
      <c r="M56" s="191"/>
      <c r="N56" s="109" t="s">
        <v>254</v>
      </c>
      <c r="O56" s="109" t="s">
        <v>141</v>
      </c>
      <c r="P56" s="109" t="s">
        <v>168</v>
      </c>
      <c r="Q56" s="131" t="s">
        <v>295</v>
      </c>
      <c r="R56" s="173"/>
      <c r="S56" s="173"/>
      <c r="T56" s="173"/>
      <c r="U56" s="157"/>
      <c r="V56" s="157"/>
      <c r="W56" s="157"/>
      <c r="X56" s="157"/>
      <c r="Y56" s="157"/>
      <c r="Z56" s="157"/>
    </row>
    <row r="57" spans="1:26" ht="30" customHeight="1" x14ac:dyDescent="0.2">
      <c r="A57" s="78">
        <v>50</v>
      </c>
      <c r="B57" s="227" t="s">
        <v>463</v>
      </c>
      <c r="C57" s="208" t="s">
        <v>64</v>
      </c>
      <c r="D57" s="201" t="s">
        <v>149</v>
      </c>
      <c r="E57" s="170" t="s">
        <v>394</v>
      </c>
      <c r="F57" s="125" t="s">
        <v>286</v>
      </c>
      <c r="G57" s="210">
        <v>721346</v>
      </c>
      <c r="H57" s="210">
        <v>721346</v>
      </c>
      <c r="I57" s="218">
        <v>47367</v>
      </c>
      <c r="J57" s="218">
        <v>1123</v>
      </c>
      <c r="K57" s="78"/>
      <c r="L57" s="87"/>
      <c r="M57" s="191"/>
      <c r="N57" s="109" t="s">
        <v>371</v>
      </c>
      <c r="O57" s="109" t="s">
        <v>18</v>
      </c>
      <c r="P57" s="109"/>
      <c r="Q57" s="131"/>
      <c r="R57" s="173"/>
      <c r="S57" s="173"/>
      <c r="T57" s="173"/>
      <c r="U57" s="157"/>
      <c r="V57" s="157"/>
      <c r="W57" s="157"/>
      <c r="X57" s="157"/>
      <c r="Y57" s="157"/>
      <c r="Z57" s="157"/>
    </row>
    <row r="58" spans="1:26" ht="30" customHeight="1" x14ac:dyDescent="0.2">
      <c r="A58" s="78">
        <v>51</v>
      </c>
      <c r="B58" s="227" t="s">
        <v>463</v>
      </c>
      <c r="C58" s="208" t="s">
        <v>65</v>
      </c>
      <c r="D58" s="201" t="s">
        <v>149</v>
      </c>
      <c r="E58" s="170" t="s">
        <v>394</v>
      </c>
      <c r="F58" s="125" t="s">
        <v>286</v>
      </c>
      <c r="G58" s="210">
        <v>685699</v>
      </c>
      <c r="H58" s="210">
        <v>685699</v>
      </c>
      <c r="I58" s="218">
        <v>40670</v>
      </c>
      <c r="J58" s="218">
        <v>1485</v>
      </c>
      <c r="K58" s="78"/>
      <c r="L58" s="87"/>
      <c r="M58" s="191"/>
      <c r="N58" s="109" t="s">
        <v>371</v>
      </c>
      <c r="O58" s="109" t="s">
        <v>18</v>
      </c>
      <c r="P58" s="109"/>
      <c r="Q58" s="131"/>
      <c r="R58" s="173"/>
      <c r="S58" s="173"/>
      <c r="T58" s="173"/>
      <c r="U58" s="157"/>
      <c r="V58" s="157"/>
      <c r="W58" s="157"/>
      <c r="X58" s="157"/>
      <c r="Y58" s="157"/>
      <c r="Z58" s="157"/>
    </row>
    <row r="59" spans="1:26" ht="30" customHeight="1" x14ac:dyDescent="0.2">
      <c r="A59" s="78">
        <v>52</v>
      </c>
      <c r="B59" s="220" t="s">
        <v>33</v>
      </c>
      <c r="C59" s="78" t="s">
        <v>471</v>
      </c>
      <c r="D59" s="195" t="s">
        <v>268</v>
      </c>
      <c r="E59" s="170" t="s">
        <v>394</v>
      </c>
      <c r="F59" s="74" t="s">
        <v>286</v>
      </c>
      <c r="G59" s="210">
        <v>1341306</v>
      </c>
      <c r="H59" s="228">
        <v>1341306</v>
      </c>
      <c r="I59" s="229">
        <v>19512</v>
      </c>
      <c r="J59" s="230">
        <v>1226</v>
      </c>
      <c r="K59" s="78"/>
      <c r="L59" s="87"/>
      <c r="M59" s="191"/>
      <c r="N59" s="109" t="s">
        <v>270</v>
      </c>
      <c r="O59" s="109" t="s">
        <v>18</v>
      </c>
      <c r="P59" s="109"/>
      <c r="Q59" s="78"/>
      <c r="R59" s="173"/>
      <c r="S59" s="173"/>
      <c r="T59" s="173"/>
      <c r="U59" s="157"/>
      <c r="V59" s="157"/>
      <c r="W59" s="157"/>
      <c r="X59" s="157"/>
      <c r="Y59" s="157"/>
      <c r="Z59" s="157"/>
    </row>
    <row r="60" spans="1:26" ht="30" customHeight="1" x14ac:dyDescent="0.2">
      <c r="A60" s="78">
        <v>53</v>
      </c>
      <c r="B60" s="109" t="s">
        <v>130</v>
      </c>
      <c r="C60" s="78" t="s">
        <v>123</v>
      </c>
      <c r="D60" s="195" t="s">
        <v>472</v>
      </c>
      <c r="E60" s="170" t="s">
        <v>394</v>
      </c>
      <c r="F60" s="78" t="s">
        <v>240</v>
      </c>
      <c r="G60" s="171">
        <v>20916</v>
      </c>
      <c r="H60" s="170"/>
      <c r="I60" s="178"/>
      <c r="J60" s="78"/>
      <c r="K60" s="78" t="s">
        <v>473</v>
      </c>
      <c r="L60" s="172"/>
      <c r="M60" s="78"/>
      <c r="N60" s="78" t="s">
        <v>245</v>
      </c>
      <c r="O60" s="78" t="s">
        <v>251</v>
      </c>
      <c r="P60" s="78"/>
      <c r="Q60" s="78" t="s">
        <v>301</v>
      </c>
      <c r="R60" s="173"/>
      <c r="S60" s="173"/>
      <c r="T60" s="173"/>
      <c r="U60" s="157"/>
      <c r="V60" s="157"/>
      <c r="W60" s="157"/>
      <c r="X60" s="157"/>
      <c r="Y60" s="157"/>
      <c r="Z60" s="157"/>
    </row>
    <row r="61" spans="1:26" ht="30" customHeight="1" x14ac:dyDescent="0.2">
      <c r="A61" s="78">
        <v>54</v>
      </c>
      <c r="B61" s="823" t="s">
        <v>35</v>
      </c>
      <c r="C61" s="78" t="s">
        <v>112</v>
      </c>
      <c r="D61" s="195" t="s">
        <v>302</v>
      </c>
      <c r="E61" s="170" t="s">
        <v>394</v>
      </c>
      <c r="F61" s="78" t="s">
        <v>240</v>
      </c>
      <c r="G61" s="171">
        <v>805</v>
      </c>
      <c r="H61" s="170"/>
      <c r="I61" s="178"/>
      <c r="J61" s="78"/>
      <c r="K61" s="78"/>
      <c r="L61" s="172"/>
      <c r="M61" s="78"/>
      <c r="N61" s="78" t="s">
        <v>245</v>
      </c>
      <c r="O61" s="78" t="s">
        <v>113</v>
      </c>
      <c r="P61" s="78"/>
      <c r="Q61" s="78"/>
      <c r="R61" s="173"/>
      <c r="S61" s="173"/>
      <c r="T61" s="173"/>
      <c r="U61" s="157"/>
      <c r="V61" s="157"/>
      <c r="W61" s="157"/>
      <c r="X61" s="157"/>
      <c r="Y61" s="157"/>
      <c r="Z61" s="157"/>
    </row>
    <row r="62" spans="1:26" ht="30" customHeight="1" x14ac:dyDescent="0.2">
      <c r="A62" s="78">
        <v>55</v>
      </c>
      <c r="B62" s="789"/>
      <c r="C62" s="78" t="s">
        <v>474</v>
      </c>
      <c r="D62" s="195" t="s">
        <v>268</v>
      </c>
      <c r="E62" s="170" t="s">
        <v>394</v>
      </c>
      <c r="F62" s="78" t="s">
        <v>286</v>
      </c>
      <c r="G62" s="210">
        <v>13248923</v>
      </c>
      <c r="H62" s="171">
        <v>13248923</v>
      </c>
      <c r="I62" s="171">
        <v>87168</v>
      </c>
      <c r="J62" s="171">
        <v>6003</v>
      </c>
      <c r="K62" s="78"/>
      <c r="L62" s="172"/>
      <c r="M62" s="78"/>
      <c r="N62" s="78" t="s">
        <v>270</v>
      </c>
      <c r="O62" s="78" t="s">
        <v>18</v>
      </c>
      <c r="P62" s="78"/>
      <c r="Q62" s="78"/>
      <c r="R62" s="173"/>
      <c r="S62" s="173"/>
      <c r="T62" s="173"/>
      <c r="U62" s="157"/>
      <c r="V62" s="157"/>
      <c r="W62" s="157"/>
      <c r="X62" s="157"/>
      <c r="Y62" s="157"/>
      <c r="Z62" s="157"/>
    </row>
    <row r="63" spans="1:26" ht="30" customHeight="1" x14ac:dyDescent="0.2">
      <c r="A63" s="78">
        <v>56</v>
      </c>
      <c r="B63" s="773"/>
      <c r="C63" s="78" t="s">
        <v>475</v>
      </c>
      <c r="D63" s="195" t="s">
        <v>304</v>
      </c>
      <c r="E63" s="170" t="s">
        <v>394</v>
      </c>
      <c r="F63" s="78" t="s">
        <v>286</v>
      </c>
      <c r="G63" s="171">
        <v>40438</v>
      </c>
      <c r="H63" s="171">
        <v>40438</v>
      </c>
      <c r="I63" s="171">
        <v>447</v>
      </c>
      <c r="J63" s="171">
        <v>22</v>
      </c>
      <c r="K63" s="78"/>
      <c r="L63" s="172"/>
      <c r="M63" s="78"/>
      <c r="N63" s="78" t="s">
        <v>270</v>
      </c>
      <c r="O63" s="78" t="s">
        <v>18</v>
      </c>
      <c r="P63" s="78"/>
      <c r="Q63" s="78"/>
      <c r="R63" s="173"/>
      <c r="S63" s="173"/>
      <c r="T63" s="173"/>
      <c r="U63" s="157"/>
      <c r="V63" s="157"/>
      <c r="W63" s="157"/>
      <c r="X63" s="157"/>
      <c r="Y63" s="157"/>
      <c r="Z63" s="157"/>
    </row>
    <row r="64" spans="1:26" ht="30" customHeight="1" x14ac:dyDescent="0.2">
      <c r="A64" s="78">
        <v>57</v>
      </c>
      <c r="B64" s="823" t="s">
        <v>476</v>
      </c>
      <c r="C64" s="78" t="s">
        <v>477</v>
      </c>
      <c r="D64" s="195" t="s">
        <v>478</v>
      </c>
      <c r="E64" s="170" t="s">
        <v>394</v>
      </c>
      <c r="F64" s="78" t="s">
        <v>240</v>
      </c>
      <c r="G64" s="231">
        <v>124477</v>
      </c>
      <c r="H64" s="125"/>
      <c r="I64" s="157"/>
      <c r="J64" s="78"/>
      <c r="K64" s="821" t="s">
        <v>479</v>
      </c>
      <c r="L64" s="821" t="s">
        <v>480</v>
      </c>
      <c r="M64" s="821" t="s">
        <v>481</v>
      </c>
      <c r="N64" s="109" t="s">
        <v>306</v>
      </c>
      <c r="O64" s="109" t="s">
        <v>94</v>
      </c>
      <c r="P64" s="109"/>
      <c r="Q64" s="109" t="s">
        <v>482</v>
      </c>
      <c r="R64" s="173"/>
      <c r="S64" s="173"/>
      <c r="T64" s="173"/>
      <c r="U64" s="157"/>
      <c r="V64" s="157"/>
      <c r="W64" s="157"/>
      <c r="X64" s="157"/>
      <c r="Y64" s="157"/>
      <c r="Z64" s="157"/>
    </row>
    <row r="65" spans="1:26" ht="30" customHeight="1" x14ac:dyDescent="0.2">
      <c r="A65" s="78">
        <v>58</v>
      </c>
      <c r="B65" s="789"/>
      <c r="C65" s="78" t="s">
        <v>477</v>
      </c>
      <c r="D65" s="195" t="s">
        <v>478</v>
      </c>
      <c r="E65" s="170" t="s">
        <v>394</v>
      </c>
      <c r="F65" s="78" t="s">
        <v>243</v>
      </c>
      <c r="G65" s="171">
        <f>350000-G64</f>
        <v>225523</v>
      </c>
      <c r="H65" s="157"/>
      <c r="I65" s="170"/>
      <c r="J65" s="78"/>
      <c r="K65" s="773"/>
      <c r="L65" s="773"/>
      <c r="M65" s="773"/>
      <c r="N65" s="109" t="s">
        <v>306</v>
      </c>
      <c r="O65" s="109" t="s">
        <v>396</v>
      </c>
      <c r="P65" s="109"/>
      <c r="Q65" s="109" t="s">
        <v>482</v>
      </c>
      <c r="R65" s="173"/>
      <c r="S65" s="173"/>
      <c r="T65" s="173"/>
      <c r="U65" s="157"/>
      <c r="V65" s="157"/>
      <c r="W65" s="157"/>
      <c r="X65" s="157"/>
      <c r="Y65" s="157"/>
      <c r="Z65" s="157"/>
    </row>
    <row r="66" spans="1:26" ht="30" customHeight="1" x14ac:dyDescent="0.2">
      <c r="A66" s="78">
        <v>59</v>
      </c>
      <c r="B66" s="789"/>
      <c r="C66" s="78" t="s">
        <v>117</v>
      </c>
      <c r="D66" s="232" t="s">
        <v>483</v>
      </c>
      <c r="E66" s="170" t="s">
        <v>394</v>
      </c>
      <c r="F66" s="78" t="s">
        <v>240</v>
      </c>
      <c r="G66" s="171">
        <v>118836</v>
      </c>
      <c r="H66" s="157"/>
      <c r="I66" s="170"/>
      <c r="J66" s="78"/>
      <c r="K66" s="180" t="s">
        <v>484</v>
      </c>
      <c r="L66" s="180" t="s">
        <v>485</v>
      </c>
      <c r="M66" s="180" t="s">
        <v>486</v>
      </c>
      <c r="N66" s="109" t="s">
        <v>245</v>
      </c>
      <c r="O66" s="109" t="s">
        <v>113</v>
      </c>
      <c r="P66" s="109"/>
      <c r="Q66" s="74" t="s">
        <v>442</v>
      </c>
      <c r="R66" s="173"/>
      <c r="S66" s="173"/>
      <c r="T66" s="173"/>
      <c r="U66" s="157"/>
      <c r="V66" s="157"/>
      <c r="W66" s="157"/>
      <c r="X66" s="157"/>
      <c r="Y66" s="157"/>
      <c r="Z66" s="157"/>
    </row>
    <row r="67" spans="1:26" ht="30" customHeight="1" x14ac:dyDescent="0.2">
      <c r="A67" s="78">
        <v>60</v>
      </c>
      <c r="B67" s="789"/>
      <c r="C67" s="78" t="s">
        <v>487</v>
      </c>
      <c r="D67" s="232" t="s">
        <v>268</v>
      </c>
      <c r="E67" s="170" t="s">
        <v>394</v>
      </c>
      <c r="F67" s="78" t="s">
        <v>311</v>
      </c>
      <c r="G67" s="171">
        <v>5144451</v>
      </c>
      <c r="H67" s="171">
        <v>5144451</v>
      </c>
      <c r="I67" s="210">
        <v>130721</v>
      </c>
      <c r="J67" s="78">
        <v>0</v>
      </c>
      <c r="K67" s="180"/>
      <c r="L67" s="180">
        <v>80.56</v>
      </c>
      <c r="M67" s="180">
        <v>90</v>
      </c>
      <c r="N67" s="109" t="s">
        <v>270</v>
      </c>
      <c r="O67" s="109" t="s">
        <v>18</v>
      </c>
      <c r="P67" s="109"/>
      <c r="Q67" s="74" t="s">
        <v>488</v>
      </c>
      <c r="R67" s="173"/>
      <c r="S67" s="173"/>
      <c r="T67" s="173"/>
      <c r="U67" s="157"/>
      <c r="V67" s="157"/>
      <c r="W67" s="157"/>
      <c r="X67" s="157"/>
      <c r="Y67" s="157"/>
      <c r="Z67" s="157"/>
    </row>
    <row r="68" spans="1:26" ht="30" customHeight="1" x14ac:dyDescent="0.2">
      <c r="A68" s="78">
        <v>61</v>
      </c>
      <c r="B68" s="789"/>
      <c r="C68" s="78" t="s">
        <v>489</v>
      </c>
      <c r="D68" s="232" t="s">
        <v>268</v>
      </c>
      <c r="E68" s="170" t="s">
        <v>394</v>
      </c>
      <c r="F68" s="78" t="s">
        <v>490</v>
      </c>
      <c r="G68" s="171">
        <v>3955918</v>
      </c>
      <c r="H68" s="171">
        <v>3955918</v>
      </c>
      <c r="I68" s="210">
        <v>173746</v>
      </c>
      <c r="J68" s="78">
        <v>6127</v>
      </c>
      <c r="K68" s="180"/>
      <c r="L68" s="180"/>
      <c r="M68" s="180">
        <v>90</v>
      </c>
      <c r="N68" s="109" t="s">
        <v>270</v>
      </c>
      <c r="O68" s="109" t="s">
        <v>18</v>
      </c>
      <c r="P68" s="109"/>
      <c r="Q68" s="74"/>
      <c r="R68" s="173"/>
      <c r="S68" s="173"/>
      <c r="T68" s="173"/>
      <c r="U68" s="157"/>
      <c r="V68" s="157"/>
      <c r="W68" s="157"/>
      <c r="X68" s="157"/>
      <c r="Y68" s="157"/>
      <c r="Z68" s="157"/>
    </row>
    <row r="69" spans="1:26" ht="30" customHeight="1" x14ac:dyDescent="0.2">
      <c r="A69" s="78">
        <v>62</v>
      </c>
      <c r="B69" s="789"/>
      <c r="C69" s="78" t="s">
        <v>491</v>
      </c>
      <c r="D69" s="232" t="s">
        <v>268</v>
      </c>
      <c r="E69" s="170" t="s">
        <v>394</v>
      </c>
      <c r="F69" s="78" t="s">
        <v>311</v>
      </c>
      <c r="G69" s="171">
        <v>3879733</v>
      </c>
      <c r="H69" s="171">
        <v>3879733</v>
      </c>
      <c r="I69" s="210">
        <v>102036</v>
      </c>
      <c r="J69" s="78">
        <v>2284</v>
      </c>
      <c r="K69" s="180"/>
      <c r="L69" s="180">
        <v>96.17</v>
      </c>
      <c r="M69" s="180">
        <v>90</v>
      </c>
      <c r="N69" s="109" t="s">
        <v>270</v>
      </c>
      <c r="O69" s="109" t="s">
        <v>18</v>
      </c>
      <c r="P69" s="109"/>
      <c r="Q69" s="74" t="s">
        <v>492</v>
      </c>
      <c r="R69" s="173"/>
      <c r="S69" s="173"/>
      <c r="T69" s="173"/>
      <c r="U69" s="157"/>
      <c r="V69" s="157"/>
      <c r="W69" s="157"/>
      <c r="X69" s="157"/>
      <c r="Y69" s="157"/>
      <c r="Z69" s="157"/>
    </row>
    <row r="70" spans="1:26" ht="30" customHeight="1" x14ac:dyDescent="0.2">
      <c r="A70" s="78">
        <v>63</v>
      </c>
      <c r="B70" s="823" t="s">
        <v>42</v>
      </c>
      <c r="C70" s="78" t="s">
        <v>493</v>
      </c>
      <c r="D70" s="232" t="s">
        <v>268</v>
      </c>
      <c r="E70" s="170" t="s">
        <v>394</v>
      </c>
      <c r="F70" s="78" t="s">
        <v>269</v>
      </c>
      <c r="G70" s="171">
        <v>22488866</v>
      </c>
      <c r="H70" s="170">
        <v>22488866</v>
      </c>
      <c r="I70" s="211">
        <v>407507</v>
      </c>
      <c r="J70" s="78">
        <v>27826</v>
      </c>
      <c r="K70" s="180"/>
      <c r="L70" s="179"/>
      <c r="M70" s="180"/>
      <c r="N70" s="109" t="s">
        <v>494</v>
      </c>
      <c r="O70" s="109" t="s">
        <v>18</v>
      </c>
      <c r="P70" s="109"/>
      <c r="Q70" s="74"/>
      <c r="R70" s="173"/>
      <c r="S70" s="173"/>
      <c r="T70" s="173"/>
      <c r="U70" s="157"/>
      <c r="V70" s="157"/>
      <c r="W70" s="157"/>
      <c r="X70" s="157"/>
      <c r="Y70" s="157"/>
      <c r="Z70" s="157"/>
    </row>
    <row r="71" spans="1:26" ht="30" customHeight="1" x14ac:dyDescent="0.2">
      <c r="A71" s="78">
        <v>64</v>
      </c>
      <c r="B71" s="789"/>
      <c r="C71" s="78" t="s">
        <v>495</v>
      </c>
      <c r="D71" s="232" t="s">
        <v>310</v>
      </c>
      <c r="E71" s="170" t="s">
        <v>394</v>
      </c>
      <c r="F71" s="78" t="s">
        <v>311</v>
      </c>
      <c r="G71" s="171">
        <v>1075881</v>
      </c>
      <c r="H71" s="170">
        <v>1075881</v>
      </c>
      <c r="I71" s="178">
        <v>3398</v>
      </c>
      <c r="J71" s="78">
        <v>1388</v>
      </c>
      <c r="K71" s="180"/>
      <c r="L71" s="179"/>
      <c r="M71" s="180">
        <v>99.32</v>
      </c>
      <c r="N71" s="109" t="s">
        <v>371</v>
      </c>
      <c r="O71" s="109" t="s">
        <v>18</v>
      </c>
      <c r="P71" s="109"/>
      <c r="Q71" s="74" t="s">
        <v>496</v>
      </c>
      <c r="R71" s="173"/>
      <c r="S71" s="173"/>
      <c r="T71" s="173"/>
      <c r="U71" s="157"/>
      <c r="V71" s="157"/>
      <c r="W71" s="157"/>
      <c r="X71" s="157"/>
      <c r="Y71" s="157"/>
      <c r="Z71" s="157"/>
    </row>
    <row r="72" spans="1:26" ht="30" customHeight="1" x14ac:dyDescent="0.2">
      <c r="A72" s="78">
        <v>65</v>
      </c>
      <c r="B72" s="205" t="s">
        <v>66</v>
      </c>
      <c r="C72" s="208" t="s">
        <v>67</v>
      </c>
      <c r="D72" s="201" t="s">
        <v>149</v>
      </c>
      <c r="E72" s="170" t="s">
        <v>394</v>
      </c>
      <c r="F72" s="78" t="s">
        <v>286</v>
      </c>
      <c r="G72" s="171">
        <v>154400</v>
      </c>
      <c r="H72" s="171">
        <v>154400</v>
      </c>
      <c r="I72" s="178">
        <v>11451</v>
      </c>
      <c r="J72" s="78">
        <v>357</v>
      </c>
      <c r="K72" s="180"/>
      <c r="L72" s="179"/>
      <c r="M72" s="180"/>
      <c r="N72" s="109" t="s">
        <v>371</v>
      </c>
      <c r="O72" s="109" t="s">
        <v>18</v>
      </c>
      <c r="P72" s="109"/>
      <c r="Q72" s="74"/>
      <c r="R72" s="173"/>
      <c r="S72" s="173"/>
      <c r="T72" s="173"/>
      <c r="U72" s="157"/>
      <c r="V72" s="157"/>
      <c r="W72" s="157"/>
      <c r="X72" s="157"/>
      <c r="Y72" s="157"/>
      <c r="Z72" s="157"/>
    </row>
    <row r="73" spans="1:26" ht="30" customHeight="1" x14ac:dyDescent="0.2">
      <c r="A73" s="78">
        <v>66</v>
      </c>
      <c r="B73" s="205" t="s">
        <v>68</v>
      </c>
      <c r="C73" s="208" t="s">
        <v>69</v>
      </c>
      <c r="D73" s="201" t="s">
        <v>149</v>
      </c>
      <c r="E73" s="170" t="s">
        <v>394</v>
      </c>
      <c r="F73" s="78" t="s">
        <v>286</v>
      </c>
      <c r="G73" s="171">
        <v>460000</v>
      </c>
      <c r="H73" s="171">
        <v>460000</v>
      </c>
      <c r="I73" s="178">
        <v>11419</v>
      </c>
      <c r="J73" s="78">
        <v>1324</v>
      </c>
      <c r="K73" s="180"/>
      <c r="L73" s="179"/>
      <c r="M73" s="180"/>
      <c r="N73" s="109" t="s">
        <v>371</v>
      </c>
      <c r="O73" s="109" t="s">
        <v>18</v>
      </c>
      <c r="P73" s="109"/>
      <c r="Q73" s="74"/>
      <c r="R73" s="173"/>
      <c r="S73" s="173"/>
      <c r="T73" s="173"/>
      <c r="U73" s="157"/>
      <c r="V73" s="157"/>
      <c r="W73" s="157"/>
      <c r="X73" s="157"/>
      <c r="Y73" s="157"/>
      <c r="Z73" s="157"/>
    </row>
    <row r="74" spans="1:26" ht="30" customHeight="1" x14ac:dyDescent="0.2">
      <c r="A74" s="78">
        <v>67</v>
      </c>
      <c r="B74" s="205" t="s">
        <v>70</v>
      </c>
      <c r="C74" s="208" t="s">
        <v>71</v>
      </c>
      <c r="D74" s="201" t="s">
        <v>149</v>
      </c>
      <c r="E74" s="170" t="s">
        <v>394</v>
      </c>
      <c r="F74" s="78" t="s">
        <v>286</v>
      </c>
      <c r="G74" s="171">
        <v>289383</v>
      </c>
      <c r="H74" s="171">
        <v>289383</v>
      </c>
      <c r="I74" s="178">
        <v>2300</v>
      </c>
      <c r="J74" s="78">
        <v>398</v>
      </c>
      <c r="K74" s="180"/>
      <c r="L74" s="179"/>
      <c r="M74" s="180"/>
      <c r="N74" s="109" t="s">
        <v>371</v>
      </c>
      <c r="O74" s="109" t="s">
        <v>18</v>
      </c>
      <c r="P74" s="109"/>
      <c r="Q74" s="74"/>
      <c r="R74" s="173"/>
      <c r="S74" s="173"/>
      <c r="T74" s="173"/>
      <c r="U74" s="157"/>
      <c r="V74" s="157"/>
      <c r="W74" s="157"/>
      <c r="X74" s="157"/>
      <c r="Y74" s="157"/>
      <c r="Z74" s="157"/>
    </row>
    <row r="75" spans="1:26" ht="30" customHeight="1" x14ac:dyDescent="0.2">
      <c r="A75" s="78">
        <v>68</v>
      </c>
      <c r="B75" s="205" t="s">
        <v>72</v>
      </c>
      <c r="C75" s="208" t="s">
        <v>73</v>
      </c>
      <c r="D75" s="201" t="s">
        <v>149</v>
      </c>
      <c r="E75" s="170" t="s">
        <v>394</v>
      </c>
      <c r="F75" s="78" t="s">
        <v>286</v>
      </c>
      <c r="G75" s="171">
        <v>317210</v>
      </c>
      <c r="H75" s="171">
        <v>317210</v>
      </c>
      <c r="I75" s="178">
        <v>6276</v>
      </c>
      <c r="J75" s="78">
        <v>392</v>
      </c>
      <c r="K75" s="180"/>
      <c r="L75" s="179"/>
      <c r="M75" s="180"/>
      <c r="N75" s="109" t="s">
        <v>371</v>
      </c>
      <c r="O75" s="109" t="s">
        <v>18</v>
      </c>
      <c r="P75" s="109"/>
      <c r="Q75" s="74"/>
      <c r="R75" s="173"/>
      <c r="S75" s="173"/>
      <c r="T75" s="173"/>
      <c r="U75" s="157"/>
      <c r="V75" s="157"/>
      <c r="W75" s="157"/>
      <c r="X75" s="157"/>
      <c r="Y75" s="157"/>
      <c r="Z75" s="157"/>
    </row>
    <row r="76" spans="1:26" ht="30" customHeight="1" x14ac:dyDescent="0.2">
      <c r="A76" s="78">
        <v>69</v>
      </c>
      <c r="B76" s="823" t="s">
        <v>118</v>
      </c>
      <c r="C76" s="78" t="s">
        <v>119</v>
      </c>
      <c r="D76" s="232" t="s">
        <v>312</v>
      </c>
      <c r="E76" s="170" t="s">
        <v>394</v>
      </c>
      <c r="F76" s="78" t="s">
        <v>240</v>
      </c>
      <c r="G76" s="171">
        <v>4000</v>
      </c>
      <c r="H76" s="170"/>
      <c r="I76" s="178"/>
      <c r="J76" s="78"/>
      <c r="K76" s="109"/>
      <c r="L76" s="198"/>
      <c r="M76" s="109"/>
      <c r="N76" s="109" t="s">
        <v>432</v>
      </c>
      <c r="O76" s="109" t="s">
        <v>396</v>
      </c>
      <c r="P76" s="109"/>
      <c r="Q76" s="74" t="s">
        <v>314</v>
      </c>
      <c r="R76" s="173"/>
      <c r="S76" s="173"/>
      <c r="T76" s="173"/>
      <c r="U76" s="157"/>
      <c r="V76" s="157"/>
      <c r="W76" s="157"/>
      <c r="X76" s="157"/>
      <c r="Y76" s="157"/>
      <c r="Z76" s="157"/>
    </row>
    <row r="77" spans="1:26" ht="30" customHeight="1" x14ac:dyDescent="0.2">
      <c r="A77" s="78">
        <v>70</v>
      </c>
      <c r="B77" s="773"/>
      <c r="C77" s="78" t="s">
        <v>497</v>
      </c>
      <c r="D77" s="232" t="s">
        <v>316</v>
      </c>
      <c r="E77" s="170" t="s">
        <v>394</v>
      </c>
      <c r="F77" s="78" t="s">
        <v>240</v>
      </c>
      <c r="G77" s="171">
        <v>500</v>
      </c>
      <c r="H77" s="170"/>
      <c r="I77" s="178"/>
      <c r="J77" s="78"/>
      <c r="K77" s="109"/>
      <c r="L77" s="198"/>
      <c r="M77" s="109"/>
      <c r="N77" s="109" t="s">
        <v>245</v>
      </c>
      <c r="O77" s="109" t="s">
        <v>396</v>
      </c>
      <c r="P77" s="157"/>
      <c r="Q77" s="109" t="s">
        <v>435</v>
      </c>
      <c r="R77" s="173"/>
      <c r="S77" s="173"/>
      <c r="T77" s="173"/>
      <c r="U77" s="157"/>
      <c r="V77" s="157"/>
      <c r="W77" s="157"/>
      <c r="X77" s="157"/>
      <c r="Y77" s="157"/>
      <c r="Z77" s="157"/>
    </row>
    <row r="78" spans="1:26" ht="30" customHeight="1" x14ac:dyDescent="0.2">
      <c r="A78" s="78">
        <v>71</v>
      </c>
      <c r="B78" s="823" t="s">
        <v>45</v>
      </c>
      <c r="C78" s="78" t="s">
        <v>46</v>
      </c>
      <c r="D78" s="232" t="s">
        <v>45</v>
      </c>
      <c r="E78" s="170" t="s">
        <v>394</v>
      </c>
      <c r="F78" s="78" t="s">
        <v>240</v>
      </c>
      <c r="G78" s="171">
        <v>28910</v>
      </c>
      <c r="H78" s="170"/>
      <c r="I78" s="178"/>
      <c r="J78" s="78"/>
      <c r="K78" s="78" t="s">
        <v>498</v>
      </c>
      <c r="L78" s="198"/>
      <c r="M78" s="109"/>
      <c r="N78" s="109" t="s">
        <v>245</v>
      </c>
      <c r="O78" s="78" t="s">
        <v>251</v>
      </c>
      <c r="P78" s="78"/>
      <c r="Q78" s="74" t="s">
        <v>317</v>
      </c>
      <c r="R78" s="173"/>
      <c r="S78" s="173"/>
      <c r="T78" s="173"/>
      <c r="U78" s="157"/>
      <c r="V78" s="157"/>
      <c r="W78" s="157"/>
      <c r="X78" s="157"/>
      <c r="Y78" s="157"/>
      <c r="Z78" s="157"/>
    </row>
    <row r="79" spans="1:26" ht="30" customHeight="1" x14ac:dyDescent="0.2">
      <c r="A79" s="78">
        <v>72</v>
      </c>
      <c r="B79" s="789"/>
      <c r="C79" s="78" t="s">
        <v>46</v>
      </c>
      <c r="D79" s="232" t="s">
        <v>45</v>
      </c>
      <c r="E79" s="170" t="s">
        <v>394</v>
      </c>
      <c r="F79" s="78" t="s">
        <v>240</v>
      </c>
      <c r="G79" s="171">
        <v>1658</v>
      </c>
      <c r="H79" s="170"/>
      <c r="I79" s="178"/>
      <c r="J79" s="78"/>
      <c r="K79" s="109"/>
      <c r="L79" s="198"/>
      <c r="M79" s="109"/>
      <c r="N79" s="109" t="s">
        <v>432</v>
      </c>
      <c r="O79" s="109" t="s">
        <v>396</v>
      </c>
      <c r="P79" s="109"/>
      <c r="Q79" s="74" t="s">
        <v>318</v>
      </c>
      <c r="R79" s="173"/>
      <c r="S79" s="173"/>
      <c r="T79" s="173"/>
      <c r="U79" s="157"/>
      <c r="V79" s="157"/>
      <c r="W79" s="157"/>
      <c r="X79" s="157"/>
      <c r="Y79" s="157"/>
      <c r="Z79" s="157"/>
    </row>
    <row r="80" spans="1:26" ht="30" customHeight="1" x14ac:dyDescent="0.2">
      <c r="A80" s="78">
        <v>73</v>
      </c>
      <c r="B80" s="789"/>
      <c r="C80" s="78" t="s">
        <v>499</v>
      </c>
      <c r="D80" s="232" t="s">
        <v>319</v>
      </c>
      <c r="E80" s="170" t="s">
        <v>394</v>
      </c>
      <c r="F80" s="78" t="s">
        <v>269</v>
      </c>
      <c r="G80" s="171">
        <v>403767</v>
      </c>
      <c r="H80" s="170">
        <v>403767</v>
      </c>
      <c r="I80" s="178">
        <v>3105</v>
      </c>
      <c r="J80" s="78">
        <v>180</v>
      </c>
      <c r="K80" s="109"/>
      <c r="L80" s="198"/>
      <c r="M80" s="109"/>
      <c r="N80" s="109" t="s">
        <v>270</v>
      </c>
      <c r="O80" s="109" t="s">
        <v>18</v>
      </c>
      <c r="P80" s="109"/>
      <c r="Q80" s="74"/>
      <c r="R80" s="173"/>
      <c r="S80" s="173"/>
      <c r="T80" s="173"/>
      <c r="U80" s="157"/>
      <c r="V80" s="157"/>
      <c r="W80" s="157"/>
      <c r="X80" s="157"/>
      <c r="Y80" s="157"/>
      <c r="Z80" s="157"/>
    </row>
    <row r="81" spans="1:26" ht="30" customHeight="1" x14ac:dyDescent="0.2">
      <c r="A81" s="78">
        <v>74</v>
      </c>
      <c r="B81" s="823" t="s">
        <v>47</v>
      </c>
      <c r="C81" s="78" t="s">
        <v>500</v>
      </c>
      <c r="D81" s="195" t="s">
        <v>47</v>
      </c>
      <c r="E81" s="170" t="s">
        <v>394</v>
      </c>
      <c r="F81" s="78" t="s">
        <v>240</v>
      </c>
      <c r="G81" s="171">
        <v>88107</v>
      </c>
      <c r="H81" s="170"/>
      <c r="I81" s="178"/>
      <c r="J81" s="78"/>
      <c r="K81" s="821" t="s">
        <v>501</v>
      </c>
      <c r="L81" s="821" t="s">
        <v>502</v>
      </c>
      <c r="M81" s="821" t="s">
        <v>503</v>
      </c>
      <c r="N81" s="109" t="s">
        <v>245</v>
      </c>
      <c r="O81" s="109" t="s">
        <v>94</v>
      </c>
      <c r="P81" s="109"/>
      <c r="Q81" s="74" t="s">
        <v>504</v>
      </c>
      <c r="R81" s="173"/>
      <c r="S81" s="173"/>
      <c r="T81" s="173"/>
      <c r="U81" s="157"/>
      <c r="V81" s="157"/>
      <c r="W81" s="157"/>
      <c r="X81" s="157"/>
      <c r="Y81" s="157"/>
      <c r="Z81" s="157"/>
    </row>
    <row r="82" spans="1:26" ht="30" customHeight="1" x14ac:dyDescent="0.2">
      <c r="A82" s="78">
        <v>75</v>
      </c>
      <c r="B82" s="789"/>
      <c r="C82" s="78" t="s">
        <v>48</v>
      </c>
      <c r="D82" s="195" t="s">
        <v>47</v>
      </c>
      <c r="E82" s="170" t="s">
        <v>394</v>
      </c>
      <c r="F82" s="78" t="s">
        <v>243</v>
      </c>
      <c r="G82" s="171">
        <f>96000-G81</f>
        <v>7893</v>
      </c>
      <c r="H82" s="170"/>
      <c r="I82" s="178"/>
      <c r="J82" s="78"/>
      <c r="K82" s="773"/>
      <c r="L82" s="773"/>
      <c r="M82" s="773"/>
      <c r="N82" s="109" t="s">
        <v>245</v>
      </c>
      <c r="O82" s="157" t="s">
        <v>396</v>
      </c>
      <c r="P82" s="109"/>
      <c r="Q82" s="74" t="s">
        <v>504</v>
      </c>
      <c r="R82" s="173"/>
      <c r="S82" s="173"/>
      <c r="T82" s="173"/>
      <c r="U82" s="157"/>
      <c r="V82" s="157"/>
      <c r="W82" s="157"/>
      <c r="X82" s="157"/>
      <c r="Y82" s="157"/>
      <c r="Z82" s="157"/>
    </row>
    <row r="83" spans="1:26" ht="30" customHeight="1" x14ac:dyDescent="0.2">
      <c r="A83" s="78">
        <v>76</v>
      </c>
      <c r="B83" s="773"/>
      <c r="C83" s="233" t="s">
        <v>505</v>
      </c>
      <c r="D83" s="195" t="s">
        <v>319</v>
      </c>
      <c r="E83" s="170" t="s">
        <v>394</v>
      </c>
      <c r="F83" s="78" t="s">
        <v>286</v>
      </c>
      <c r="G83" s="171">
        <v>8784807</v>
      </c>
      <c r="H83" s="170">
        <v>8784807</v>
      </c>
      <c r="I83" s="211">
        <v>184044</v>
      </c>
      <c r="J83" s="78">
        <v>12563</v>
      </c>
      <c r="K83" s="109"/>
      <c r="L83" s="109"/>
      <c r="M83" s="109"/>
      <c r="N83" s="109" t="s">
        <v>270</v>
      </c>
      <c r="O83" s="157" t="s">
        <v>18</v>
      </c>
      <c r="P83" s="109"/>
      <c r="Q83" s="74"/>
      <c r="R83" s="173"/>
      <c r="S83" s="173"/>
      <c r="T83" s="173"/>
      <c r="U83" s="157"/>
      <c r="V83" s="157"/>
      <c r="W83" s="157"/>
      <c r="X83" s="157"/>
      <c r="Y83" s="157"/>
      <c r="Z83" s="157"/>
    </row>
    <row r="84" spans="1:26" ht="30" customHeight="1" x14ac:dyDescent="0.2">
      <c r="A84" s="78">
        <v>78</v>
      </c>
      <c r="B84" s="823" t="s">
        <v>74</v>
      </c>
      <c r="C84" s="233" t="s">
        <v>506</v>
      </c>
      <c r="D84" s="195" t="s">
        <v>507</v>
      </c>
      <c r="E84" s="170" t="s">
        <v>394</v>
      </c>
      <c r="F84" s="78" t="s">
        <v>243</v>
      </c>
      <c r="G84" s="171">
        <v>68673</v>
      </c>
      <c r="H84" s="170"/>
      <c r="I84" s="78"/>
      <c r="J84" s="78"/>
      <c r="K84" s="78"/>
      <c r="L84" s="172">
        <v>64</v>
      </c>
      <c r="M84" s="78">
        <v>120</v>
      </c>
      <c r="N84" s="78" t="s">
        <v>241</v>
      </c>
      <c r="O84" s="78" t="s">
        <v>94</v>
      </c>
      <c r="P84" s="78" t="s">
        <v>104</v>
      </c>
      <c r="Q84" s="78" t="s">
        <v>242</v>
      </c>
      <c r="R84" s="173"/>
      <c r="S84" s="173"/>
      <c r="T84" s="173"/>
      <c r="U84" s="157"/>
      <c r="V84" s="157"/>
      <c r="W84" s="157"/>
      <c r="X84" s="157"/>
      <c r="Y84" s="157"/>
      <c r="Z84" s="157"/>
    </row>
    <row r="85" spans="1:26" ht="30" customHeight="1" x14ac:dyDescent="0.2">
      <c r="A85" s="78">
        <v>79</v>
      </c>
      <c r="B85" s="789"/>
      <c r="C85" s="233" t="s">
        <v>506</v>
      </c>
      <c r="D85" s="195" t="s">
        <v>507</v>
      </c>
      <c r="E85" s="170" t="s">
        <v>394</v>
      </c>
      <c r="F85" s="78" t="s">
        <v>243</v>
      </c>
      <c r="G85" s="171">
        <f>190822-G84</f>
        <v>122149</v>
      </c>
      <c r="H85" s="170"/>
      <c r="I85" s="78"/>
      <c r="J85" s="78"/>
      <c r="K85" s="78"/>
      <c r="L85" s="172">
        <v>64</v>
      </c>
      <c r="M85" s="78">
        <v>120</v>
      </c>
      <c r="N85" s="78" t="s">
        <v>241</v>
      </c>
      <c r="O85" s="78" t="s">
        <v>396</v>
      </c>
      <c r="P85" s="78" t="s">
        <v>104</v>
      </c>
      <c r="Q85" s="78" t="s">
        <v>242</v>
      </c>
      <c r="R85" s="173"/>
      <c r="S85" s="173"/>
      <c r="T85" s="173"/>
      <c r="U85" s="157"/>
      <c r="V85" s="157"/>
      <c r="W85" s="157"/>
      <c r="X85" s="157"/>
      <c r="Y85" s="157"/>
      <c r="Z85" s="157"/>
    </row>
    <row r="86" spans="1:26" ht="30" customHeight="1" x14ac:dyDescent="0.2">
      <c r="A86" s="78">
        <v>80</v>
      </c>
      <c r="B86" s="789"/>
      <c r="C86" s="233" t="s">
        <v>75</v>
      </c>
      <c r="D86" s="195" t="s">
        <v>508</v>
      </c>
      <c r="E86" s="170" t="s">
        <v>394</v>
      </c>
      <c r="F86" s="78" t="s">
        <v>240</v>
      </c>
      <c r="G86" s="171">
        <v>1000</v>
      </c>
      <c r="H86" s="170"/>
      <c r="I86" s="78"/>
      <c r="J86" s="78"/>
      <c r="K86" s="78"/>
      <c r="L86" s="172"/>
      <c r="M86" s="78"/>
      <c r="N86" s="78" t="s">
        <v>432</v>
      </c>
      <c r="O86" s="109" t="s">
        <v>396</v>
      </c>
      <c r="P86" s="109"/>
      <c r="Q86" s="78" t="s">
        <v>327</v>
      </c>
      <c r="R86" s="173"/>
      <c r="S86" s="173"/>
      <c r="T86" s="173"/>
      <c r="U86" s="157"/>
      <c r="V86" s="157"/>
      <c r="W86" s="157"/>
      <c r="X86" s="157"/>
      <c r="Y86" s="157"/>
      <c r="Z86" s="157"/>
    </row>
    <row r="87" spans="1:26" ht="30" customHeight="1" x14ac:dyDescent="0.2">
      <c r="A87" s="78">
        <v>81</v>
      </c>
      <c r="B87" s="789"/>
      <c r="C87" s="234" t="s">
        <v>509</v>
      </c>
      <c r="D87" s="195" t="s">
        <v>510</v>
      </c>
      <c r="E87" s="170" t="s">
        <v>394</v>
      </c>
      <c r="F87" s="78" t="s">
        <v>243</v>
      </c>
      <c r="G87" s="171">
        <v>240820</v>
      </c>
      <c r="H87" s="170"/>
      <c r="I87" s="78"/>
      <c r="J87" s="78"/>
      <c r="K87" s="821" t="s">
        <v>511</v>
      </c>
      <c r="L87" s="822" t="s">
        <v>512</v>
      </c>
      <c r="M87" s="821" t="s">
        <v>513</v>
      </c>
      <c r="N87" s="109" t="s">
        <v>245</v>
      </c>
      <c r="O87" s="109" t="s">
        <v>94</v>
      </c>
      <c r="P87" s="109"/>
      <c r="Q87" s="109" t="s">
        <v>514</v>
      </c>
      <c r="R87" s="173"/>
      <c r="S87" s="173"/>
      <c r="T87" s="173"/>
      <c r="U87" s="157"/>
      <c r="V87" s="157"/>
      <c r="W87" s="157"/>
      <c r="X87" s="157"/>
      <c r="Y87" s="157"/>
      <c r="Z87" s="157"/>
    </row>
    <row r="88" spans="1:26" ht="30" customHeight="1" x14ac:dyDescent="0.2">
      <c r="A88" s="78">
        <v>82</v>
      </c>
      <c r="B88" s="789"/>
      <c r="C88" s="234" t="s">
        <v>509</v>
      </c>
      <c r="D88" s="195" t="s">
        <v>510</v>
      </c>
      <c r="E88" s="170" t="s">
        <v>394</v>
      </c>
      <c r="F88" s="78" t="s">
        <v>243</v>
      </c>
      <c r="G88" s="171">
        <f>281800-G87</f>
        <v>40980</v>
      </c>
      <c r="H88" s="170"/>
      <c r="I88" s="78"/>
      <c r="J88" s="78"/>
      <c r="K88" s="773"/>
      <c r="L88" s="773"/>
      <c r="M88" s="773"/>
      <c r="N88" s="109" t="s">
        <v>245</v>
      </c>
      <c r="O88" s="109" t="s">
        <v>396</v>
      </c>
      <c r="P88" s="109"/>
      <c r="Q88" s="109" t="s">
        <v>514</v>
      </c>
      <c r="R88" s="173"/>
      <c r="S88" s="173"/>
      <c r="T88" s="173"/>
      <c r="U88" s="157"/>
      <c r="V88" s="157"/>
      <c r="W88" s="157"/>
      <c r="X88" s="157"/>
      <c r="Y88" s="157"/>
      <c r="Z88" s="157"/>
    </row>
    <row r="89" spans="1:26" ht="30" customHeight="1" x14ac:dyDescent="0.2">
      <c r="A89" s="78">
        <v>83</v>
      </c>
      <c r="B89" s="789"/>
      <c r="C89" s="234" t="s">
        <v>172</v>
      </c>
      <c r="D89" s="195" t="s">
        <v>515</v>
      </c>
      <c r="E89" s="170" t="s">
        <v>394</v>
      </c>
      <c r="F89" s="78" t="s">
        <v>243</v>
      </c>
      <c r="G89" s="171">
        <v>150000</v>
      </c>
      <c r="H89" s="209" t="s">
        <v>516</v>
      </c>
      <c r="I89" s="209" t="s">
        <v>432</v>
      </c>
      <c r="J89" s="209" t="s">
        <v>432</v>
      </c>
      <c r="K89" s="109" t="s">
        <v>517</v>
      </c>
      <c r="L89" s="198">
        <v>45.3</v>
      </c>
      <c r="M89" s="109" t="s">
        <v>518</v>
      </c>
      <c r="N89" s="109" t="s">
        <v>329</v>
      </c>
      <c r="O89" s="109" t="s">
        <v>101</v>
      </c>
      <c r="P89" s="109"/>
      <c r="Q89" s="109" t="s">
        <v>173</v>
      </c>
      <c r="R89" s="173"/>
      <c r="S89" s="173"/>
      <c r="T89" s="173"/>
      <c r="U89" s="157"/>
      <c r="V89" s="157"/>
      <c r="W89" s="157"/>
      <c r="X89" s="157"/>
      <c r="Y89" s="157"/>
      <c r="Z89" s="157"/>
    </row>
    <row r="90" spans="1:26" ht="30" customHeight="1" x14ac:dyDescent="0.2">
      <c r="A90" s="78">
        <v>84</v>
      </c>
      <c r="B90" s="789"/>
      <c r="C90" s="234" t="s">
        <v>172</v>
      </c>
      <c r="D90" s="195" t="s">
        <v>330</v>
      </c>
      <c r="E90" s="170" t="s">
        <v>394</v>
      </c>
      <c r="F90" s="78" t="s">
        <v>240</v>
      </c>
      <c r="G90" s="171">
        <v>70000</v>
      </c>
      <c r="H90" s="170"/>
      <c r="I90" s="78"/>
      <c r="J90" s="78"/>
      <c r="K90" s="109"/>
      <c r="L90" s="198"/>
      <c r="M90" s="109"/>
      <c r="N90" s="109" t="s">
        <v>245</v>
      </c>
      <c r="O90" s="78" t="s">
        <v>396</v>
      </c>
      <c r="P90" s="78"/>
      <c r="Q90" s="109" t="s">
        <v>173</v>
      </c>
      <c r="R90" s="173"/>
      <c r="S90" s="173"/>
      <c r="T90" s="173"/>
      <c r="U90" s="157"/>
      <c r="V90" s="157"/>
      <c r="W90" s="157"/>
      <c r="X90" s="157"/>
      <c r="Y90" s="157"/>
      <c r="Z90" s="157"/>
    </row>
    <row r="91" spans="1:26" ht="30" customHeight="1" x14ac:dyDescent="0.2">
      <c r="A91" s="78">
        <v>85</v>
      </c>
      <c r="B91" s="789"/>
      <c r="C91" s="235" t="s">
        <v>519</v>
      </c>
      <c r="D91" s="195" t="s">
        <v>325</v>
      </c>
      <c r="E91" s="170" t="s">
        <v>394</v>
      </c>
      <c r="F91" s="78" t="s">
        <v>243</v>
      </c>
      <c r="G91" s="171">
        <v>56027</v>
      </c>
      <c r="H91" s="170"/>
      <c r="I91" s="78"/>
      <c r="J91" s="78"/>
      <c r="K91" s="78"/>
      <c r="L91" s="172">
        <v>64</v>
      </c>
      <c r="M91" s="78">
        <v>120</v>
      </c>
      <c r="N91" s="78" t="s">
        <v>241</v>
      </c>
      <c r="O91" s="78" t="s">
        <v>94</v>
      </c>
      <c r="P91" s="78" t="s">
        <v>104</v>
      </c>
      <c r="Q91" s="78" t="s">
        <v>242</v>
      </c>
      <c r="R91" s="173"/>
      <c r="S91" s="173"/>
      <c r="T91" s="173"/>
      <c r="U91" s="157"/>
      <c r="V91" s="157"/>
      <c r="W91" s="157"/>
      <c r="X91" s="157"/>
      <c r="Y91" s="157"/>
      <c r="Z91" s="157"/>
    </row>
    <row r="92" spans="1:26" ht="30" customHeight="1" x14ac:dyDescent="0.2">
      <c r="A92" s="78">
        <v>86</v>
      </c>
      <c r="B92" s="789"/>
      <c r="C92" s="235" t="s">
        <v>519</v>
      </c>
      <c r="D92" s="195" t="s">
        <v>325</v>
      </c>
      <c r="E92" s="170" t="s">
        <v>394</v>
      </c>
      <c r="F92" s="78" t="s">
        <v>243</v>
      </c>
      <c r="G92" s="171">
        <f>102182-G91</f>
        <v>46155</v>
      </c>
      <c r="H92" s="170"/>
      <c r="I92" s="78"/>
      <c r="J92" s="78"/>
      <c r="K92" s="78"/>
      <c r="L92" s="172">
        <v>64</v>
      </c>
      <c r="M92" s="78">
        <v>120</v>
      </c>
      <c r="N92" s="78" t="s">
        <v>241</v>
      </c>
      <c r="O92" s="78" t="s">
        <v>396</v>
      </c>
      <c r="P92" s="78" t="s">
        <v>104</v>
      </c>
      <c r="Q92" s="78" t="s">
        <v>242</v>
      </c>
      <c r="R92" s="173"/>
      <c r="S92" s="173"/>
      <c r="T92" s="173"/>
      <c r="U92" s="157"/>
      <c r="V92" s="157"/>
      <c r="W92" s="157"/>
      <c r="X92" s="157"/>
      <c r="Y92" s="157"/>
      <c r="Z92" s="157"/>
    </row>
    <row r="93" spans="1:26" ht="30" customHeight="1" x14ac:dyDescent="0.2">
      <c r="A93" s="78">
        <v>87</v>
      </c>
      <c r="B93" s="789"/>
      <c r="C93" s="236" t="s">
        <v>75</v>
      </c>
      <c r="D93" s="201" t="s">
        <v>149</v>
      </c>
      <c r="E93" s="170" t="s">
        <v>394</v>
      </c>
      <c r="F93" s="78" t="s">
        <v>286</v>
      </c>
      <c r="G93" s="171">
        <v>5432231</v>
      </c>
      <c r="H93" s="171">
        <v>5432231</v>
      </c>
      <c r="I93" s="78">
        <v>155453</v>
      </c>
      <c r="J93" s="78">
        <v>11007</v>
      </c>
      <c r="K93" s="237"/>
      <c r="L93" s="238"/>
      <c r="M93" s="237"/>
      <c r="N93" s="237" t="s">
        <v>270</v>
      </c>
      <c r="O93" s="78" t="s">
        <v>18</v>
      </c>
      <c r="P93" s="237"/>
      <c r="Q93" s="237"/>
      <c r="R93" s="239"/>
      <c r="S93" s="240"/>
      <c r="T93" s="173"/>
      <c r="U93" s="157"/>
      <c r="V93" s="157"/>
      <c r="W93" s="157"/>
      <c r="X93" s="157"/>
      <c r="Y93" s="157"/>
      <c r="Z93" s="157"/>
    </row>
    <row r="94" spans="1:26" ht="30" customHeight="1" x14ac:dyDescent="0.2">
      <c r="A94" s="78">
        <v>88</v>
      </c>
      <c r="B94" s="789"/>
      <c r="C94" s="236" t="s">
        <v>76</v>
      </c>
      <c r="D94" s="201" t="s">
        <v>149</v>
      </c>
      <c r="E94" s="170" t="s">
        <v>394</v>
      </c>
      <c r="F94" s="78" t="s">
        <v>286</v>
      </c>
      <c r="G94" s="171">
        <v>4080082</v>
      </c>
      <c r="H94" s="171">
        <v>4080082</v>
      </c>
      <c r="I94" s="78">
        <v>167809</v>
      </c>
      <c r="J94" s="78">
        <v>10322</v>
      </c>
      <c r="K94" s="237"/>
      <c r="L94" s="238"/>
      <c r="M94" s="237"/>
      <c r="N94" s="237" t="s">
        <v>270</v>
      </c>
      <c r="O94" s="78" t="s">
        <v>18</v>
      </c>
      <c r="P94" s="237"/>
      <c r="Q94" s="237"/>
      <c r="R94" s="239"/>
      <c r="S94" s="240"/>
      <c r="T94" s="173"/>
      <c r="U94" s="157"/>
      <c r="V94" s="157"/>
      <c r="W94" s="157"/>
      <c r="X94" s="157"/>
      <c r="Y94" s="157"/>
      <c r="Z94" s="157"/>
    </row>
    <row r="95" spans="1:26" ht="30" customHeight="1" x14ac:dyDescent="0.2">
      <c r="A95" s="78">
        <v>89</v>
      </c>
      <c r="B95" s="773"/>
      <c r="C95" s="236" t="s">
        <v>77</v>
      </c>
      <c r="D95" s="201" t="s">
        <v>149</v>
      </c>
      <c r="E95" s="170" t="s">
        <v>394</v>
      </c>
      <c r="F95" s="78" t="s">
        <v>286</v>
      </c>
      <c r="G95" s="171">
        <v>4762643</v>
      </c>
      <c r="H95" s="171">
        <v>4762643</v>
      </c>
      <c r="I95" s="78">
        <v>111346</v>
      </c>
      <c r="J95" s="78">
        <v>5799</v>
      </c>
      <c r="K95" s="237"/>
      <c r="L95" s="238"/>
      <c r="M95" s="237"/>
      <c r="N95" s="237" t="s">
        <v>270</v>
      </c>
      <c r="O95" s="78" t="s">
        <v>18</v>
      </c>
      <c r="P95" s="237"/>
      <c r="Q95" s="237"/>
      <c r="R95" s="239"/>
      <c r="S95" s="240"/>
      <c r="T95" s="173"/>
      <c r="U95" s="157"/>
      <c r="V95" s="157"/>
      <c r="W95" s="157"/>
      <c r="X95" s="157"/>
      <c r="Y95" s="157"/>
      <c r="Z95" s="157"/>
    </row>
    <row r="96" spans="1:26" ht="30" customHeight="1" x14ac:dyDescent="0.2">
      <c r="A96" s="78">
        <v>90</v>
      </c>
      <c r="B96" s="207" t="s">
        <v>78</v>
      </c>
      <c r="C96" s="236" t="s">
        <v>79</v>
      </c>
      <c r="D96" s="201" t="s">
        <v>149</v>
      </c>
      <c r="E96" s="170" t="s">
        <v>394</v>
      </c>
      <c r="F96" s="78" t="s">
        <v>286</v>
      </c>
      <c r="G96" s="171">
        <v>144680</v>
      </c>
      <c r="H96" s="171">
        <v>144680</v>
      </c>
      <c r="I96" s="78">
        <v>3229</v>
      </c>
      <c r="J96" s="78">
        <v>633</v>
      </c>
      <c r="K96" s="237"/>
      <c r="L96" s="238"/>
      <c r="M96" s="237"/>
      <c r="N96" s="237" t="s">
        <v>270</v>
      </c>
      <c r="O96" s="78" t="s">
        <v>18</v>
      </c>
      <c r="P96" s="237"/>
      <c r="Q96" s="237"/>
      <c r="R96" s="239"/>
      <c r="S96" s="240"/>
      <c r="T96" s="173"/>
      <c r="U96" s="157"/>
      <c r="V96" s="157"/>
      <c r="W96" s="157"/>
      <c r="X96" s="157"/>
      <c r="Y96" s="157"/>
      <c r="Z96" s="157"/>
    </row>
    <row r="97" spans="1:26" ht="30" customHeight="1" x14ac:dyDescent="0.2">
      <c r="A97" s="78">
        <v>91</v>
      </c>
      <c r="B97" s="823" t="s">
        <v>80</v>
      </c>
      <c r="C97" s="235" t="s">
        <v>81</v>
      </c>
      <c r="D97" s="195" t="s">
        <v>520</v>
      </c>
      <c r="E97" s="170" t="s">
        <v>394</v>
      </c>
      <c r="F97" s="78" t="s">
        <v>243</v>
      </c>
      <c r="G97" s="171">
        <v>141000</v>
      </c>
      <c r="H97" s="170"/>
      <c r="I97" s="78"/>
      <c r="J97" s="78"/>
      <c r="K97" s="237"/>
      <c r="L97" s="238"/>
      <c r="M97" s="237"/>
      <c r="N97" s="220" t="s">
        <v>245</v>
      </c>
      <c r="O97" s="78" t="s">
        <v>396</v>
      </c>
      <c r="P97" s="237"/>
      <c r="Q97" s="237" t="s">
        <v>173</v>
      </c>
      <c r="R97" s="241"/>
      <c r="S97" s="242"/>
      <c r="T97" s="173"/>
      <c r="U97" s="157"/>
      <c r="V97" s="157"/>
      <c r="W97" s="157"/>
      <c r="X97" s="157"/>
      <c r="Y97" s="157"/>
      <c r="Z97" s="157"/>
    </row>
    <row r="98" spans="1:26" ht="30" customHeight="1" x14ac:dyDescent="0.2">
      <c r="A98" s="78">
        <v>92</v>
      </c>
      <c r="B98" s="773"/>
      <c r="C98" s="236" t="s">
        <v>81</v>
      </c>
      <c r="D98" s="195"/>
      <c r="E98" s="170" t="s">
        <v>394</v>
      </c>
      <c r="F98" s="78" t="s">
        <v>286</v>
      </c>
      <c r="G98" s="171">
        <v>30000000</v>
      </c>
      <c r="H98" s="171">
        <v>30000000</v>
      </c>
      <c r="I98" s="78">
        <v>472500</v>
      </c>
      <c r="J98" s="78">
        <v>18274</v>
      </c>
      <c r="K98" s="237"/>
      <c r="L98" s="238"/>
      <c r="M98" s="237"/>
      <c r="N98" s="220" t="s">
        <v>270</v>
      </c>
      <c r="O98" s="78" t="s">
        <v>18</v>
      </c>
      <c r="P98" s="237"/>
      <c r="Q98" s="237"/>
      <c r="R98" s="239"/>
      <c r="S98" s="240"/>
      <c r="T98" s="173"/>
      <c r="U98" s="157"/>
      <c r="V98" s="157"/>
      <c r="W98" s="157"/>
      <c r="X98" s="157"/>
      <c r="Y98" s="157"/>
      <c r="Z98" s="157"/>
    </row>
    <row r="99" spans="1:26" ht="30" customHeight="1" x14ac:dyDescent="0.2">
      <c r="A99" s="78">
        <v>93</v>
      </c>
      <c r="B99" s="125" t="s">
        <v>121</v>
      </c>
      <c r="C99" s="235" t="s">
        <v>122</v>
      </c>
      <c r="D99" s="195" t="s">
        <v>334</v>
      </c>
      <c r="E99" s="170" t="s">
        <v>394</v>
      </c>
      <c r="F99" s="78" t="s">
        <v>240</v>
      </c>
      <c r="G99" s="171">
        <v>8882</v>
      </c>
      <c r="H99" s="170"/>
      <c r="I99" s="78"/>
      <c r="J99" s="78"/>
      <c r="K99" s="78" t="s">
        <v>521</v>
      </c>
      <c r="L99" s="172"/>
      <c r="M99" s="78"/>
      <c r="N99" s="220" t="s">
        <v>245</v>
      </c>
      <c r="O99" s="78" t="s">
        <v>251</v>
      </c>
      <c r="P99" s="78"/>
      <c r="Q99" s="78" t="s">
        <v>335</v>
      </c>
      <c r="R99" s="173"/>
      <c r="S99" s="173"/>
      <c r="T99" s="173"/>
      <c r="U99" s="157"/>
      <c r="V99" s="157"/>
      <c r="W99" s="157"/>
      <c r="X99" s="157"/>
      <c r="Y99" s="157"/>
      <c r="Z99" s="157"/>
    </row>
    <row r="100" spans="1:26" ht="30" customHeight="1" x14ac:dyDescent="0.2">
      <c r="A100" s="78">
        <v>94</v>
      </c>
      <c r="B100" s="823" t="s">
        <v>82</v>
      </c>
      <c r="C100" s="235" t="s">
        <v>83</v>
      </c>
      <c r="D100" s="195" t="s">
        <v>522</v>
      </c>
      <c r="E100" s="170" t="s">
        <v>394</v>
      </c>
      <c r="F100" s="78" t="s">
        <v>240</v>
      </c>
      <c r="G100" s="171">
        <v>43081</v>
      </c>
      <c r="H100" s="170"/>
      <c r="I100" s="78"/>
      <c r="J100" s="78"/>
      <c r="K100" s="78" t="s">
        <v>523</v>
      </c>
      <c r="L100" s="172"/>
      <c r="M100" s="78"/>
      <c r="N100" s="220" t="s">
        <v>245</v>
      </c>
      <c r="O100" s="78" t="s">
        <v>251</v>
      </c>
      <c r="P100" s="78"/>
      <c r="Q100" s="78" t="s">
        <v>333</v>
      </c>
      <c r="R100" s="241"/>
      <c r="S100" s="173"/>
      <c r="T100" s="173"/>
      <c r="U100" s="157"/>
      <c r="V100" s="157"/>
      <c r="W100" s="157"/>
      <c r="X100" s="157"/>
      <c r="Y100" s="157"/>
      <c r="Z100" s="157"/>
    </row>
    <row r="101" spans="1:26" ht="30" customHeight="1" x14ac:dyDescent="0.2">
      <c r="A101" s="78">
        <v>95</v>
      </c>
      <c r="B101" s="789"/>
      <c r="C101" s="236" t="s">
        <v>83</v>
      </c>
      <c r="D101" s="201" t="s">
        <v>149</v>
      </c>
      <c r="E101" s="170" t="s">
        <v>394</v>
      </c>
      <c r="F101" s="78" t="s">
        <v>286</v>
      </c>
      <c r="G101" s="171">
        <v>547489</v>
      </c>
      <c r="H101" s="171">
        <v>547489</v>
      </c>
      <c r="I101" s="78">
        <v>14908</v>
      </c>
      <c r="J101" s="78">
        <v>473</v>
      </c>
      <c r="K101" s="78"/>
      <c r="L101" s="172"/>
      <c r="M101" s="78"/>
      <c r="N101" s="220" t="s">
        <v>270</v>
      </c>
      <c r="O101" s="78" t="s">
        <v>18</v>
      </c>
      <c r="P101" s="78"/>
      <c r="Q101" s="78"/>
      <c r="R101" s="239"/>
      <c r="S101" s="173"/>
      <c r="T101" s="173"/>
      <c r="U101" s="157"/>
      <c r="V101" s="157"/>
      <c r="W101" s="157"/>
      <c r="X101" s="157"/>
      <c r="Y101" s="157"/>
      <c r="Z101" s="157"/>
    </row>
    <row r="102" spans="1:26" ht="30" customHeight="1" x14ac:dyDescent="0.2">
      <c r="A102" s="78">
        <v>96</v>
      </c>
      <c r="B102" s="823" t="s">
        <v>84</v>
      </c>
      <c r="C102" s="235" t="s">
        <v>524</v>
      </c>
      <c r="D102" s="195" t="s">
        <v>525</v>
      </c>
      <c r="E102" s="170" t="s">
        <v>394</v>
      </c>
      <c r="F102" s="78" t="s">
        <v>240</v>
      </c>
      <c r="G102" s="171">
        <v>28</v>
      </c>
      <c r="H102" s="170"/>
      <c r="I102" s="78"/>
      <c r="J102" s="78"/>
      <c r="K102" s="78" t="s">
        <v>526</v>
      </c>
      <c r="L102" s="172"/>
      <c r="M102" s="78"/>
      <c r="N102" s="220" t="s">
        <v>245</v>
      </c>
      <c r="O102" s="78" t="s">
        <v>251</v>
      </c>
      <c r="P102" s="78"/>
      <c r="Q102" s="78"/>
      <c r="R102" s="173"/>
      <c r="S102" s="173"/>
      <c r="T102" s="173"/>
      <c r="U102" s="157"/>
      <c r="V102" s="157"/>
      <c r="W102" s="157"/>
      <c r="X102" s="157"/>
      <c r="Y102" s="157"/>
      <c r="Z102" s="157"/>
    </row>
    <row r="103" spans="1:26" ht="30" customHeight="1" x14ac:dyDescent="0.2">
      <c r="A103" s="78">
        <v>97</v>
      </c>
      <c r="B103" s="789"/>
      <c r="C103" s="126" t="s">
        <v>87</v>
      </c>
      <c r="D103" s="826" t="s">
        <v>527</v>
      </c>
      <c r="E103" s="170" t="s">
        <v>394</v>
      </c>
      <c r="F103" s="78" t="s">
        <v>243</v>
      </c>
      <c r="G103" s="171">
        <v>905769</v>
      </c>
      <c r="H103" s="170"/>
      <c r="I103" s="78"/>
      <c r="J103" s="78"/>
      <c r="K103" s="78"/>
      <c r="L103" s="172">
        <v>85.95</v>
      </c>
      <c r="M103" s="78">
        <v>96</v>
      </c>
      <c r="N103" s="78" t="s">
        <v>241</v>
      </c>
      <c r="O103" s="78" t="s">
        <v>396</v>
      </c>
      <c r="P103" s="78" t="s">
        <v>104</v>
      </c>
      <c r="Q103" s="78" t="s">
        <v>442</v>
      </c>
      <c r="R103" s="173"/>
      <c r="S103" s="173"/>
      <c r="T103" s="173"/>
      <c r="U103" s="157"/>
      <c r="V103" s="157"/>
      <c r="W103" s="157"/>
      <c r="X103" s="157"/>
      <c r="Y103" s="157"/>
      <c r="Z103" s="157"/>
    </row>
    <row r="104" spans="1:26" ht="30" customHeight="1" x14ac:dyDescent="0.2">
      <c r="A104" s="78">
        <v>98</v>
      </c>
      <c r="B104" s="789"/>
      <c r="C104" s="126" t="s">
        <v>88</v>
      </c>
      <c r="D104" s="789"/>
      <c r="E104" s="170" t="s">
        <v>394</v>
      </c>
      <c r="F104" s="78" t="s">
        <v>243</v>
      </c>
      <c r="G104" s="171">
        <v>1164138</v>
      </c>
      <c r="H104" s="170"/>
      <c r="I104" s="78"/>
      <c r="J104" s="78"/>
      <c r="K104" s="78"/>
      <c r="L104" s="172">
        <v>85.95</v>
      </c>
      <c r="M104" s="78">
        <v>96</v>
      </c>
      <c r="N104" s="78" t="s">
        <v>241</v>
      </c>
      <c r="O104" s="78" t="s">
        <v>396</v>
      </c>
      <c r="P104" s="78" t="s">
        <v>104</v>
      </c>
      <c r="Q104" s="78" t="s">
        <v>442</v>
      </c>
      <c r="R104" s="173"/>
      <c r="S104" s="173"/>
      <c r="T104" s="173"/>
      <c r="U104" s="157"/>
      <c r="V104" s="157"/>
      <c r="W104" s="157"/>
      <c r="X104" s="157"/>
      <c r="Y104" s="157"/>
      <c r="Z104" s="157"/>
    </row>
    <row r="105" spans="1:26" ht="30" customHeight="1" x14ac:dyDescent="0.2">
      <c r="A105" s="78">
        <v>99</v>
      </c>
      <c r="B105" s="789"/>
      <c r="C105" s="126" t="s">
        <v>85</v>
      </c>
      <c r="D105" s="789"/>
      <c r="E105" s="170" t="s">
        <v>394</v>
      </c>
      <c r="F105" s="78" t="s">
        <v>243</v>
      </c>
      <c r="G105" s="171">
        <v>628686</v>
      </c>
      <c r="H105" s="170"/>
      <c r="I105" s="78">
        <v>0</v>
      </c>
      <c r="J105" s="78"/>
      <c r="K105" s="78"/>
      <c r="L105" s="172">
        <v>85.95</v>
      </c>
      <c r="M105" s="78">
        <v>96</v>
      </c>
      <c r="N105" s="78" t="s">
        <v>241</v>
      </c>
      <c r="O105" s="78" t="s">
        <v>396</v>
      </c>
      <c r="P105" s="78" t="s">
        <v>104</v>
      </c>
      <c r="Q105" s="78" t="s">
        <v>104</v>
      </c>
      <c r="R105" s="173"/>
      <c r="S105" s="173"/>
      <c r="T105" s="173"/>
      <c r="U105" s="157"/>
      <c r="V105" s="157"/>
      <c r="W105" s="157"/>
      <c r="X105" s="157"/>
      <c r="Y105" s="157"/>
      <c r="Z105" s="157"/>
    </row>
    <row r="106" spans="1:26" ht="30" customHeight="1" x14ac:dyDescent="0.2">
      <c r="A106" s="78">
        <v>100</v>
      </c>
      <c r="B106" s="789"/>
      <c r="C106" s="126" t="s">
        <v>89</v>
      </c>
      <c r="D106" s="789"/>
      <c r="E106" s="170" t="s">
        <v>394</v>
      </c>
      <c r="F106" s="78" t="s">
        <v>243</v>
      </c>
      <c r="G106" s="171">
        <v>1147102</v>
      </c>
      <c r="H106" s="170"/>
      <c r="I106" s="78"/>
      <c r="J106" s="78"/>
      <c r="K106" s="78"/>
      <c r="L106" s="172">
        <v>85.95</v>
      </c>
      <c r="M106" s="78">
        <v>96</v>
      </c>
      <c r="N106" s="78" t="s">
        <v>241</v>
      </c>
      <c r="O106" s="78" t="s">
        <v>396</v>
      </c>
      <c r="P106" s="78" t="s">
        <v>104</v>
      </c>
      <c r="Q106" s="78" t="s">
        <v>442</v>
      </c>
      <c r="R106" s="173"/>
      <c r="S106" s="173"/>
      <c r="T106" s="173"/>
      <c r="U106" s="157"/>
      <c r="V106" s="157"/>
      <c r="W106" s="157"/>
      <c r="X106" s="157"/>
      <c r="Y106" s="157"/>
      <c r="Z106" s="157"/>
    </row>
    <row r="107" spans="1:26" ht="30" customHeight="1" x14ac:dyDescent="0.2">
      <c r="A107" s="78">
        <v>101</v>
      </c>
      <c r="B107" s="789"/>
      <c r="C107" s="126" t="s">
        <v>86</v>
      </c>
      <c r="D107" s="773"/>
      <c r="E107" s="170" t="s">
        <v>394</v>
      </c>
      <c r="F107" s="78" t="s">
        <v>243</v>
      </c>
      <c r="G107" s="171">
        <v>156532</v>
      </c>
      <c r="H107" s="170"/>
      <c r="I107" s="78"/>
      <c r="J107" s="78"/>
      <c r="K107" s="78"/>
      <c r="L107" s="172">
        <v>85.95</v>
      </c>
      <c r="M107" s="78">
        <v>96</v>
      </c>
      <c r="N107" s="78" t="s">
        <v>241</v>
      </c>
      <c r="O107" s="78" t="s">
        <v>396</v>
      </c>
      <c r="P107" s="78" t="s">
        <v>104</v>
      </c>
      <c r="Q107" s="78" t="s">
        <v>442</v>
      </c>
      <c r="R107" s="173"/>
      <c r="S107" s="173"/>
      <c r="T107" s="173"/>
      <c r="U107" s="157"/>
      <c r="V107" s="157"/>
      <c r="W107" s="157"/>
      <c r="X107" s="157"/>
      <c r="Y107" s="157"/>
      <c r="Z107" s="157"/>
    </row>
    <row r="108" spans="1:26" ht="30" customHeight="1" x14ac:dyDescent="0.2">
      <c r="A108" s="78">
        <v>102</v>
      </c>
      <c r="B108" s="789"/>
      <c r="C108" s="243" t="s">
        <v>85</v>
      </c>
      <c r="D108" s="201" t="s">
        <v>149</v>
      </c>
      <c r="E108" s="170" t="s">
        <v>394</v>
      </c>
      <c r="F108" s="78" t="s">
        <v>286</v>
      </c>
      <c r="G108" s="244">
        <v>5354069</v>
      </c>
      <c r="H108" s="244">
        <v>5354069</v>
      </c>
      <c r="I108" s="128">
        <v>187910</v>
      </c>
      <c r="J108" s="128">
        <v>4393</v>
      </c>
      <c r="K108" s="78"/>
      <c r="L108" s="245"/>
      <c r="M108" s="128"/>
      <c r="N108" s="237" t="s">
        <v>270</v>
      </c>
      <c r="O108" s="128" t="s">
        <v>18</v>
      </c>
      <c r="P108" s="128"/>
      <c r="Q108" s="128"/>
      <c r="R108" s="239"/>
      <c r="S108" s="246"/>
      <c r="T108" s="246"/>
      <c r="U108" s="157"/>
      <c r="V108" s="157"/>
      <c r="W108" s="157"/>
      <c r="X108" s="157"/>
      <c r="Y108" s="157"/>
      <c r="Z108" s="157"/>
    </row>
    <row r="109" spans="1:26" ht="30" customHeight="1" x14ac:dyDescent="0.2">
      <c r="A109" s="78">
        <v>103</v>
      </c>
      <c r="B109" s="789"/>
      <c r="C109" s="243" t="s">
        <v>86</v>
      </c>
      <c r="D109" s="201" t="s">
        <v>149</v>
      </c>
      <c r="E109" s="170" t="s">
        <v>394</v>
      </c>
      <c r="F109" s="78" t="s">
        <v>286</v>
      </c>
      <c r="G109" s="244">
        <v>625000</v>
      </c>
      <c r="H109" s="244">
        <v>625000</v>
      </c>
      <c r="I109" s="128">
        <v>6715</v>
      </c>
      <c r="J109" s="128">
        <v>693</v>
      </c>
      <c r="K109" s="78"/>
      <c r="L109" s="245"/>
      <c r="M109" s="128"/>
      <c r="N109" s="237" t="s">
        <v>270</v>
      </c>
      <c r="O109" s="128" t="s">
        <v>18</v>
      </c>
      <c r="P109" s="128"/>
      <c r="Q109" s="128"/>
      <c r="R109" s="239"/>
      <c r="S109" s="246"/>
      <c r="T109" s="246"/>
      <c r="U109" s="157"/>
      <c r="V109" s="157"/>
      <c r="W109" s="157"/>
      <c r="X109" s="157"/>
      <c r="Y109" s="157"/>
      <c r="Z109" s="157"/>
    </row>
    <row r="110" spans="1:26" ht="30" customHeight="1" x14ac:dyDescent="0.2">
      <c r="A110" s="78">
        <v>104</v>
      </c>
      <c r="B110" s="789"/>
      <c r="C110" s="243" t="s">
        <v>87</v>
      </c>
      <c r="D110" s="201" t="s">
        <v>149</v>
      </c>
      <c r="E110" s="170" t="s">
        <v>394</v>
      </c>
      <c r="F110" s="78" t="s">
        <v>286</v>
      </c>
      <c r="G110" s="244">
        <v>7528737</v>
      </c>
      <c r="H110" s="244">
        <v>7528737</v>
      </c>
      <c r="I110" s="128">
        <v>383158</v>
      </c>
      <c r="J110" s="128">
        <v>1745</v>
      </c>
      <c r="K110" s="78"/>
      <c r="L110" s="245"/>
      <c r="M110" s="128"/>
      <c r="N110" s="237" t="s">
        <v>270</v>
      </c>
      <c r="O110" s="128" t="s">
        <v>18</v>
      </c>
      <c r="P110" s="128"/>
      <c r="Q110" s="128"/>
      <c r="R110" s="239"/>
      <c r="S110" s="246"/>
      <c r="T110" s="246"/>
      <c r="U110" s="157"/>
      <c r="V110" s="157"/>
      <c r="W110" s="157"/>
      <c r="X110" s="157"/>
      <c r="Y110" s="157"/>
      <c r="Z110" s="157"/>
    </row>
    <row r="111" spans="1:26" ht="30" customHeight="1" x14ac:dyDescent="0.2">
      <c r="A111" s="78">
        <v>105</v>
      </c>
      <c r="B111" s="789"/>
      <c r="C111" s="243" t="s">
        <v>88</v>
      </c>
      <c r="D111" s="201" t="s">
        <v>149</v>
      </c>
      <c r="E111" s="170" t="s">
        <v>394</v>
      </c>
      <c r="F111" s="78" t="s">
        <v>286</v>
      </c>
      <c r="G111" s="244">
        <v>6143261</v>
      </c>
      <c r="H111" s="244">
        <v>6143261</v>
      </c>
      <c r="I111" s="128">
        <v>531164</v>
      </c>
      <c r="J111" s="128">
        <v>9349</v>
      </c>
      <c r="K111" s="78"/>
      <c r="L111" s="245"/>
      <c r="M111" s="128"/>
      <c r="N111" s="237" t="s">
        <v>270</v>
      </c>
      <c r="O111" s="128" t="s">
        <v>18</v>
      </c>
      <c r="P111" s="128"/>
      <c r="Q111" s="128"/>
      <c r="R111" s="239"/>
      <c r="S111" s="246"/>
      <c r="T111" s="246"/>
      <c r="U111" s="157"/>
      <c r="V111" s="157"/>
      <c r="W111" s="157"/>
      <c r="X111" s="157"/>
      <c r="Y111" s="157"/>
      <c r="Z111" s="157"/>
    </row>
    <row r="112" spans="1:26" ht="30" customHeight="1" x14ac:dyDescent="0.2">
      <c r="A112" s="78">
        <v>106</v>
      </c>
      <c r="B112" s="773"/>
      <c r="C112" s="243" t="s">
        <v>89</v>
      </c>
      <c r="D112" s="201" t="s">
        <v>149</v>
      </c>
      <c r="E112" s="170" t="s">
        <v>394</v>
      </c>
      <c r="F112" s="78" t="s">
        <v>286</v>
      </c>
      <c r="G112" s="244">
        <v>7327988</v>
      </c>
      <c r="H112" s="244">
        <v>7327988</v>
      </c>
      <c r="I112" s="128">
        <v>417854</v>
      </c>
      <c r="J112" s="128">
        <v>4694</v>
      </c>
      <c r="K112" s="78"/>
      <c r="L112" s="245"/>
      <c r="M112" s="128"/>
      <c r="N112" s="237" t="s">
        <v>270</v>
      </c>
      <c r="O112" s="128" t="s">
        <v>18</v>
      </c>
      <c r="P112" s="128"/>
      <c r="Q112" s="128"/>
      <c r="R112" s="239"/>
      <c r="S112" s="246"/>
      <c r="T112" s="246"/>
      <c r="U112" s="157"/>
      <c r="V112" s="157"/>
      <c r="W112" s="157"/>
      <c r="X112" s="157"/>
      <c r="Y112" s="157"/>
      <c r="Z112" s="157"/>
    </row>
    <row r="113" spans="1:26" ht="30" customHeight="1" x14ac:dyDescent="0.2">
      <c r="A113" s="78">
        <v>107</v>
      </c>
      <c r="B113" s="125" t="s">
        <v>21</v>
      </c>
      <c r="C113" s="247" t="s">
        <v>528</v>
      </c>
      <c r="D113" s="195" t="s">
        <v>268</v>
      </c>
      <c r="E113" s="170" t="s">
        <v>394</v>
      </c>
      <c r="F113" s="128" t="s">
        <v>286</v>
      </c>
      <c r="G113" s="248">
        <v>1584205</v>
      </c>
      <c r="H113" s="248">
        <v>1584205</v>
      </c>
      <c r="I113" s="128">
        <v>38016</v>
      </c>
      <c r="J113" s="128">
        <v>1686</v>
      </c>
      <c r="K113" s="78"/>
      <c r="L113" s="245"/>
      <c r="M113" s="128"/>
      <c r="N113" s="237" t="s">
        <v>270</v>
      </c>
      <c r="O113" s="128" t="s">
        <v>18</v>
      </c>
      <c r="P113" s="128"/>
      <c r="Q113" s="128"/>
      <c r="R113" s="239"/>
      <c r="S113" s="246"/>
      <c r="T113" s="246"/>
      <c r="U113" s="157"/>
      <c r="V113" s="157"/>
      <c r="W113" s="157"/>
      <c r="X113" s="157"/>
      <c r="Y113" s="157"/>
      <c r="Z113" s="157"/>
    </row>
    <row r="114" spans="1:26" ht="30" customHeight="1" x14ac:dyDescent="0.2">
      <c r="A114" s="78">
        <v>108</v>
      </c>
      <c r="B114" s="823" t="s">
        <v>90</v>
      </c>
      <c r="C114" s="249" t="s">
        <v>91</v>
      </c>
      <c r="D114" s="195" t="s">
        <v>342</v>
      </c>
      <c r="E114" s="250" t="s">
        <v>394</v>
      </c>
      <c r="F114" s="128" t="s">
        <v>240</v>
      </c>
      <c r="G114" s="244">
        <v>5164</v>
      </c>
      <c r="H114" s="250"/>
      <c r="I114" s="128"/>
      <c r="J114" s="128"/>
      <c r="K114" s="78" t="s">
        <v>529</v>
      </c>
      <c r="L114" s="245"/>
      <c r="M114" s="128"/>
      <c r="N114" s="220" t="s">
        <v>245</v>
      </c>
      <c r="O114" s="128" t="s">
        <v>251</v>
      </c>
      <c r="P114" s="128"/>
      <c r="Q114" s="128" t="s">
        <v>343</v>
      </c>
      <c r="R114" s="241"/>
      <c r="S114" s="206"/>
      <c r="T114" s="206"/>
      <c r="U114" s="157"/>
      <c r="V114" s="157"/>
      <c r="W114" s="157"/>
      <c r="X114" s="157"/>
      <c r="Y114" s="157"/>
      <c r="Z114" s="157"/>
    </row>
    <row r="115" spans="1:26" ht="30" customHeight="1" x14ac:dyDescent="0.2">
      <c r="A115" s="78">
        <v>109</v>
      </c>
      <c r="B115" s="789"/>
      <c r="C115" s="74" t="s">
        <v>123</v>
      </c>
      <c r="D115" s="195" t="s">
        <v>344</v>
      </c>
      <c r="E115" s="170" t="s">
        <v>394</v>
      </c>
      <c r="F115" s="78" t="s">
        <v>240</v>
      </c>
      <c r="G115" s="171">
        <v>10000</v>
      </c>
      <c r="H115" s="170"/>
      <c r="I115" s="78"/>
      <c r="J115" s="78"/>
      <c r="K115" s="78"/>
      <c r="L115" s="172"/>
      <c r="M115" s="78"/>
      <c r="N115" s="109"/>
      <c r="O115" s="109" t="s">
        <v>396</v>
      </c>
      <c r="P115" s="109"/>
      <c r="Q115" s="78" t="s">
        <v>530</v>
      </c>
      <c r="R115" s="173"/>
      <c r="S115" s="173"/>
      <c r="T115" s="173"/>
      <c r="U115" s="157"/>
      <c r="V115" s="157"/>
      <c r="W115" s="157"/>
      <c r="X115" s="157"/>
      <c r="Y115" s="157"/>
      <c r="Z115" s="157"/>
    </row>
    <row r="116" spans="1:26" ht="30" customHeight="1" x14ac:dyDescent="0.2">
      <c r="A116" s="78">
        <v>110</v>
      </c>
      <c r="B116" s="773"/>
      <c r="C116" s="204" t="s">
        <v>91</v>
      </c>
      <c r="D116" s="201" t="s">
        <v>149</v>
      </c>
      <c r="E116" s="170" t="s">
        <v>394</v>
      </c>
      <c r="F116" s="78" t="s">
        <v>286</v>
      </c>
      <c r="G116" s="171">
        <v>20717969</v>
      </c>
      <c r="H116" s="171">
        <v>20717969</v>
      </c>
      <c r="I116" s="78">
        <v>305419</v>
      </c>
      <c r="J116" s="78">
        <v>11874</v>
      </c>
      <c r="K116" s="78"/>
      <c r="L116" s="172"/>
      <c r="M116" s="78"/>
      <c r="N116" s="109" t="s">
        <v>270</v>
      </c>
      <c r="O116" s="109" t="s">
        <v>18</v>
      </c>
      <c r="P116" s="109"/>
      <c r="Q116" s="78"/>
      <c r="R116" s="173"/>
      <c r="S116" s="173"/>
      <c r="T116" s="173"/>
      <c r="U116" s="157"/>
      <c r="V116" s="157"/>
      <c r="W116" s="157"/>
      <c r="X116" s="157"/>
      <c r="Y116" s="157"/>
      <c r="Z116" s="157"/>
    </row>
    <row r="117" spans="1:26" ht="30" customHeight="1" x14ac:dyDescent="0.2">
      <c r="A117" s="75"/>
      <c r="B117" s="796" t="s">
        <v>531</v>
      </c>
      <c r="C117" s="775"/>
      <c r="D117" s="775"/>
      <c r="E117" s="775"/>
      <c r="F117" s="776"/>
      <c r="G117" s="251">
        <f t="shared" ref="G117:J117" si="0">SUM(G7:G116)</f>
        <v>212929079</v>
      </c>
      <c r="H117" s="251">
        <f t="shared" si="0"/>
        <v>204670964</v>
      </c>
      <c r="I117" s="251">
        <f t="shared" si="0"/>
        <v>5429008</v>
      </c>
      <c r="J117" s="251">
        <f t="shared" si="0"/>
        <v>193597</v>
      </c>
      <c r="K117" s="252"/>
      <c r="L117" s="252"/>
      <c r="M117" s="252"/>
      <c r="N117" s="252"/>
      <c r="O117" s="252"/>
      <c r="P117" s="252"/>
      <c r="Q117" s="252"/>
      <c r="R117" s="252">
        <f t="shared" ref="R117:T117" si="1">SUM(R7:R115)</f>
        <v>0</v>
      </c>
      <c r="S117" s="252">
        <f t="shared" si="1"/>
        <v>0</v>
      </c>
      <c r="T117" s="252">
        <f t="shared" si="1"/>
        <v>0</v>
      </c>
      <c r="U117" s="154"/>
      <c r="V117" s="154"/>
      <c r="W117" s="154"/>
      <c r="X117" s="154"/>
      <c r="Y117" s="154"/>
      <c r="Z117" s="154"/>
    </row>
    <row r="118" spans="1:26" ht="12.75" x14ac:dyDescent="0.2">
      <c r="A118" s="253"/>
      <c r="B118" s="157"/>
      <c r="C118" s="14"/>
      <c r="D118" s="157"/>
      <c r="E118" s="254"/>
      <c r="F118" s="157"/>
      <c r="G118" s="255"/>
      <c r="H118" s="256"/>
      <c r="I118" s="157"/>
      <c r="J118" s="157"/>
      <c r="K118" s="157"/>
      <c r="L118" s="157"/>
      <c r="M118" s="157"/>
      <c r="N118" s="157"/>
      <c r="O118" s="157"/>
      <c r="P118" s="157"/>
      <c r="Q118" s="157"/>
      <c r="R118" s="257"/>
      <c r="S118" s="157"/>
      <c r="T118" s="157"/>
      <c r="U118" s="157"/>
      <c r="V118" s="157"/>
      <c r="W118" s="157"/>
      <c r="X118" s="157"/>
      <c r="Y118" s="157"/>
      <c r="Z118" s="157"/>
    </row>
    <row r="119" spans="1:26" ht="12.75" x14ac:dyDescent="0.2">
      <c r="A119" s="157"/>
      <c r="B119" s="258" t="s">
        <v>532</v>
      </c>
      <c r="C119" s="258"/>
      <c r="D119" s="258"/>
      <c r="E119" s="258"/>
      <c r="F119" s="258"/>
      <c r="G119" s="157"/>
      <c r="H119" s="157"/>
      <c r="I119" s="157"/>
      <c r="J119" s="157"/>
      <c r="K119" s="157"/>
      <c r="L119" s="157"/>
      <c r="M119" s="157"/>
      <c r="N119" s="157"/>
      <c r="O119" s="157"/>
      <c r="P119" s="157"/>
      <c r="Q119" s="157"/>
      <c r="R119" s="157"/>
      <c r="S119" s="157"/>
      <c r="T119" s="157"/>
      <c r="U119" s="157"/>
      <c r="V119" s="157"/>
      <c r="W119" s="157"/>
      <c r="X119" s="157"/>
      <c r="Y119" s="157"/>
      <c r="Z119" s="157"/>
    </row>
    <row r="120" spans="1:26" ht="12.75" x14ac:dyDescent="0.2">
      <c r="A120" s="157"/>
      <c r="B120" s="797" t="s">
        <v>533</v>
      </c>
      <c r="C120" s="778"/>
      <c r="D120" s="778"/>
      <c r="E120" s="259"/>
      <c r="F120" s="258"/>
      <c r="G120" s="157"/>
      <c r="H120" s="157"/>
      <c r="I120" s="157"/>
      <c r="J120" s="157"/>
      <c r="K120" s="157"/>
      <c r="L120" s="157"/>
      <c r="M120" s="157"/>
      <c r="N120" s="157"/>
      <c r="O120" s="157"/>
      <c r="P120" s="157"/>
      <c r="Q120" s="157"/>
      <c r="R120" s="157"/>
      <c r="S120" s="157"/>
      <c r="T120" s="157"/>
      <c r="U120" s="157"/>
      <c r="V120" s="157"/>
      <c r="W120" s="157"/>
      <c r="X120" s="157"/>
      <c r="Y120" s="157"/>
      <c r="Z120" s="157"/>
    </row>
    <row r="121" spans="1:26" ht="12.75" x14ac:dyDescent="0.2">
      <c r="A121" s="157"/>
      <c r="B121" s="797" t="s">
        <v>534</v>
      </c>
      <c r="C121" s="778"/>
      <c r="D121" s="778"/>
      <c r="E121" s="778"/>
      <c r="F121" s="778"/>
      <c r="G121" s="157"/>
      <c r="H121" s="157"/>
      <c r="I121" s="157"/>
      <c r="J121" s="157"/>
      <c r="K121" s="157"/>
      <c r="L121" s="157"/>
      <c r="M121" s="157"/>
      <c r="N121" s="157"/>
      <c r="O121" s="157"/>
      <c r="P121" s="157"/>
      <c r="Q121" s="157"/>
      <c r="R121" s="157"/>
      <c r="S121" s="157"/>
      <c r="T121" s="157"/>
      <c r="U121" s="157"/>
      <c r="V121" s="157"/>
      <c r="W121" s="157"/>
      <c r="X121" s="157"/>
      <c r="Y121" s="157"/>
      <c r="Z121" s="157"/>
    </row>
    <row r="122" spans="1:26" ht="12.75" x14ac:dyDescent="0.2">
      <c r="A122" s="157"/>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c r="Y122" s="157"/>
      <c r="Z122" s="157"/>
    </row>
    <row r="123" spans="1:26" ht="15" customHeight="1" x14ac:dyDescent="0.2">
      <c r="A123" s="824" t="s">
        <v>535</v>
      </c>
      <c r="B123" s="806"/>
      <c r="C123" s="806"/>
      <c r="D123" s="806"/>
      <c r="E123" s="806"/>
      <c r="F123" s="806"/>
      <c r="G123" s="806"/>
      <c r="H123" s="806"/>
      <c r="I123" s="806"/>
      <c r="J123" s="806"/>
      <c r="K123" s="807"/>
      <c r="L123" s="260"/>
      <c r="M123" s="157"/>
      <c r="N123" s="157"/>
      <c r="O123" s="157"/>
      <c r="P123" s="157"/>
      <c r="Q123" s="157"/>
      <c r="R123" s="157"/>
      <c r="S123" s="157"/>
      <c r="T123" s="157"/>
      <c r="U123" s="157"/>
      <c r="V123" s="157"/>
      <c r="W123" s="157"/>
      <c r="X123" s="157"/>
      <c r="Y123" s="157"/>
      <c r="Z123" s="157"/>
    </row>
    <row r="124" spans="1:26" ht="15" customHeight="1" x14ac:dyDescent="0.2">
      <c r="A124" s="261">
        <v>1</v>
      </c>
      <c r="B124" s="261">
        <v>2</v>
      </c>
      <c r="C124" s="261">
        <v>3</v>
      </c>
      <c r="D124" s="261">
        <v>4</v>
      </c>
      <c r="E124" s="261">
        <v>5</v>
      </c>
      <c r="F124" s="261">
        <v>6</v>
      </c>
      <c r="G124" s="261">
        <v>7</v>
      </c>
      <c r="H124" s="261">
        <v>8</v>
      </c>
      <c r="I124" s="261">
        <v>9</v>
      </c>
      <c r="J124" s="261">
        <v>10</v>
      </c>
      <c r="K124" s="261">
        <v>11</v>
      </c>
      <c r="L124" s="261">
        <v>12</v>
      </c>
      <c r="M124" s="157"/>
      <c r="N124" s="157"/>
      <c r="O124" s="157"/>
      <c r="P124" s="157"/>
      <c r="Q124" s="157"/>
      <c r="R124" s="157"/>
      <c r="S124" s="157"/>
      <c r="T124" s="157"/>
      <c r="U124" s="157"/>
      <c r="V124" s="157"/>
      <c r="W124" s="157"/>
      <c r="X124" s="157"/>
      <c r="Y124" s="157"/>
      <c r="Z124" s="157"/>
    </row>
    <row r="125" spans="1:26" ht="15" customHeight="1" x14ac:dyDescent="0.2">
      <c r="A125" s="798" t="s">
        <v>375</v>
      </c>
      <c r="B125" s="798" t="s">
        <v>96</v>
      </c>
      <c r="C125" s="804" t="s">
        <v>536</v>
      </c>
      <c r="D125" s="775"/>
      <c r="E125" s="775"/>
      <c r="F125" s="776"/>
      <c r="G125" s="825" t="s">
        <v>537</v>
      </c>
      <c r="H125" s="810"/>
      <c r="I125" s="810"/>
      <c r="J125" s="811"/>
      <c r="K125" s="804" t="s">
        <v>538</v>
      </c>
      <c r="L125" s="776"/>
      <c r="M125" s="157"/>
      <c r="N125" s="157"/>
      <c r="O125" s="157"/>
      <c r="P125" s="157"/>
      <c r="Q125" s="157"/>
      <c r="R125" s="157"/>
      <c r="S125" s="157"/>
      <c r="T125" s="157"/>
      <c r="U125" s="157"/>
      <c r="V125" s="157"/>
      <c r="W125" s="157"/>
      <c r="X125" s="157"/>
      <c r="Y125" s="157"/>
      <c r="Z125" s="157"/>
    </row>
    <row r="126" spans="1:26" ht="15" customHeight="1" x14ac:dyDescent="0.2">
      <c r="A126" s="789"/>
      <c r="B126" s="789"/>
      <c r="C126" s="804" t="s">
        <v>383</v>
      </c>
      <c r="D126" s="776"/>
      <c r="E126" s="262" t="s">
        <v>384</v>
      </c>
      <c r="F126" s="262" t="s">
        <v>385</v>
      </c>
      <c r="G126" s="798" t="s">
        <v>539</v>
      </c>
      <c r="H126" s="798" t="s">
        <v>540</v>
      </c>
      <c r="I126" s="798" t="s">
        <v>541</v>
      </c>
      <c r="J126" s="798" t="s">
        <v>542</v>
      </c>
      <c r="K126" s="798" t="s">
        <v>543</v>
      </c>
      <c r="L126" s="263" t="s">
        <v>544</v>
      </c>
      <c r="M126" s="157"/>
      <c r="N126" s="157"/>
      <c r="O126" s="157"/>
      <c r="P126" s="157"/>
      <c r="Q126" s="157"/>
      <c r="R126" s="157"/>
      <c r="S126" s="157"/>
      <c r="T126" s="157"/>
      <c r="U126" s="157"/>
      <c r="V126" s="157"/>
      <c r="W126" s="157"/>
      <c r="X126" s="157"/>
      <c r="Y126" s="157"/>
      <c r="Z126" s="157"/>
    </row>
    <row r="127" spans="1:26" ht="38.25" x14ac:dyDescent="0.2">
      <c r="A127" s="773"/>
      <c r="B127" s="773"/>
      <c r="C127" s="263" t="s">
        <v>545</v>
      </c>
      <c r="D127" s="262" t="s">
        <v>236</v>
      </c>
      <c r="E127" s="262"/>
      <c r="F127" s="262"/>
      <c r="G127" s="773"/>
      <c r="H127" s="773"/>
      <c r="I127" s="773"/>
      <c r="J127" s="773"/>
      <c r="K127" s="773"/>
      <c r="L127" s="264"/>
      <c r="M127" s="157"/>
      <c r="N127" s="157"/>
      <c r="O127" s="157"/>
      <c r="P127" s="157"/>
      <c r="Q127" s="157"/>
      <c r="R127" s="157"/>
      <c r="S127" s="157"/>
      <c r="T127" s="157"/>
      <c r="U127" s="157"/>
      <c r="V127" s="157"/>
      <c r="W127" s="157"/>
      <c r="X127" s="157"/>
      <c r="Y127" s="157"/>
      <c r="Z127" s="157"/>
    </row>
    <row r="128" spans="1:26" ht="38.25" x14ac:dyDescent="0.2">
      <c r="A128" s="109">
        <v>1</v>
      </c>
      <c r="B128" s="235" t="s">
        <v>546</v>
      </c>
      <c r="C128" s="265">
        <v>119828</v>
      </c>
      <c r="D128" s="265">
        <v>102314</v>
      </c>
      <c r="E128" s="171"/>
      <c r="F128" s="171"/>
      <c r="G128" s="265">
        <v>120666</v>
      </c>
      <c r="H128" s="265">
        <v>102320</v>
      </c>
      <c r="I128" s="266" t="s">
        <v>547</v>
      </c>
      <c r="J128" s="195" t="s">
        <v>548</v>
      </c>
      <c r="K128" s="74"/>
      <c r="L128" s="74"/>
      <c r="M128" s="157"/>
      <c r="N128" s="157"/>
      <c r="O128" s="157"/>
      <c r="P128" s="157"/>
      <c r="Q128" s="157"/>
      <c r="R128" s="157"/>
      <c r="S128" s="157"/>
      <c r="T128" s="157"/>
      <c r="U128" s="157"/>
      <c r="V128" s="157"/>
      <c r="W128" s="157"/>
      <c r="X128" s="157"/>
      <c r="Y128" s="157"/>
      <c r="Z128" s="157"/>
    </row>
    <row r="129" spans="1:26" ht="38.25" x14ac:dyDescent="0.2">
      <c r="A129" s="109">
        <v>2</v>
      </c>
      <c r="B129" s="235" t="s">
        <v>549</v>
      </c>
      <c r="C129" s="265">
        <v>103260</v>
      </c>
      <c r="D129" s="265">
        <v>55334</v>
      </c>
      <c r="E129" s="171"/>
      <c r="F129" s="171"/>
      <c r="G129" s="265">
        <v>106422</v>
      </c>
      <c r="H129" s="265">
        <v>55334</v>
      </c>
      <c r="I129" s="267" t="s">
        <v>550</v>
      </c>
      <c r="J129" s="195" t="s">
        <v>548</v>
      </c>
      <c r="K129" s="74"/>
      <c r="L129" s="74"/>
      <c r="M129" s="157"/>
      <c r="N129" s="157"/>
      <c r="O129" s="157"/>
      <c r="P129" s="157"/>
      <c r="Q129" s="157"/>
      <c r="R129" s="157"/>
      <c r="S129" s="157"/>
      <c r="T129" s="157"/>
      <c r="U129" s="157"/>
      <c r="V129" s="157"/>
      <c r="W129" s="157"/>
      <c r="X129" s="157"/>
      <c r="Y129" s="157"/>
      <c r="Z129" s="157"/>
    </row>
    <row r="130" spans="1:26" ht="15" customHeight="1" x14ac:dyDescent="0.2">
      <c r="A130" s="109">
        <v>3</v>
      </c>
      <c r="B130" s="268" t="s">
        <v>551</v>
      </c>
      <c r="C130" s="265">
        <v>242521</v>
      </c>
      <c r="D130" s="265">
        <v>501</v>
      </c>
      <c r="E130" s="171"/>
      <c r="F130" s="171"/>
      <c r="G130" s="265">
        <v>242521</v>
      </c>
      <c r="H130" s="265">
        <v>501</v>
      </c>
      <c r="I130" s="267" t="s">
        <v>552</v>
      </c>
      <c r="J130" s="195" t="s">
        <v>553</v>
      </c>
      <c r="K130" s="74"/>
      <c r="L130" s="74"/>
      <c r="M130" s="157"/>
      <c r="N130" s="157"/>
      <c r="O130" s="157"/>
      <c r="P130" s="157"/>
      <c r="Q130" s="157"/>
      <c r="R130" s="157"/>
      <c r="S130" s="157"/>
      <c r="T130" s="157"/>
      <c r="U130" s="157"/>
      <c r="V130" s="157"/>
      <c r="W130" s="157"/>
      <c r="X130" s="157"/>
      <c r="Y130" s="157"/>
      <c r="Z130" s="157"/>
    </row>
    <row r="131" spans="1:26" ht="15" customHeight="1" x14ac:dyDescent="0.2">
      <c r="A131" s="109">
        <v>4</v>
      </c>
      <c r="B131" s="268" t="s">
        <v>554</v>
      </c>
      <c r="C131" s="265">
        <v>405171</v>
      </c>
      <c r="D131" s="265">
        <v>958</v>
      </c>
      <c r="E131" s="171"/>
      <c r="F131" s="171"/>
      <c r="G131" s="265">
        <v>405171</v>
      </c>
      <c r="H131" s="265">
        <v>958</v>
      </c>
      <c r="I131" s="267" t="s">
        <v>552</v>
      </c>
      <c r="J131" s="195" t="s">
        <v>553</v>
      </c>
      <c r="K131" s="74"/>
      <c r="L131" s="74"/>
      <c r="M131" s="157"/>
      <c r="N131" s="157"/>
      <c r="O131" s="157"/>
      <c r="P131" s="157"/>
      <c r="Q131" s="157"/>
      <c r="R131" s="157"/>
      <c r="S131" s="157"/>
      <c r="T131" s="157"/>
      <c r="U131" s="157"/>
      <c r="V131" s="157"/>
      <c r="W131" s="157"/>
      <c r="X131" s="157"/>
      <c r="Y131" s="157"/>
      <c r="Z131" s="157"/>
    </row>
    <row r="132" spans="1:26" ht="15" customHeight="1" x14ac:dyDescent="0.2">
      <c r="A132" s="109">
        <v>5</v>
      </c>
      <c r="B132" s="268" t="s">
        <v>106</v>
      </c>
      <c r="C132" s="265">
        <v>65059</v>
      </c>
      <c r="D132" s="265">
        <v>0</v>
      </c>
      <c r="E132" s="171"/>
      <c r="F132" s="171"/>
      <c r="G132" s="265">
        <v>65059</v>
      </c>
      <c r="H132" s="265">
        <v>0</v>
      </c>
      <c r="I132" s="267" t="s">
        <v>252</v>
      </c>
      <c r="J132" s="195" t="s">
        <v>252</v>
      </c>
      <c r="K132" s="74"/>
      <c r="L132" s="74"/>
      <c r="M132" s="157"/>
      <c r="N132" s="157"/>
      <c r="O132" s="157"/>
      <c r="P132" s="157"/>
      <c r="Q132" s="157"/>
      <c r="R132" s="157"/>
      <c r="S132" s="157"/>
      <c r="T132" s="157"/>
      <c r="U132" s="157"/>
      <c r="V132" s="157"/>
      <c r="W132" s="157"/>
      <c r="X132" s="157"/>
      <c r="Y132" s="157"/>
      <c r="Z132" s="157"/>
    </row>
    <row r="133" spans="1:26" ht="15" customHeight="1" x14ac:dyDescent="0.2">
      <c r="A133" s="109">
        <v>6</v>
      </c>
      <c r="B133" s="269" t="s">
        <v>87</v>
      </c>
      <c r="C133" s="265">
        <v>380731</v>
      </c>
      <c r="D133" s="265">
        <v>3337</v>
      </c>
      <c r="E133" s="171"/>
      <c r="F133" s="171"/>
      <c r="G133" s="265">
        <v>380731</v>
      </c>
      <c r="H133" s="265">
        <v>3337</v>
      </c>
      <c r="I133" s="267" t="s">
        <v>552</v>
      </c>
      <c r="J133" s="195" t="s">
        <v>553</v>
      </c>
      <c r="K133" s="74"/>
      <c r="L133" s="74"/>
      <c r="M133" s="157"/>
      <c r="N133" s="157"/>
      <c r="O133" s="157"/>
      <c r="P133" s="157"/>
      <c r="Q133" s="157"/>
      <c r="R133" s="157"/>
      <c r="S133" s="157"/>
      <c r="T133" s="157"/>
      <c r="U133" s="157"/>
      <c r="V133" s="157"/>
      <c r="W133" s="157"/>
      <c r="X133" s="157"/>
      <c r="Y133" s="157"/>
      <c r="Z133" s="157"/>
    </row>
    <row r="134" spans="1:26" ht="15" customHeight="1" x14ac:dyDescent="0.2">
      <c r="A134" s="109">
        <v>7</v>
      </c>
      <c r="B134" s="269" t="s">
        <v>88</v>
      </c>
      <c r="C134" s="265">
        <v>198726</v>
      </c>
      <c r="D134" s="265">
        <v>20</v>
      </c>
      <c r="E134" s="171"/>
      <c r="F134" s="171"/>
      <c r="G134" s="265">
        <v>198726</v>
      </c>
      <c r="H134" s="265">
        <v>20</v>
      </c>
      <c r="I134" s="267" t="s">
        <v>552</v>
      </c>
      <c r="J134" s="195" t="s">
        <v>553</v>
      </c>
      <c r="K134" s="74"/>
      <c r="L134" s="74"/>
      <c r="M134" s="157"/>
      <c r="N134" s="157"/>
      <c r="O134" s="157"/>
      <c r="P134" s="157"/>
      <c r="Q134" s="157"/>
      <c r="R134" s="157"/>
      <c r="S134" s="157"/>
      <c r="T134" s="157"/>
      <c r="U134" s="157"/>
      <c r="V134" s="157"/>
      <c r="W134" s="157"/>
      <c r="X134" s="157"/>
      <c r="Y134" s="157"/>
      <c r="Z134" s="157"/>
    </row>
    <row r="135" spans="1:26" ht="15" customHeight="1" x14ac:dyDescent="0.2">
      <c r="A135" s="109">
        <v>8</v>
      </c>
      <c r="B135" s="269" t="s">
        <v>85</v>
      </c>
      <c r="C135" s="265">
        <v>147991</v>
      </c>
      <c r="D135" s="265">
        <v>127</v>
      </c>
      <c r="E135" s="171"/>
      <c r="F135" s="171"/>
      <c r="G135" s="265">
        <v>147991</v>
      </c>
      <c r="H135" s="265">
        <v>127</v>
      </c>
      <c r="I135" s="267" t="s">
        <v>552</v>
      </c>
      <c r="J135" s="195" t="s">
        <v>553</v>
      </c>
      <c r="K135" s="74"/>
      <c r="L135" s="74"/>
      <c r="M135" s="157"/>
      <c r="N135" s="157"/>
      <c r="O135" s="157"/>
      <c r="P135" s="157"/>
      <c r="Q135" s="157"/>
      <c r="R135" s="157"/>
      <c r="S135" s="157"/>
      <c r="T135" s="157"/>
      <c r="U135" s="157"/>
      <c r="V135" s="157"/>
      <c r="W135" s="157"/>
      <c r="X135" s="157"/>
      <c r="Y135" s="157"/>
      <c r="Z135" s="157"/>
    </row>
    <row r="136" spans="1:26" ht="15" customHeight="1" x14ac:dyDescent="0.2">
      <c r="A136" s="109">
        <v>9</v>
      </c>
      <c r="B136" s="269" t="s">
        <v>89</v>
      </c>
      <c r="C136" s="265">
        <v>321433</v>
      </c>
      <c r="D136" s="265">
        <v>1135</v>
      </c>
      <c r="E136" s="171"/>
      <c r="F136" s="171"/>
      <c r="G136" s="265">
        <v>321433</v>
      </c>
      <c r="H136" s="265">
        <v>1135</v>
      </c>
      <c r="I136" s="267" t="s">
        <v>552</v>
      </c>
      <c r="J136" s="195" t="s">
        <v>553</v>
      </c>
      <c r="K136" s="74"/>
      <c r="L136" s="74"/>
      <c r="M136" s="157"/>
      <c r="N136" s="157"/>
      <c r="O136" s="157"/>
      <c r="P136" s="157"/>
      <c r="Q136" s="157"/>
      <c r="R136" s="157"/>
      <c r="S136" s="157"/>
      <c r="T136" s="157"/>
      <c r="U136" s="157"/>
      <c r="V136" s="157"/>
      <c r="W136" s="157"/>
      <c r="X136" s="157"/>
      <c r="Y136" s="157"/>
      <c r="Z136" s="157"/>
    </row>
    <row r="137" spans="1:26" ht="15" customHeight="1" x14ac:dyDescent="0.2">
      <c r="A137" s="109">
        <v>10</v>
      </c>
      <c r="B137" s="269" t="s">
        <v>86</v>
      </c>
      <c r="C137" s="265">
        <v>134727</v>
      </c>
      <c r="D137" s="265">
        <v>98577</v>
      </c>
      <c r="E137" s="171"/>
      <c r="F137" s="171"/>
      <c r="G137" s="265">
        <v>134727</v>
      </c>
      <c r="H137" s="265">
        <v>98577</v>
      </c>
      <c r="I137" s="267" t="s">
        <v>552</v>
      </c>
      <c r="J137" s="195" t="s">
        <v>553</v>
      </c>
      <c r="K137" s="74"/>
      <c r="L137" s="74"/>
      <c r="M137" s="157"/>
      <c r="N137" s="157"/>
      <c r="O137" s="157"/>
      <c r="P137" s="157"/>
      <c r="Q137" s="157"/>
      <c r="R137" s="157"/>
      <c r="S137" s="157"/>
      <c r="T137" s="157"/>
      <c r="U137" s="157"/>
      <c r="V137" s="157"/>
      <c r="W137" s="157"/>
      <c r="X137" s="157"/>
      <c r="Y137" s="157"/>
      <c r="Z137" s="157"/>
    </row>
    <row r="138" spans="1:26" ht="15" customHeight="1" x14ac:dyDescent="0.2">
      <c r="A138" s="109">
        <v>11</v>
      </c>
      <c r="B138" s="235" t="s">
        <v>57</v>
      </c>
      <c r="C138" s="265">
        <v>582514</v>
      </c>
      <c r="D138" s="265">
        <v>581728</v>
      </c>
      <c r="E138" s="83"/>
      <c r="F138" s="83"/>
      <c r="G138" s="265">
        <v>582514</v>
      </c>
      <c r="H138" s="265">
        <v>581728</v>
      </c>
      <c r="I138" s="270" t="s">
        <v>555</v>
      </c>
      <c r="J138" s="270" t="s">
        <v>556</v>
      </c>
      <c r="K138" s="78"/>
      <c r="L138" s="74"/>
      <c r="M138" s="157"/>
      <c r="N138" s="157"/>
      <c r="O138" s="157"/>
      <c r="P138" s="157"/>
      <c r="Q138" s="157"/>
      <c r="R138" s="157"/>
      <c r="S138" s="157"/>
      <c r="T138" s="157"/>
      <c r="U138" s="157"/>
      <c r="V138" s="157"/>
      <c r="W138" s="157"/>
      <c r="X138" s="157"/>
      <c r="Y138" s="157"/>
      <c r="Z138" s="157"/>
    </row>
    <row r="139" spans="1:26" ht="15" customHeight="1" x14ac:dyDescent="0.2">
      <c r="A139" s="109">
        <v>12</v>
      </c>
      <c r="B139" s="235" t="s">
        <v>58</v>
      </c>
      <c r="C139" s="265">
        <v>753819</v>
      </c>
      <c r="D139" s="265">
        <v>753015</v>
      </c>
      <c r="E139" s="83"/>
      <c r="F139" s="83"/>
      <c r="G139" s="265">
        <v>753819</v>
      </c>
      <c r="H139" s="265">
        <v>753015</v>
      </c>
      <c r="I139" s="271" t="s">
        <v>555</v>
      </c>
      <c r="J139" s="271" t="s">
        <v>556</v>
      </c>
      <c r="K139" s="78"/>
      <c r="L139" s="74"/>
      <c r="M139" s="157"/>
      <c r="N139" s="157"/>
      <c r="O139" s="157"/>
      <c r="P139" s="157"/>
      <c r="Q139" s="157"/>
      <c r="R139" s="157"/>
      <c r="S139" s="157"/>
      <c r="T139" s="157"/>
      <c r="U139" s="157"/>
      <c r="V139" s="157"/>
      <c r="W139" s="157"/>
      <c r="X139" s="157"/>
      <c r="Y139" s="157"/>
      <c r="Z139" s="157"/>
    </row>
    <row r="140" spans="1:26" ht="15" customHeight="1" x14ac:dyDescent="0.2">
      <c r="A140" s="109">
        <v>13</v>
      </c>
      <c r="B140" s="268" t="s">
        <v>75</v>
      </c>
      <c r="C140" s="272">
        <v>68673</v>
      </c>
      <c r="D140" s="272">
        <v>0</v>
      </c>
      <c r="E140" s="83"/>
      <c r="F140" s="83"/>
      <c r="G140" s="272">
        <v>68673</v>
      </c>
      <c r="H140" s="272">
        <v>0</v>
      </c>
      <c r="I140" s="267" t="s">
        <v>557</v>
      </c>
      <c r="J140" s="195" t="s">
        <v>252</v>
      </c>
      <c r="K140" s="232"/>
      <c r="L140" s="232"/>
      <c r="M140" s="157"/>
      <c r="N140" s="157"/>
      <c r="O140" s="157"/>
      <c r="P140" s="157"/>
      <c r="Q140" s="157"/>
      <c r="R140" s="157"/>
      <c r="S140" s="157"/>
      <c r="T140" s="157"/>
      <c r="U140" s="157"/>
      <c r="V140" s="157"/>
      <c r="W140" s="157"/>
      <c r="X140" s="157"/>
      <c r="Y140" s="157"/>
      <c r="Z140" s="157"/>
    </row>
    <row r="141" spans="1:26" ht="15" customHeight="1" x14ac:dyDescent="0.2">
      <c r="A141" s="109">
        <v>14</v>
      </c>
      <c r="B141" s="235" t="s">
        <v>76</v>
      </c>
      <c r="C141" s="272">
        <v>56027</v>
      </c>
      <c r="D141" s="272">
        <v>0</v>
      </c>
      <c r="E141" s="83"/>
      <c r="F141" s="83"/>
      <c r="G141" s="272">
        <v>56027</v>
      </c>
      <c r="H141" s="272">
        <v>0</v>
      </c>
      <c r="I141" s="267" t="s">
        <v>557</v>
      </c>
      <c r="J141" s="195" t="s">
        <v>252</v>
      </c>
      <c r="K141" s="232"/>
      <c r="L141" s="232"/>
      <c r="M141" s="157"/>
      <c r="N141" s="157"/>
      <c r="O141" s="157"/>
      <c r="P141" s="157"/>
      <c r="Q141" s="157"/>
      <c r="R141" s="157"/>
      <c r="S141" s="157"/>
      <c r="T141" s="157"/>
      <c r="U141" s="157"/>
      <c r="V141" s="157"/>
      <c r="W141" s="157"/>
      <c r="X141" s="157"/>
      <c r="Y141" s="157"/>
      <c r="Z141" s="157"/>
    </row>
    <row r="142" spans="1:26" ht="15" customHeight="1" x14ac:dyDescent="0.2">
      <c r="A142" s="109">
        <v>15</v>
      </c>
      <c r="B142" s="235" t="s">
        <v>558</v>
      </c>
      <c r="C142" s="272">
        <v>36800</v>
      </c>
      <c r="D142" s="272">
        <v>0</v>
      </c>
      <c r="E142" s="83"/>
      <c r="F142" s="83"/>
      <c r="G142" s="272">
        <v>36800</v>
      </c>
      <c r="H142" s="272">
        <v>0</v>
      </c>
      <c r="I142" s="267" t="s">
        <v>557</v>
      </c>
      <c r="J142" s="195" t="s">
        <v>252</v>
      </c>
      <c r="K142" s="232"/>
      <c r="L142" s="232"/>
      <c r="M142" s="157"/>
      <c r="N142" s="157"/>
      <c r="O142" s="157"/>
      <c r="P142" s="157"/>
      <c r="Q142" s="157"/>
      <c r="R142" s="157"/>
      <c r="S142" s="157"/>
      <c r="T142" s="157"/>
      <c r="U142" s="157"/>
      <c r="V142" s="157"/>
      <c r="W142" s="157"/>
      <c r="X142" s="157"/>
      <c r="Y142" s="157"/>
      <c r="Z142" s="157"/>
    </row>
    <row r="143" spans="1:26" ht="12.75" x14ac:dyDescent="0.2">
      <c r="A143" s="109">
        <v>16</v>
      </c>
      <c r="B143" s="74" t="s">
        <v>559</v>
      </c>
      <c r="C143" s="272">
        <v>38400</v>
      </c>
      <c r="D143" s="272">
        <v>0</v>
      </c>
      <c r="E143" s="273"/>
      <c r="F143" s="273"/>
      <c r="G143" s="272">
        <v>38400</v>
      </c>
      <c r="H143" s="272">
        <v>0</v>
      </c>
      <c r="I143" s="267" t="s">
        <v>557</v>
      </c>
      <c r="J143" s="195" t="s">
        <v>252</v>
      </c>
      <c r="K143" s="125"/>
      <c r="L143" s="125"/>
      <c r="M143" s="157"/>
      <c r="N143" s="157"/>
      <c r="O143" s="157"/>
      <c r="P143" s="157"/>
      <c r="Q143" s="157"/>
      <c r="R143" s="157"/>
      <c r="S143" s="157"/>
      <c r="T143" s="157"/>
      <c r="U143" s="157"/>
      <c r="V143" s="157"/>
      <c r="W143" s="157"/>
      <c r="X143" s="157"/>
      <c r="Y143" s="157"/>
      <c r="Z143" s="157"/>
    </row>
    <row r="144" spans="1:26" ht="15" customHeight="1" x14ac:dyDescent="0.2">
      <c r="A144" s="109">
        <v>17</v>
      </c>
      <c r="B144" s="274" t="s">
        <v>560</v>
      </c>
      <c r="C144" s="272">
        <v>240820</v>
      </c>
      <c r="D144" s="272">
        <v>0</v>
      </c>
      <c r="E144" s="275"/>
      <c r="F144" s="275"/>
      <c r="G144" s="272">
        <v>240820</v>
      </c>
      <c r="H144" s="272">
        <v>0</v>
      </c>
      <c r="I144" s="266" t="s">
        <v>561</v>
      </c>
      <c r="J144" s="175" t="s">
        <v>562</v>
      </c>
      <c r="K144" s="276"/>
      <c r="L144" s="276"/>
      <c r="M144" s="157"/>
      <c r="N144" s="157"/>
      <c r="O144" s="157"/>
      <c r="P144" s="157"/>
      <c r="Q144" s="157"/>
      <c r="R144" s="157"/>
      <c r="S144" s="157"/>
      <c r="T144" s="157"/>
      <c r="U144" s="157"/>
      <c r="V144" s="157"/>
      <c r="W144" s="157"/>
      <c r="X144" s="157"/>
      <c r="Y144" s="157"/>
      <c r="Z144" s="157"/>
    </row>
    <row r="145" spans="1:26" ht="15" customHeight="1" x14ac:dyDescent="0.2">
      <c r="A145" s="109">
        <v>18</v>
      </c>
      <c r="B145" s="235" t="s">
        <v>117</v>
      </c>
      <c r="C145" s="272">
        <v>124477</v>
      </c>
      <c r="D145" s="272">
        <v>0</v>
      </c>
      <c r="E145" s="277"/>
      <c r="F145" s="277"/>
      <c r="G145" s="272">
        <v>124477</v>
      </c>
      <c r="H145" s="272">
        <v>0</v>
      </c>
      <c r="I145" s="270" t="s">
        <v>561</v>
      </c>
      <c r="J145" s="278" t="s">
        <v>548</v>
      </c>
      <c r="K145" s="232"/>
      <c r="L145" s="195"/>
      <c r="M145" s="157"/>
      <c r="N145" s="157"/>
      <c r="O145" s="157"/>
      <c r="P145" s="157"/>
      <c r="Q145" s="157"/>
      <c r="R145" s="157"/>
      <c r="S145" s="157"/>
      <c r="T145" s="157"/>
      <c r="U145" s="157"/>
      <c r="V145" s="157"/>
      <c r="W145" s="157"/>
      <c r="X145" s="157"/>
      <c r="Y145" s="157"/>
      <c r="Z145" s="157"/>
    </row>
    <row r="146" spans="1:26" ht="15" customHeight="1" x14ac:dyDescent="0.2">
      <c r="A146" s="109">
        <v>19</v>
      </c>
      <c r="B146" s="125" t="s">
        <v>48</v>
      </c>
      <c r="C146" s="272">
        <v>88107</v>
      </c>
      <c r="D146" s="272">
        <v>0</v>
      </c>
      <c r="E146" s="277"/>
      <c r="F146" s="277"/>
      <c r="G146" s="272">
        <v>88107</v>
      </c>
      <c r="H146" s="272">
        <v>0</v>
      </c>
      <c r="I146" s="267" t="s">
        <v>563</v>
      </c>
      <c r="J146" s="195" t="s">
        <v>564</v>
      </c>
      <c r="K146" s="232"/>
      <c r="L146" s="232"/>
      <c r="M146" s="157"/>
      <c r="N146" s="157"/>
      <c r="O146" s="157"/>
      <c r="P146" s="157"/>
      <c r="Q146" s="157"/>
      <c r="R146" s="157"/>
      <c r="S146" s="157"/>
      <c r="T146" s="157"/>
      <c r="U146" s="157"/>
      <c r="V146" s="157"/>
      <c r="W146" s="157"/>
      <c r="X146" s="157"/>
      <c r="Y146" s="157"/>
      <c r="Z146" s="157"/>
    </row>
    <row r="147" spans="1:26" ht="15" customHeight="1" x14ac:dyDescent="0.2">
      <c r="A147" s="109">
        <v>20</v>
      </c>
      <c r="B147" s="279" t="s">
        <v>565</v>
      </c>
      <c r="C147" s="272">
        <v>151015</v>
      </c>
      <c r="D147" s="272">
        <v>0</v>
      </c>
      <c r="E147" s="277"/>
      <c r="F147" s="277"/>
      <c r="G147" s="272">
        <v>151015</v>
      </c>
      <c r="H147" s="272">
        <v>0</v>
      </c>
      <c r="I147" s="267" t="s">
        <v>561</v>
      </c>
      <c r="J147" s="195" t="s">
        <v>548</v>
      </c>
      <c r="K147" s="280">
        <v>1499.99</v>
      </c>
      <c r="L147" s="281"/>
      <c r="M147" s="157"/>
      <c r="N147" s="157"/>
      <c r="O147" s="157"/>
      <c r="P147" s="157"/>
      <c r="Q147" s="157"/>
      <c r="R147" s="157"/>
      <c r="S147" s="157"/>
      <c r="T147" s="157"/>
      <c r="U147" s="157"/>
      <c r="V147" s="157"/>
      <c r="W147" s="157"/>
      <c r="X147" s="157"/>
      <c r="Y147" s="157"/>
      <c r="Z147" s="157"/>
    </row>
    <row r="148" spans="1:26" ht="15" customHeight="1" x14ac:dyDescent="0.2">
      <c r="A148" s="109">
        <v>21</v>
      </c>
      <c r="B148" s="235" t="s">
        <v>566</v>
      </c>
      <c r="C148" s="265">
        <v>25442</v>
      </c>
      <c r="D148" s="272">
        <v>0</v>
      </c>
      <c r="E148" s="277"/>
      <c r="F148" s="277"/>
      <c r="G148" s="265">
        <v>26800</v>
      </c>
      <c r="H148" s="272">
        <v>0</v>
      </c>
      <c r="I148" s="282" t="s">
        <v>562</v>
      </c>
      <c r="J148" s="283" t="s">
        <v>567</v>
      </c>
      <c r="K148" s="280"/>
      <c r="L148" s="281"/>
      <c r="M148" s="157"/>
      <c r="N148" s="157"/>
      <c r="O148" s="157"/>
      <c r="P148" s="157"/>
      <c r="Q148" s="157"/>
      <c r="R148" s="157"/>
      <c r="S148" s="157"/>
      <c r="T148" s="157"/>
      <c r="U148" s="157"/>
      <c r="V148" s="157"/>
      <c r="W148" s="157"/>
      <c r="X148" s="157"/>
      <c r="Y148" s="157"/>
      <c r="Z148" s="157"/>
    </row>
    <row r="149" spans="1:26" ht="15" customHeight="1" x14ac:dyDescent="0.2">
      <c r="A149" s="109">
        <v>22</v>
      </c>
      <c r="B149" s="125" t="s">
        <v>568</v>
      </c>
      <c r="C149" s="265">
        <v>135036</v>
      </c>
      <c r="D149" s="265">
        <v>0</v>
      </c>
      <c r="E149" s="83"/>
      <c r="F149" s="83"/>
      <c r="G149" s="265">
        <v>135036</v>
      </c>
      <c r="H149" s="265">
        <v>0</v>
      </c>
      <c r="I149" s="267" t="s">
        <v>561</v>
      </c>
      <c r="J149" s="195" t="s">
        <v>562</v>
      </c>
      <c r="K149" s="280">
        <v>3310.71</v>
      </c>
      <c r="L149" s="281"/>
      <c r="M149" s="157"/>
      <c r="N149" s="157"/>
      <c r="O149" s="157"/>
      <c r="P149" s="157"/>
      <c r="Q149" s="157"/>
      <c r="R149" s="157"/>
      <c r="S149" s="157"/>
      <c r="T149" s="157"/>
      <c r="U149" s="157"/>
      <c r="V149" s="157"/>
      <c r="W149" s="157"/>
      <c r="X149" s="157"/>
      <c r="Y149" s="157"/>
      <c r="Z149" s="157"/>
    </row>
    <row r="150" spans="1:26" ht="15" customHeight="1" x14ac:dyDescent="0.2">
      <c r="A150" s="109">
        <v>23</v>
      </c>
      <c r="B150" s="235" t="s">
        <v>103</v>
      </c>
      <c r="C150" s="272">
        <v>24214</v>
      </c>
      <c r="D150" s="272">
        <v>0</v>
      </c>
      <c r="E150" s="277"/>
      <c r="F150" s="277"/>
      <c r="G150" s="272">
        <v>24214</v>
      </c>
      <c r="H150" s="272">
        <v>0</v>
      </c>
      <c r="I150" s="284" t="s">
        <v>569</v>
      </c>
      <c r="J150" s="195" t="s">
        <v>564</v>
      </c>
      <c r="K150" s="281">
        <v>1803</v>
      </c>
      <c r="L150" s="283">
        <v>64</v>
      </c>
      <c r="M150" s="157"/>
      <c r="N150" s="157"/>
      <c r="O150" s="157"/>
      <c r="P150" s="157"/>
      <c r="Q150" s="157"/>
      <c r="R150" s="157"/>
      <c r="S150" s="157"/>
      <c r="T150" s="157"/>
      <c r="U150" s="157"/>
      <c r="V150" s="157"/>
      <c r="W150" s="157"/>
      <c r="X150" s="157"/>
      <c r="Y150" s="157"/>
      <c r="Z150" s="157"/>
    </row>
    <row r="151" spans="1:26" ht="15" customHeight="1" x14ac:dyDescent="0.2">
      <c r="A151" s="109">
        <v>24</v>
      </c>
      <c r="B151" s="285" t="s">
        <v>293</v>
      </c>
      <c r="C151" s="272">
        <v>124666</v>
      </c>
      <c r="D151" s="272">
        <v>0</v>
      </c>
      <c r="E151" s="277"/>
      <c r="F151" s="277"/>
      <c r="G151" s="272">
        <v>124666</v>
      </c>
      <c r="H151" s="272">
        <v>0</v>
      </c>
      <c r="I151" s="284" t="s">
        <v>569</v>
      </c>
      <c r="J151" s="195" t="s">
        <v>553</v>
      </c>
      <c r="K151" s="281">
        <v>11122.22</v>
      </c>
      <c r="L151" s="283">
        <v>86</v>
      </c>
      <c r="M151" s="157"/>
      <c r="N151" s="157"/>
      <c r="O151" s="157"/>
      <c r="P151" s="157"/>
      <c r="Q151" s="157"/>
      <c r="R151" s="157"/>
      <c r="S151" s="157"/>
      <c r="T151" s="157"/>
      <c r="U151" s="157"/>
      <c r="V151" s="157"/>
      <c r="W151" s="157"/>
      <c r="X151" s="157"/>
      <c r="Y151" s="157"/>
      <c r="Z151" s="157"/>
    </row>
    <row r="152" spans="1:26" ht="15" customHeight="1" x14ac:dyDescent="0.2">
      <c r="A152" s="109">
        <v>25</v>
      </c>
      <c r="B152" s="285" t="s">
        <v>570</v>
      </c>
      <c r="C152" s="272">
        <v>78784</v>
      </c>
      <c r="D152" s="272">
        <v>0</v>
      </c>
      <c r="E152" s="277"/>
      <c r="F152" s="277"/>
      <c r="G152" s="272">
        <v>81228</v>
      </c>
      <c r="H152" s="272">
        <v>0</v>
      </c>
      <c r="I152" s="284" t="s">
        <v>571</v>
      </c>
      <c r="J152" s="232" t="s">
        <v>572</v>
      </c>
      <c r="K152" s="272">
        <v>620</v>
      </c>
      <c r="L152" s="283">
        <v>7</v>
      </c>
      <c r="M152" s="157"/>
      <c r="N152" s="157"/>
      <c r="O152" s="157"/>
      <c r="P152" s="157"/>
      <c r="Q152" s="157"/>
      <c r="R152" s="157"/>
      <c r="S152" s="157"/>
      <c r="T152" s="157"/>
      <c r="U152" s="157"/>
      <c r="V152" s="157"/>
      <c r="W152" s="157"/>
      <c r="X152" s="157"/>
      <c r="Y152" s="157"/>
      <c r="Z152" s="157"/>
    </row>
    <row r="153" spans="1:26" ht="15" customHeight="1" x14ac:dyDescent="0.2">
      <c r="A153" s="109">
        <v>26</v>
      </c>
      <c r="B153" s="285" t="s">
        <v>573</v>
      </c>
      <c r="C153" s="272">
        <v>5520</v>
      </c>
      <c r="D153" s="272">
        <v>0</v>
      </c>
      <c r="E153" s="277"/>
      <c r="F153" s="277"/>
      <c r="G153" s="272">
        <v>8580</v>
      </c>
      <c r="H153" s="272">
        <v>0</v>
      </c>
      <c r="I153" s="284"/>
      <c r="J153" s="232"/>
      <c r="K153" s="272"/>
      <c r="L153" s="283"/>
      <c r="M153" s="157"/>
      <c r="N153" s="157"/>
      <c r="O153" s="157"/>
      <c r="P153" s="157"/>
      <c r="Q153" s="157"/>
      <c r="R153" s="157"/>
      <c r="S153" s="157"/>
      <c r="T153" s="157"/>
      <c r="U153" s="157"/>
      <c r="V153" s="157"/>
      <c r="W153" s="157"/>
      <c r="X153" s="157"/>
      <c r="Y153" s="157"/>
      <c r="Z153" s="157"/>
    </row>
    <row r="154" spans="1:26" ht="15" customHeight="1" x14ac:dyDescent="0.2">
      <c r="A154" s="109">
        <v>27</v>
      </c>
      <c r="B154" s="125" t="s">
        <v>81</v>
      </c>
      <c r="C154" s="272">
        <v>126510</v>
      </c>
      <c r="D154" s="272">
        <v>0</v>
      </c>
      <c r="E154" s="277"/>
      <c r="F154" s="277"/>
      <c r="G154" s="272">
        <v>126510</v>
      </c>
      <c r="H154" s="272">
        <v>0</v>
      </c>
      <c r="I154" s="284" t="s">
        <v>561</v>
      </c>
      <c r="J154" s="232" t="s">
        <v>548</v>
      </c>
      <c r="K154" s="272">
        <v>5996.4</v>
      </c>
      <c r="L154" s="283">
        <v>41.5</v>
      </c>
      <c r="M154" s="157"/>
      <c r="N154" s="157"/>
      <c r="O154" s="157"/>
      <c r="P154" s="157"/>
      <c r="Q154" s="157"/>
      <c r="R154" s="157"/>
      <c r="S154" s="157"/>
      <c r="T154" s="157"/>
      <c r="U154" s="157"/>
      <c r="V154" s="157"/>
      <c r="W154" s="157"/>
      <c r="X154" s="157"/>
      <c r="Y154" s="157"/>
      <c r="Z154" s="157"/>
    </row>
    <row r="155" spans="1:26" ht="15" customHeight="1" x14ac:dyDescent="0.2">
      <c r="A155" s="796" t="s">
        <v>531</v>
      </c>
      <c r="B155" s="776"/>
      <c r="C155" s="286">
        <f t="shared" ref="C155:D155" si="2">SUM(C128:C154)</f>
        <v>4780271</v>
      </c>
      <c r="D155" s="286">
        <f t="shared" si="2"/>
        <v>1597046</v>
      </c>
      <c r="E155" s="287">
        <f t="shared" ref="E155:F155" si="3">SUM(E130:E154)</f>
        <v>0</v>
      </c>
      <c r="F155" s="287">
        <f t="shared" si="3"/>
        <v>0</v>
      </c>
      <c r="G155" s="288">
        <f t="shared" ref="G155:H155" si="4">SUM(G128:G154)</f>
        <v>4791133</v>
      </c>
      <c r="H155" s="289">
        <f t="shared" si="4"/>
        <v>1597052</v>
      </c>
      <c r="I155" s="290"/>
      <c r="J155" s="291"/>
      <c r="K155" s="75"/>
      <c r="L155" s="75"/>
      <c r="M155" s="154"/>
      <c r="N155" s="154"/>
      <c r="O155" s="154"/>
      <c r="P155" s="154"/>
      <c r="Q155" s="154"/>
      <c r="R155" s="154"/>
      <c r="S155" s="154"/>
      <c r="T155" s="154"/>
      <c r="U155" s="154"/>
      <c r="V155" s="154"/>
      <c r="W155" s="154"/>
      <c r="X155" s="154"/>
      <c r="Y155" s="154"/>
      <c r="Z155" s="154"/>
    </row>
    <row r="156" spans="1:26" ht="12.75" x14ac:dyDescent="0.2">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row>
    <row r="157" spans="1:26" ht="12.75" x14ac:dyDescent="0.2">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row>
    <row r="158" spans="1:26" ht="15" customHeight="1" x14ac:dyDescent="0.2">
      <c r="A158" s="805" t="s">
        <v>574</v>
      </c>
      <c r="B158" s="806"/>
      <c r="C158" s="806"/>
      <c r="D158" s="806"/>
      <c r="E158" s="806"/>
      <c r="F158" s="806"/>
      <c r="G158" s="806"/>
      <c r="H158" s="806"/>
      <c r="I158" s="806"/>
      <c r="J158" s="806"/>
      <c r="K158" s="806"/>
      <c r="L158" s="807"/>
      <c r="M158" s="292"/>
      <c r="N158" s="292"/>
      <c r="O158" s="292"/>
      <c r="P158" s="292"/>
      <c r="Q158" s="292"/>
      <c r="R158" s="292"/>
      <c r="S158" s="292"/>
      <c r="T158" s="292"/>
      <c r="U158" s="292"/>
      <c r="V158" s="157"/>
      <c r="W158" s="157"/>
      <c r="X158" s="157"/>
      <c r="Y158" s="157"/>
      <c r="Z158" s="157"/>
    </row>
    <row r="159" spans="1:26" ht="12.75" x14ac:dyDescent="0.2">
      <c r="A159" s="293">
        <v>1</v>
      </c>
      <c r="B159" s="293">
        <v>2</v>
      </c>
      <c r="C159" s="293">
        <v>3</v>
      </c>
      <c r="D159" s="293">
        <v>4</v>
      </c>
      <c r="E159" s="293">
        <v>5</v>
      </c>
      <c r="F159" s="293">
        <v>6</v>
      </c>
      <c r="G159" s="293">
        <v>7</v>
      </c>
      <c r="H159" s="293">
        <v>8</v>
      </c>
      <c r="I159" s="293">
        <v>9</v>
      </c>
      <c r="J159" s="293">
        <v>10</v>
      </c>
      <c r="K159" s="293">
        <v>11</v>
      </c>
      <c r="L159" s="292">
        <v>12</v>
      </c>
      <c r="M159" s="294">
        <v>13</v>
      </c>
      <c r="N159" s="294">
        <v>14</v>
      </c>
      <c r="O159" s="294">
        <v>15</v>
      </c>
      <c r="P159" s="294">
        <v>16</v>
      </c>
      <c r="Q159" s="292">
        <v>17</v>
      </c>
      <c r="R159" s="292">
        <v>18</v>
      </c>
      <c r="S159" s="292">
        <v>19</v>
      </c>
      <c r="T159" s="292">
        <v>20</v>
      </c>
      <c r="U159" s="292">
        <v>18</v>
      </c>
      <c r="V159" s="157"/>
      <c r="W159" s="157"/>
      <c r="X159" s="157"/>
      <c r="Y159" s="157"/>
      <c r="Z159" s="157"/>
    </row>
    <row r="160" spans="1:26" ht="15" customHeight="1" x14ac:dyDescent="0.2">
      <c r="A160" s="794" t="s">
        <v>375</v>
      </c>
      <c r="B160" s="794" t="s">
        <v>96</v>
      </c>
      <c r="C160" s="808" t="s">
        <v>575</v>
      </c>
      <c r="D160" s="775"/>
      <c r="E160" s="775"/>
      <c r="F160" s="776"/>
      <c r="G160" s="809" t="s">
        <v>576</v>
      </c>
      <c r="H160" s="810"/>
      <c r="I160" s="810"/>
      <c r="J160" s="811"/>
      <c r="K160" s="802" t="s">
        <v>538</v>
      </c>
      <c r="L160" s="776"/>
      <c r="M160" s="794" t="s">
        <v>577</v>
      </c>
      <c r="N160" s="794" t="s">
        <v>578</v>
      </c>
      <c r="O160" s="794" t="s">
        <v>579</v>
      </c>
      <c r="P160" s="794" t="s">
        <v>580</v>
      </c>
      <c r="Q160" s="795" t="s">
        <v>581</v>
      </c>
      <c r="R160" s="799" t="s">
        <v>582</v>
      </c>
      <c r="S160" s="157"/>
      <c r="T160" s="157"/>
      <c r="U160" s="801" t="s">
        <v>582</v>
      </c>
      <c r="V160" s="157"/>
      <c r="W160" s="157"/>
      <c r="X160" s="157"/>
      <c r="Y160" s="157"/>
      <c r="Z160" s="157"/>
    </row>
    <row r="161" spans="1:26" ht="25.5" customHeight="1" x14ac:dyDescent="0.2">
      <c r="A161" s="789"/>
      <c r="B161" s="789"/>
      <c r="C161" s="802" t="s">
        <v>383</v>
      </c>
      <c r="D161" s="776"/>
      <c r="E161" s="295" t="s">
        <v>384</v>
      </c>
      <c r="F161" s="295" t="s">
        <v>385</v>
      </c>
      <c r="G161" s="794" t="s">
        <v>539</v>
      </c>
      <c r="H161" s="794" t="s">
        <v>540</v>
      </c>
      <c r="I161" s="794" t="s">
        <v>583</v>
      </c>
      <c r="J161" s="794" t="s">
        <v>542</v>
      </c>
      <c r="K161" s="794" t="s">
        <v>543</v>
      </c>
      <c r="L161" s="794" t="s">
        <v>544</v>
      </c>
      <c r="M161" s="789"/>
      <c r="N161" s="789"/>
      <c r="O161" s="789"/>
      <c r="P161" s="789"/>
      <c r="Q161" s="789"/>
      <c r="R161" s="800"/>
      <c r="S161" s="157"/>
      <c r="T161" s="157"/>
      <c r="U161" s="789"/>
      <c r="V161" s="157"/>
      <c r="W161" s="157"/>
      <c r="X161" s="157"/>
      <c r="Y161" s="157"/>
      <c r="Z161" s="157"/>
    </row>
    <row r="162" spans="1:26" ht="38.25" x14ac:dyDescent="0.2">
      <c r="A162" s="773"/>
      <c r="B162" s="773"/>
      <c r="C162" s="296" t="s">
        <v>545</v>
      </c>
      <c r="D162" s="295" t="s">
        <v>236</v>
      </c>
      <c r="E162" s="295"/>
      <c r="F162" s="295"/>
      <c r="G162" s="803"/>
      <c r="H162" s="773"/>
      <c r="I162" s="773"/>
      <c r="J162" s="773"/>
      <c r="K162" s="773"/>
      <c r="L162" s="773"/>
      <c r="M162" s="773"/>
      <c r="N162" s="773"/>
      <c r="O162" s="773"/>
      <c r="P162" s="773"/>
      <c r="Q162" s="773"/>
      <c r="R162" s="800"/>
      <c r="S162" s="157"/>
      <c r="T162" s="157"/>
      <c r="U162" s="773"/>
      <c r="V162" s="157"/>
      <c r="W162" s="157"/>
      <c r="X162" s="157"/>
      <c r="Y162" s="157"/>
      <c r="Z162" s="157"/>
    </row>
    <row r="163" spans="1:26" ht="25.5" x14ac:dyDescent="0.2">
      <c r="A163" s="109">
        <v>1</v>
      </c>
      <c r="B163" s="235" t="s">
        <v>584</v>
      </c>
      <c r="C163" s="297">
        <f t="shared" ref="C163:D163" si="5">G163-G128</f>
        <v>0</v>
      </c>
      <c r="D163" s="298">
        <f t="shared" si="5"/>
        <v>0</v>
      </c>
      <c r="E163" s="171"/>
      <c r="F163" s="299"/>
      <c r="G163" s="265">
        <v>120666</v>
      </c>
      <c r="H163" s="265">
        <v>102320</v>
      </c>
      <c r="I163" s="300" t="s">
        <v>585</v>
      </c>
      <c r="J163" s="283" t="s">
        <v>548</v>
      </c>
      <c r="K163" s="283"/>
      <c r="L163" s="301"/>
      <c r="M163" s="283">
        <v>139747</v>
      </c>
      <c r="N163" s="302" t="s">
        <v>586</v>
      </c>
      <c r="O163" s="272">
        <v>10000</v>
      </c>
      <c r="P163" s="303">
        <f t="shared" ref="P163:P164" si="6">G163-C128</f>
        <v>838</v>
      </c>
      <c r="Q163" s="304"/>
      <c r="R163" s="157"/>
      <c r="S163" s="157"/>
      <c r="T163" s="157"/>
      <c r="U163" s="125"/>
      <c r="V163" s="157"/>
      <c r="W163" s="157"/>
      <c r="X163" s="157"/>
      <c r="Y163" s="157"/>
      <c r="Z163" s="157"/>
    </row>
    <row r="164" spans="1:26" ht="25.5" x14ac:dyDescent="0.2">
      <c r="A164" s="109">
        <v>2</v>
      </c>
      <c r="B164" s="235" t="s">
        <v>587</v>
      </c>
      <c r="C164" s="297">
        <f t="shared" ref="C164:D164" si="7">G164-G129</f>
        <v>0</v>
      </c>
      <c r="D164" s="298">
        <f t="shared" si="7"/>
        <v>0</v>
      </c>
      <c r="E164" s="171"/>
      <c r="F164" s="299"/>
      <c r="G164" s="265">
        <v>106422</v>
      </c>
      <c r="H164" s="265">
        <v>55334</v>
      </c>
      <c r="I164" s="282" t="s">
        <v>588</v>
      </c>
      <c r="J164" s="283" t="s">
        <v>548</v>
      </c>
      <c r="K164" s="283"/>
      <c r="L164" s="301"/>
      <c r="M164" s="283">
        <v>122351</v>
      </c>
      <c r="N164" s="302" t="s">
        <v>586</v>
      </c>
      <c r="O164" s="265">
        <v>10000</v>
      </c>
      <c r="P164" s="303">
        <f t="shared" si="6"/>
        <v>3162</v>
      </c>
      <c r="Q164" s="305"/>
      <c r="R164" s="157"/>
      <c r="S164" s="157"/>
      <c r="T164" s="157"/>
      <c r="U164" s="125"/>
      <c r="V164" s="157"/>
      <c r="W164" s="157"/>
      <c r="X164" s="157"/>
      <c r="Y164" s="157"/>
      <c r="Z164" s="157"/>
    </row>
    <row r="165" spans="1:26" ht="24.75" customHeight="1" x14ac:dyDescent="0.2">
      <c r="A165" s="109">
        <v>3</v>
      </c>
      <c r="B165" s="268" t="s">
        <v>551</v>
      </c>
      <c r="C165" s="297">
        <f t="shared" ref="C165:D165" si="8">G165-G130</f>
        <v>0</v>
      </c>
      <c r="D165" s="298">
        <f t="shared" si="8"/>
        <v>0</v>
      </c>
      <c r="E165" s="171"/>
      <c r="F165" s="171"/>
      <c r="G165" s="265">
        <v>242521</v>
      </c>
      <c r="H165" s="265">
        <v>501</v>
      </c>
      <c r="I165" s="282" t="s">
        <v>552</v>
      </c>
      <c r="J165" s="283" t="s">
        <v>553</v>
      </c>
      <c r="K165" s="283"/>
      <c r="L165" s="283"/>
      <c r="M165" s="817">
        <v>119553</v>
      </c>
      <c r="N165" s="814" t="s">
        <v>589</v>
      </c>
      <c r="O165" s="817">
        <v>31000</v>
      </c>
      <c r="P165" s="818">
        <f>(G165+G166)-C130-C131</f>
        <v>0</v>
      </c>
      <c r="Q165" s="307"/>
      <c r="R165" s="157"/>
      <c r="S165" s="157"/>
      <c r="T165" s="157"/>
      <c r="U165" s="125" t="s">
        <v>590</v>
      </c>
      <c r="V165" s="157"/>
      <c r="W165" s="157"/>
      <c r="X165" s="157"/>
      <c r="Y165" s="157"/>
      <c r="Z165" s="157"/>
    </row>
    <row r="166" spans="1:26" ht="24" customHeight="1" x14ac:dyDescent="0.2">
      <c r="A166" s="109">
        <v>4</v>
      </c>
      <c r="B166" s="268" t="s">
        <v>554</v>
      </c>
      <c r="C166" s="297">
        <f t="shared" ref="C166:D166" si="9">G166-G131</f>
        <v>0</v>
      </c>
      <c r="D166" s="298">
        <f t="shared" si="9"/>
        <v>0</v>
      </c>
      <c r="E166" s="171"/>
      <c r="F166" s="171"/>
      <c r="G166" s="265">
        <v>405171</v>
      </c>
      <c r="H166" s="265">
        <v>958</v>
      </c>
      <c r="I166" s="282" t="s">
        <v>552</v>
      </c>
      <c r="J166" s="283" t="s">
        <v>553</v>
      </c>
      <c r="K166" s="283"/>
      <c r="L166" s="283"/>
      <c r="M166" s="773"/>
      <c r="N166" s="773"/>
      <c r="O166" s="773"/>
      <c r="P166" s="773"/>
      <c r="Q166" s="307"/>
      <c r="R166" s="157"/>
      <c r="S166" s="157"/>
      <c r="T166" s="157"/>
      <c r="U166" s="125" t="s">
        <v>590</v>
      </c>
      <c r="V166" s="157"/>
      <c r="W166" s="157"/>
      <c r="X166" s="157"/>
      <c r="Y166" s="157"/>
      <c r="Z166" s="157"/>
    </row>
    <row r="167" spans="1:26" ht="38.25" x14ac:dyDescent="0.2">
      <c r="A167" s="109">
        <v>5</v>
      </c>
      <c r="B167" s="268" t="s">
        <v>591</v>
      </c>
      <c r="C167" s="297">
        <f t="shared" ref="C167:D167" si="10">G167-G132</f>
        <v>0</v>
      </c>
      <c r="D167" s="298">
        <f t="shared" si="10"/>
        <v>0</v>
      </c>
      <c r="E167" s="171"/>
      <c r="F167" s="171"/>
      <c r="G167" s="265">
        <v>65059</v>
      </c>
      <c r="H167" s="265">
        <v>0</v>
      </c>
      <c r="I167" s="282" t="s">
        <v>252</v>
      </c>
      <c r="J167" s="283" t="s">
        <v>252</v>
      </c>
      <c r="K167" s="283"/>
      <c r="L167" s="283"/>
      <c r="M167" s="283">
        <v>355</v>
      </c>
      <c r="N167" s="283" t="s">
        <v>592</v>
      </c>
      <c r="O167" s="283">
        <v>0</v>
      </c>
      <c r="P167" s="308">
        <f t="shared" ref="P167:P172" si="11">G167-C132</f>
        <v>0</v>
      </c>
      <c r="Q167" s="309"/>
      <c r="R167" s="157"/>
      <c r="S167" s="157"/>
      <c r="T167" s="157"/>
      <c r="U167" s="125" t="s">
        <v>590</v>
      </c>
      <c r="V167" s="157"/>
      <c r="W167" s="157"/>
      <c r="X167" s="157"/>
      <c r="Y167" s="157"/>
      <c r="Z167" s="157"/>
    </row>
    <row r="168" spans="1:26" ht="14.25" customHeight="1" x14ac:dyDescent="0.2">
      <c r="A168" s="109">
        <v>6</v>
      </c>
      <c r="B168" s="268" t="s">
        <v>87</v>
      </c>
      <c r="C168" s="297">
        <f t="shared" ref="C168:D168" si="12">G168-G133</f>
        <v>0</v>
      </c>
      <c r="D168" s="298">
        <f t="shared" si="12"/>
        <v>0</v>
      </c>
      <c r="E168" s="171"/>
      <c r="F168" s="171"/>
      <c r="G168" s="265">
        <v>380731</v>
      </c>
      <c r="H168" s="265">
        <v>3337</v>
      </c>
      <c r="I168" s="282" t="s">
        <v>552</v>
      </c>
      <c r="J168" s="283" t="s">
        <v>553</v>
      </c>
      <c r="K168" s="283"/>
      <c r="L168" s="283"/>
      <c r="M168" s="813">
        <v>85815</v>
      </c>
      <c r="N168" s="815"/>
      <c r="O168" s="813">
        <v>6000</v>
      </c>
      <c r="P168" s="306">
        <f t="shared" si="11"/>
        <v>0</v>
      </c>
      <c r="Q168" s="309"/>
      <c r="R168" s="157"/>
      <c r="S168" s="4"/>
      <c r="T168" s="157"/>
      <c r="U168" s="125" t="s">
        <v>590</v>
      </c>
      <c r="V168" s="157"/>
      <c r="W168" s="157"/>
      <c r="X168" s="157"/>
      <c r="Y168" s="157"/>
      <c r="Z168" s="157"/>
    </row>
    <row r="169" spans="1:26" ht="12.75" x14ac:dyDescent="0.2">
      <c r="A169" s="109">
        <v>7</v>
      </c>
      <c r="B169" s="268" t="s">
        <v>88</v>
      </c>
      <c r="C169" s="297">
        <f t="shared" ref="C169:D169" si="13">G169-G134</f>
        <v>0</v>
      </c>
      <c r="D169" s="298">
        <f t="shared" si="13"/>
        <v>0</v>
      </c>
      <c r="E169" s="171"/>
      <c r="F169" s="171"/>
      <c r="G169" s="265">
        <v>198726</v>
      </c>
      <c r="H169" s="265">
        <v>20</v>
      </c>
      <c r="I169" s="282" t="s">
        <v>552</v>
      </c>
      <c r="J169" s="283" t="s">
        <v>553</v>
      </c>
      <c r="K169" s="283"/>
      <c r="L169" s="283"/>
      <c r="M169" s="789"/>
      <c r="N169" s="789"/>
      <c r="O169" s="789"/>
      <c r="P169" s="306">
        <f t="shared" si="11"/>
        <v>0</v>
      </c>
      <c r="Q169" s="309"/>
      <c r="R169" s="157"/>
      <c r="S169" s="157"/>
      <c r="T169" s="157"/>
      <c r="U169" s="125" t="s">
        <v>590</v>
      </c>
      <c r="V169" s="157"/>
      <c r="W169" s="157"/>
      <c r="X169" s="157"/>
      <c r="Y169" s="157"/>
      <c r="Z169" s="157"/>
    </row>
    <row r="170" spans="1:26" ht="12.75" x14ac:dyDescent="0.2">
      <c r="A170" s="109">
        <v>8</v>
      </c>
      <c r="B170" s="268" t="s">
        <v>85</v>
      </c>
      <c r="C170" s="297">
        <f t="shared" ref="C170:D170" si="14">G170-G135</f>
        <v>0</v>
      </c>
      <c r="D170" s="298">
        <f t="shared" si="14"/>
        <v>0</v>
      </c>
      <c r="E170" s="171"/>
      <c r="F170" s="171"/>
      <c r="G170" s="265">
        <v>147991</v>
      </c>
      <c r="H170" s="265">
        <v>127</v>
      </c>
      <c r="I170" s="282" t="s">
        <v>552</v>
      </c>
      <c r="J170" s="283" t="s">
        <v>553</v>
      </c>
      <c r="K170" s="283"/>
      <c r="L170" s="283"/>
      <c r="M170" s="789"/>
      <c r="N170" s="789"/>
      <c r="O170" s="789"/>
      <c r="P170" s="306">
        <f t="shared" si="11"/>
        <v>0</v>
      </c>
      <c r="Q170" s="309"/>
      <c r="R170" s="157"/>
      <c r="S170" s="157"/>
      <c r="T170" s="157"/>
      <c r="U170" s="125" t="s">
        <v>590</v>
      </c>
      <c r="V170" s="157"/>
      <c r="W170" s="157"/>
      <c r="X170" s="157"/>
      <c r="Y170" s="157"/>
      <c r="Z170" s="157"/>
    </row>
    <row r="171" spans="1:26" ht="12.75" x14ac:dyDescent="0.2">
      <c r="A171" s="109">
        <v>9</v>
      </c>
      <c r="B171" s="268" t="s">
        <v>89</v>
      </c>
      <c r="C171" s="297">
        <f t="shared" ref="C171:D171" si="15">G171-G136</f>
        <v>0</v>
      </c>
      <c r="D171" s="298">
        <f t="shared" si="15"/>
        <v>0</v>
      </c>
      <c r="E171" s="171"/>
      <c r="F171" s="171"/>
      <c r="G171" s="265">
        <v>321433</v>
      </c>
      <c r="H171" s="265">
        <v>1135</v>
      </c>
      <c r="I171" s="282" t="s">
        <v>552</v>
      </c>
      <c r="J171" s="283" t="s">
        <v>553</v>
      </c>
      <c r="K171" s="283"/>
      <c r="L171" s="283"/>
      <c r="M171" s="789"/>
      <c r="N171" s="789"/>
      <c r="O171" s="789"/>
      <c r="P171" s="306">
        <f t="shared" si="11"/>
        <v>0</v>
      </c>
      <c r="Q171" s="309"/>
      <c r="R171" s="157"/>
      <c r="S171" s="157"/>
      <c r="T171" s="157"/>
      <c r="U171" s="125" t="s">
        <v>590</v>
      </c>
      <c r="V171" s="157"/>
      <c r="W171" s="157"/>
      <c r="X171" s="157"/>
      <c r="Y171" s="157"/>
      <c r="Z171" s="157"/>
    </row>
    <row r="172" spans="1:26" ht="12.75" x14ac:dyDescent="0.2">
      <c r="A172" s="109">
        <v>10</v>
      </c>
      <c r="B172" s="268" t="s">
        <v>86</v>
      </c>
      <c r="C172" s="297">
        <f t="shared" ref="C172:D172" si="16">G172-G137</f>
        <v>0</v>
      </c>
      <c r="D172" s="298">
        <f t="shared" si="16"/>
        <v>0</v>
      </c>
      <c r="E172" s="171"/>
      <c r="F172" s="171"/>
      <c r="G172" s="265">
        <v>134727</v>
      </c>
      <c r="H172" s="265">
        <v>98577</v>
      </c>
      <c r="I172" s="282" t="s">
        <v>552</v>
      </c>
      <c r="J172" s="283" t="s">
        <v>553</v>
      </c>
      <c r="K172" s="283"/>
      <c r="L172" s="283"/>
      <c r="M172" s="773"/>
      <c r="N172" s="773"/>
      <c r="O172" s="789"/>
      <c r="P172" s="306">
        <f t="shared" si="11"/>
        <v>0</v>
      </c>
      <c r="Q172" s="309"/>
      <c r="R172" s="157"/>
      <c r="S172" s="157"/>
      <c r="T172" s="157"/>
      <c r="U172" s="125" t="s">
        <v>590</v>
      </c>
      <c r="V172" s="157"/>
      <c r="W172" s="157"/>
      <c r="X172" s="157"/>
      <c r="Y172" s="157"/>
      <c r="Z172" s="157"/>
    </row>
    <row r="173" spans="1:26" ht="14.25" customHeight="1" x14ac:dyDescent="0.2">
      <c r="A173" s="109">
        <v>11</v>
      </c>
      <c r="B173" s="268" t="s">
        <v>57</v>
      </c>
      <c r="C173" s="297">
        <f t="shared" ref="C173:D173" si="17">G173-G138</f>
        <v>0</v>
      </c>
      <c r="D173" s="297">
        <f t="shared" si="17"/>
        <v>0</v>
      </c>
      <c r="E173" s="83"/>
      <c r="F173" s="83"/>
      <c r="G173" s="265">
        <v>582514</v>
      </c>
      <c r="H173" s="265">
        <v>581728</v>
      </c>
      <c r="I173" s="310" t="s">
        <v>555</v>
      </c>
      <c r="J173" s="310" t="s">
        <v>556</v>
      </c>
      <c r="K173" s="281"/>
      <c r="L173" s="283"/>
      <c r="M173" s="814">
        <v>189236</v>
      </c>
      <c r="N173" s="816" t="s">
        <v>593</v>
      </c>
      <c r="O173" s="817">
        <v>60000</v>
      </c>
      <c r="P173" s="818">
        <f>(G174-C139)+(G173-C138)</f>
        <v>0</v>
      </c>
      <c r="Q173" s="309"/>
      <c r="R173" s="157"/>
      <c r="S173" s="157"/>
      <c r="T173" s="157"/>
      <c r="U173" s="125" t="s">
        <v>590</v>
      </c>
      <c r="V173" s="157"/>
      <c r="W173" s="157"/>
      <c r="X173" s="157"/>
      <c r="Y173" s="157"/>
      <c r="Z173" s="157"/>
    </row>
    <row r="174" spans="1:26" ht="15" customHeight="1" x14ac:dyDescent="0.2">
      <c r="A174" s="109">
        <v>12</v>
      </c>
      <c r="B174" s="268" t="s">
        <v>58</v>
      </c>
      <c r="C174" s="297">
        <f t="shared" ref="C174:D174" si="18">G174-G139</f>
        <v>0</v>
      </c>
      <c r="D174" s="297">
        <f t="shared" si="18"/>
        <v>0</v>
      </c>
      <c r="E174" s="83"/>
      <c r="F174" s="83"/>
      <c r="G174" s="265">
        <v>753819</v>
      </c>
      <c r="H174" s="265">
        <v>753015</v>
      </c>
      <c r="I174" s="311" t="s">
        <v>555</v>
      </c>
      <c r="J174" s="311" t="s">
        <v>556</v>
      </c>
      <c r="K174" s="281"/>
      <c r="L174" s="283"/>
      <c r="M174" s="773"/>
      <c r="N174" s="800"/>
      <c r="O174" s="773"/>
      <c r="P174" s="773"/>
      <c r="Q174" s="309"/>
      <c r="R174" s="157"/>
      <c r="S174" s="157"/>
      <c r="T174" s="157"/>
      <c r="U174" s="125" t="s">
        <v>590</v>
      </c>
      <c r="V174" s="157"/>
      <c r="W174" s="157"/>
      <c r="X174" s="157"/>
      <c r="Y174" s="157"/>
      <c r="Z174" s="157"/>
    </row>
    <row r="175" spans="1:26" ht="19.5" customHeight="1" x14ac:dyDescent="0.2">
      <c r="A175" s="109">
        <v>13</v>
      </c>
      <c r="B175" s="312" t="s">
        <v>75</v>
      </c>
      <c r="C175" s="297">
        <f t="shared" ref="C175:D175" si="19">G175-G140</f>
        <v>0</v>
      </c>
      <c r="D175" s="297">
        <f t="shared" si="19"/>
        <v>0</v>
      </c>
      <c r="E175" s="83"/>
      <c r="F175" s="83"/>
      <c r="G175" s="272">
        <v>68673</v>
      </c>
      <c r="H175" s="272">
        <v>0</v>
      </c>
      <c r="I175" s="282" t="s">
        <v>557</v>
      </c>
      <c r="J175" s="283" t="s">
        <v>252</v>
      </c>
      <c r="K175" s="281"/>
      <c r="L175" s="281"/>
      <c r="M175" s="813">
        <v>0</v>
      </c>
      <c r="N175" s="819" t="s">
        <v>594</v>
      </c>
      <c r="O175" s="817">
        <v>0</v>
      </c>
      <c r="P175" s="818">
        <f>(G175-C140)+(G176-C141)</f>
        <v>0</v>
      </c>
      <c r="Q175" s="795" t="s">
        <v>595</v>
      </c>
      <c r="R175" s="820"/>
      <c r="S175" s="157"/>
      <c r="T175" s="157"/>
      <c r="U175" s="125" t="s">
        <v>590</v>
      </c>
      <c r="V175" s="157"/>
      <c r="W175" s="157"/>
      <c r="X175" s="157"/>
      <c r="Y175" s="157"/>
      <c r="Z175" s="157"/>
    </row>
    <row r="176" spans="1:26" ht="18.75" customHeight="1" x14ac:dyDescent="0.2">
      <c r="A176" s="109">
        <v>14</v>
      </c>
      <c r="B176" s="312" t="s">
        <v>76</v>
      </c>
      <c r="C176" s="297">
        <f t="shared" ref="C176:D176" si="20">G176-G141</f>
        <v>0</v>
      </c>
      <c r="D176" s="298">
        <f t="shared" si="20"/>
        <v>0</v>
      </c>
      <c r="E176" s="83"/>
      <c r="F176" s="83"/>
      <c r="G176" s="272">
        <v>56027</v>
      </c>
      <c r="H176" s="272">
        <v>0</v>
      </c>
      <c r="I176" s="282" t="s">
        <v>557</v>
      </c>
      <c r="J176" s="283" t="s">
        <v>252</v>
      </c>
      <c r="K176" s="281"/>
      <c r="L176" s="281"/>
      <c r="M176" s="773"/>
      <c r="N176" s="773"/>
      <c r="O176" s="773"/>
      <c r="P176" s="773"/>
      <c r="Q176" s="773"/>
      <c r="R176" s="778"/>
      <c r="S176" s="157"/>
      <c r="T176" s="157"/>
      <c r="U176" s="125" t="s">
        <v>590</v>
      </c>
      <c r="V176" s="157"/>
      <c r="W176" s="157"/>
      <c r="X176" s="157"/>
      <c r="Y176" s="157"/>
      <c r="Z176" s="157"/>
    </row>
    <row r="177" spans="1:26" ht="21.75" customHeight="1" x14ac:dyDescent="0.2">
      <c r="A177" s="109">
        <v>15</v>
      </c>
      <c r="B177" s="268" t="s">
        <v>558</v>
      </c>
      <c r="C177" s="297">
        <f t="shared" ref="C177:D177" si="21">G177-G142</f>
        <v>0</v>
      </c>
      <c r="D177" s="298">
        <f t="shared" si="21"/>
        <v>0</v>
      </c>
      <c r="E177" s="83"/>
      <c r="F177" s="83"/>
      <c r="G177" s="272">
        <v>36800</v>
      </c>
      <c r="H177" s="272">
        <v>0</v>
      </c>
      <c r="I177" s="282" t="s">
        <v>557</v>
      </c>
      <c r="J177" s="283" t="s">
        <v>252</v>
      </c>
      <c r="K177" s="281"/>
      <c r="L177" s="281"/>
      <c r="M177" s="813">
        <v>0</v>
      </c>
      <c r="N177" s="814" t="s">
        <v>594</v>
      </c>
      <c r="O177" s="265">
        <v>0</v>
      </c>
      <c r="P177" s="308">
        <f t="shared" ref="P177:P189" si="22">G177-C142</f>
        <v>0</v>
      </c>
      <c r="Q177" s="309" t="s">
        <v>596</v>
      </c>
      <c r="R177" s="812"/>
      <c r="S177" s="778"/>
      <c r="T177" s="778"/>
      <c r="U177" s="125" t="s">
        <v>590</v>
      </c>
      <c r="V177" s="157"/>
      <c r="W177" s="157"/>
      <c r="X177" s="157"/>
      <c r="Y177" s="157"/>
      <c r="Z177" s="157"/>
    </row>
    <row r="178" spans="1:26" ht="12.75" x14ac:dyDescent="0.2">
      <c r="A178" s="109">
        <v>16</v>
      </c>
      <c r="B178" s="125" t="s">
        <v>559</v>
      </c>
      <c r="C178" s="297">
        <f t="shared" ref="C178:D178" si="23">G178-G143</f>
        <v>0</v>
      </c>
      <c r="D178" s="298">
        <f t="shared" si="23"/>
        <v>0</v>
      </c>
      <c r="E178" s="273"/>
      <c r="F178" s="273"/>
      <c r="G178" s="272">
        <v>38400</v>
      </c>
      <c r="H178" s="272">
        <v>0</v>
      </c>
      <c r="I178" s="282" t="s">
        <v>557</v>
      </c>
      <c r="J178" s="283" t="s">
        <v>252</v>
      </c>
      <c r="K178" s="313"/>
      <c r="L178" s="313"/>
      <c r="M178" s="773"/>
      <c r="N178" s="789"/>
      <c r="O178" s="265">
        <v>0</v>
      </c>
      <c r="P178" s="308">
        <f t="shared" si="22"/>
        <v>0</v>
      </c>
      <c r="Q178" s="309"/>
      <c r="R178" s="157"/>
      <c r="S178" s="157"/>
      <c r="T178" s="157"/>
      <c r="U178" s="125" t="s">
        <v>590</v>
      </c>
      <c r="V178" s="157"/>
      <c r="W178" s="157"/>
      <c r="X178" s="157"/>
      <c r="Y178" s="157"/>
      <c r="Z178" s="157"/>
    </row>
    <row r="179" spans="1:26" ht="15.75" customHeight="1" x14ac:dyDescent="0.2">
      <c r="A179" s="109">
        <v>17</v>
      </c>
      <c r="B179" s="312" t="s">
        <v>560</v>
      </c>
      <c r="C179" s="297">
        <f t="shared" ref="C179:D179" si="24">G179-G144</f>
        <v>0</v>
      </c>
      <c r="D179" s="314">
        <f t="shared" si="24"/>
        <v>0</v>
      </c>
      <c r="E179" s="275"/>
      <c r="F179" s="275"/>
      <c r="G179" s="272">
        <v>240820</v>
      </c>
      <c r="H179" s="272">
        <v>0</v>
      </c>
      <c r="I179" s="300" t="s">
        <v>561</v>
      </c>
      <c r="J179" s="315" t="s">
        <v>562</v>
      </c>
      <c r="K179" s="316"/>
      <c r="L179" s="316"/>
      <c r="M179" s="317">
        <v>0</v>
      </c>
      <c r="N179" s="789"/>
      <c r="O179" s="318">
        <v>0</v>
      </c>
      <c r="P179" s="319">
        <f t="shared" si="22"/>
        <v>0</v>
      </c>
      <c r="Q179" s="309"/>
      <c r="R179" s="157"/>
      <c r="S179" s="157"/>
      <c r="T179" s="157"/>
      <c r="U179" s="125" t="s">
        <v>590</v>
      </c>
      <c r="V179" s="157"/>
      <c r="W179" s="157"/>
      <c r="X179" s="157"/>
      <c r="Y179" s="157"/>
      <c r="Z179" s="157"/>
    </row>
    <row r="180" spans="1:26" ht="12.75" x14ac:dyDescent="0.2">
      <c r="A180" s="109">
        <v>18</v>
      </c>
      <c r="B180" s="312" t="s">
        <v>117</v>
      </c>
      <c r="C180" s="297">
        <f t="shared" ref="C180:D180" si="25">G180-G145</f>
        <v>0</v>
      </c>
      <c r="D180" s="298">
        <f t="shared" si="25"/>
        <v>0</v>
      </c>
      <c r="E180" s="83"/>
      <c r="F180" s="83"/>
      <c r="G180" s="272">
        <v>124477</v>
      </c>
      <c r="H180" s="272">
        <v>0</v>
      </c>
      <c r="I180" s="310" t="s">
        <v>561</v>
      </c>
      <c r="J180" s="320" t="s">
        <v>548</v>
      </c>
      <c r="K180" s="281"/>
      <c r="L180" s="283"/>
      <c r="M180" s="317">
        <v>0</v>
      </c>
      <c r="N180" s="789"/>
      <c r="O180" s="272">
        <v>0</v>
      </c>
      <c r="P180" s="308">
        <f t="shared" si="22"/>
        <v>0</v>
      </c>
      <c r="Q180" s="309"/>
      <c r="R180" s="157"/>
      <c r="S180" s="157"/>
      <c r="T180" s="157"/>
      <c r="U180" s="125" t="s">
        <v>590</v>
      </c>
      <c r="V180" s="157"/>
      <c r="W180" s="157"/>
      <c r="X180" s="157"/>
      <c r="Y180" s="157"/>
      <c r="Z180" s="157"/>
    </row>
    <row r="181" spans="1:26" ht="12.75" x14ac:dyDescent="0.2">
      <c r="A181" s="109">
        <v>19</v>
      </c>
      <c r="B181" s="268" t="s">
        <v>48</v>
      </c>
      <c r="C181" s="297">
        <f t="shared" ref="C181:D181" si="26">G181-G146</f>
        <v>0</v>
      </c>
      <c r="D181" s="298">
        <f t="shared" si="26"/>
        <v>0</v>
      </c>
      <c r="E181" s="277"/>
      <c r="F181" s="277"/>
      <c r="G181" s="272">
        <v>88107</v>
      </c>
      <c r="H181" s="272">
        <v>0</v>
      </c>
      <c r="I181" s="282" t="s">
        <v>563</v>
      </c>
      <c r="J181" s="283" t="s">
        <v>564</v>
      </c>
      <c r="K181" s="281"/>
      <c r="L181" s="281"/>
      <c r="M181" s="317">
        <v>0</v>
      </c>
      <c r="N181" s="789"/>
      <c r="O181" s="272">
        <v>0</v>
      </c>
      <c r="P181" s="308">
        <f t="shared" si="22"/>
        <v>0</v>
      </c>
      <c r="Q181" s="309"/>
      <c r="R181" s="157"/>
      <c r="S181" s="157"/>
      <c r="T181" s="157"/>
      <c r="U181" s="125" t="s">
        <v>590</v>
      </c>
      <c r="V181" s="157"/>
      <c r="W181" s="157"/>
      <c r="X181" s="157">
        <v>0</v>
      </c>
      <c r="Y181" s="157"/>
      <c r="Z181" s="157"/>
    </row>
    <row r="182" spans="1:26" ht="12.75" x14ac:dyDescent="0.2">
      <c r="A182" s="109">
        <v>20</v>
      </c>
      <c r="B182" s="268" t="s">
        <v>565</v>
      </c>
      <c r="C182" s="297">
        <f t="shared" ref="C182:D182" si="27">G182-G147</f>
        <v>0</v>
      </c>
      <c r="D182" s="298">
        <f t="shared" si="27"/>
        <v>0</v>
      </c>
      <c r="E182" s="277"/>
      <c r="F182" s="277"/>
      <c r="G182" s="272">
        <v>151015</v>
      </c>
      <c r="H182" s="272">
        <v>0</v>
      </c>
      <c r="I182" s="282" t="s">
        <v>561</v>
      </c>
      <c r="J182" s="283" t="s">
        <v>548</v>
      </c>
      <c r="K182" s="280">
        <v>1499.99</v>
      </c>
      <c r="L182" s="281"/>
      <c r="M182" s="281">
        <v>1994</v>
      </c>
      <c r="N182" s="773"/>
      <c r="O182" s="272">
        <v>0</v>
      </c>
      <c r="P182" s="308">
        <f t="shared" si="22"/>
        <v>0</v>
      </c>
      <c r="Q182" s="309"/>
      <c r="R182" s="157"/>
      <c r="S182" s="157"/>
      <c r="T182" s="157"/>
      <c r="U182" s="125" t="s">
        <v>590</v>
      </c>
      <c r="V182" s="157"/>
      <c r="W182" s="157"/>
      <c r="X182" s="157"/>
      <c r="Y182" s="157"/>
      <c r="Z182" s="157"/>
    </row>
    <row r="183" spans="1:26" ht="12.75" x14ac:dyDescent="0.2">
      <c r="A183" s="109">
        <v>21</v>
      </c>
      <c r="B183" s="235" t="s">
        <v>566</v>
      </c>
      <c r="C183" s="297">
        <f t="shared" ref="C183:D183" si="28">G183-G148</f>
        <v>0</v>
      </c>
      <c r="D183" s="298">
        <f t="shared" si="28"/>
        <v>0</v>
      </c>
      <c r="E183" s="83"/>
      <c r="F183" s="83"/>
      <c r="G183" s="265">
        <v>26800</v>
      </c>
      <c r="H183" s="272">
        <v>0</v>
      </c>
      <c r="I183" s="282" t="s">
        <v>562</v>
      </c>
      <c r="J183" s="283" t="s">
        <v>567</v>
      </c>
      <c r="K183" s="280"/>
      <c r="L183" s="281"/>
      <c r="M183" s="321">
        <v>1945</v>
      </c>
      <c r="N183" s="322">
        <v>45291</v>
      </c>
      <c r="O183" s="272">
        <v>12000</v>
      </c>
      <c r="P183" s="308">
        <f t="shared" si="22"/>
        <v>1358</v>
      </c>
      <c r="Q183" s="309"/>
      <c r="R183" s="157"/>
      <c r="S183" s="157"/>
      <c r="T183" s="157"/>
      <c r="U183" s="125"/>
      <c r="V183" s="157"/>
      <c r="W183" s="157"/>
      <c r="X183" s="157"/>
      <c r="Y183" s="157"/>
      <c r="Z183" s="157"/>
    </row>
    <row r="184" spans="1:26" ht="12.75" x14ac:dyDescent="0.2">
      <c r="A184" s="109">
        <v>22</v>
      </c>
      <c r="B184" s="268" t="s">
        <v>568</v>
      </c>
      <c r="C184" s="297">
        <f t="shared" ref="C184:D184" si="29">G184-G149</f>
        <v>908</v>
      </c>
      <c r="D184" s="298">
        <f t="shared" si="29"/>
        <v>0</v>
      </c>
      <c r="E184" s="83"/>
      <c r="F184" s="83"/>
      <c r="G184" s="265">
        <v>135944</v>
      </c>
      <c r="H184" s="265">
        <v>0</v>
      </c>
      <c r="I184" s="282" t="s">
        <v>561</v>
      </c>
      <c r="J184" s="283" t="s">
        <v>562</v>
      </c>
      <c r="K184" s="280">
        <v>3310.71</v>
      </c>
      <c r="L184" s="281"/>
      <c r="M184" s="321">
        <v>13300</v>
      </c>
      <c r="N184" s="322">
        <v>44621</v>
      </c>
      <c r="O184" s="272">
        <v>2000</v>
      </c>
      <c r="P184" s="308">
        <f t="shared" si="22"/>
        <v>908</v>
      </c>
      <c r="Q184" s="309"/>
      <c r="R184" s="157"/>
      <c r="S184" s="157"/>
      <c r="T184" s="157"/>
      <c r="U184" s="125" t="s">
        <v>590</v>
      </c>
      <c r="V184" s="157"/>
      <c r="W184" s="157"/>
      <c r="X184" s="157"/>
      <c r="Y184" s="157"/>
      <c r="Z184" s="157"/>
    </row>
    <row r="185" spans="1:26" ht="12.75" x14ac:dyDescent="0.2">
      <c r="A185" s="109">
        <v>23</v>
      </c>
      <c r="B185" s="268" t="s">
        <v>597</v>
      </c>
      <c r="C185" s="297">
        <f t="shared" ref="C185:D185" si="30">G185-G150</f>
        <v>0</v>
      </c>
      <c r="D185" s="298">
        <f t="shared" si="30"/>
        <v>0</v>
      </c>
      <c r="E185" s="277"/>
      <c r="F185" s="277"/>
      <c r="G185" s="272">
        <v>24214</v>
      </c>
      <c r="H185" s="272">
        <v>0</v>
      </c>
      <c r="I185" s="323" t="s">
        <v>569</v>
      </c>
      <c r="J185" s="283" t="s">
        <v>564</v>
      </c>
      <c r="K185" s="281">
        <v>1803</v>
      </c>
      <c r="L185" s="283">
        <v>64</v>
      </c>
      <c r="M185" s="281">
        <v>0</v>
      </c>
      <c r="N185" s="322">
        <v>44621</v>
      </c>
      <c r="O185" s="272">
        <v>0</v>
      </c>
      <c r="P185" s="324">
        <f t="shared" si="22"/>
        <v>0</v>
      </c>
      <c r="Q185" s="309"/>
      <c r="R185" s="157"/>
      <c r="S185" s="157"/>
      <c r="T185" s="157"/>
      <c r="U185" s="125" t="s">
        <v>598</v>
      </c>
      <c r="V185" s="157"/>
      <c r="W185" s="157"/>
      <c r="X185" s="157"/>
      <c r="Y185" s="157"/>
      <c r="Z185" s="157"/>
    </row>
    <row r="186" spans="1:26" ht="12.75" x14ac:dyDescent="0.2">
      <c r="A186" s="109">
        <v>24</v>
      </c>
      <c r="B186" s="268" t="s">
        <v>293</v>
      </c>
      <c r="C186" s="297">
        <f t="shared" ref="C186:D186" si="31">G186-G151</f>
        <v>0</v>
      </c>
      <c r="D186" s="298">
        <f t="shared" si="31"/>
        <v>0</v>
      </c>
      <c r="E186" s="277"/>
      <c r="F186" s="277"/>
      <c r="G186" s="272">
        <v>124666</v>
      </c>
      <c r="H186" s="272">
        <v>0</v>
      </c>
      <c r="I186" s="323" t="s">
        <v>569</v>
      </c>
      <c r="J186" s="283" t="s">
        <v>553</v>
      </c>
      <c r="K186" s="281">
        <v>11122.22</v>
      </c>
      <c r="L186" s="283">
        <v>86</v>
      </c>
      <c r="M186" s="281">
        <v>2384</v>
      </c>
      <c r="N186" s="325">
        <v>45015</v>
      </c>
      <c r="O186" s="272">
        <v>0</v>
      </c>
      <c r="P186" s="324">
        <f t="shared" si="22"/>
        <v>0</v>
      </c>
      <c r="Q186" s="326"/>
      <c r="R186" s="157"/>
      <c r="S186" s="157"/>
      <c r="T186" s="157"/>
      <c r="U186" s="125"/>
      <c r="V186" s="157"/>
      <c r="W186" s="157"/>
      <c r="X186" s="157"/>
      <c r="Y186" s="157"/>
      <c r="Z186" s="157"/>
    </row>
    <row r="187" spans="1:26" ht="12.75" x14ac:dyDescent="0.2">
      <c r="A187" s="109">
        <v>25</v>
      </c>
      <c r="B187" s="268" t="s">
        <v>570</v>
      </c>
      <c r="C187" s="297">
        <f t="shared" ref="C187:D187" si="32">G187-G152</f>
        <v>3726</v>
      </c>
      <c r="D187" s="298">
        <f t="shared" si="32"/>
        <v>0</v>
      </c>
      <c r="E187" s="277"/>
      <c r="F187" s="277"/>
      <c r="G187" s="272">
        <v>84954</v>
      </c>
      <c r="H187" s="272">
        <v>0</v>
      </c>
      <c r="I187" s="323" t="s">
        <v>571</v>
      </c>
      <c r="J187" s="281" t="s">
        <v>572</v>
      </c>
      <c r="K187" s="272">
        <v>620</v>
      </c>
      <c r="L187" s="283">
        <v>7</v>
      </c>
      <c r="M187" s="281">
        <v>14372</v>
      </c>
      <c r="N187" s="325">
        <v>45230</v>
      </c>
      <c r="O187" s="265">
        <v>30000</v>
      </c>
      <c r="P187" s="324">
        <f t="shared" si="22"/>
        <v>6170</v>
      </c>
      <c r="Q187" s="309"/>
      <c r="R187" s="157"/>
      <c r="S187" s="157"/>
      <c r="T187" s="157"/>
      <c r="U187" s="125"/>
      <c r="V187" s="157"/>
      <c r="W187" s="157"/>
      <c r="X187" s="157"/>
      <c r="Y187" s="157"/>
      <c r="Z187" s="157"/>
    </row>
    <row r="188" spans="1:26" ht="12.75" x14ac:dyDescent="0.2">
      <c r="A188" s="109">
        <v>26</v>
      </c>
      <c r="B188" s="268" t="s">
        <v>573</v>
      </c>
      <c r="C188" s="297">
        <f t="shared" ref="C188:D188" si="33">G188-G153</f>
        <v>8784</v>
      </c>
      <c r="D188" s="298">
        <f t="shared" si="33"/>
        <v>0</v>
      </c>
      <c r="E188" s="277"/>
      <c r="F188" s="277"/>
      <c r="G188" s="272">
        <v>17364</v>
      </c>
      <c r="H188" s="272">
        <v>0</v>
      </c>
      <c r="I188" s="323"/>
      <c r="J188" s="281"/>
      <c r="K188" s="272"/>
      <c r="L188" s="283"/>
      <c r="M188" s="323">
        <v>41420</v>
      </c>
      <c r="N188" s="325">
        <v>45230</v>
      </c>
      <c r="O188" s="265">
        <v>20000</v>
      </c>
      <c r="P188" s="324">
        <f t="shared" si="22"/>
        <v>11844</v>
      </c>
      <c r="Q188" s="309"/>
      <c r="R188" s="157"/>
      <c r="S188" s="157"/>
      <c r="T188" s="157"/>
      <c r="U188" s="125"/>
      <c r="V188" s="157"/>
      <c r="W188" s="157"/>
      <c r="X188" s="157"/>
      <c r="Y188" s="157"/>
      <c r="Z188" s="157"/>
    </row>
    <row r="189" spans="1:26" ht="12.75" x14ac:dyDescent="0.2">
      <c r="A189" s="109">
        <v>27</v>
      </c>
      <c r="B189" s="268" t="s">
        <v>81</v>
      </c>
      <c r="C189" s="297">
        <f t="shared" ref="C189:D189" si="34">G189-G154</f>
        <v>0</v>
      </c>
      <c r="D189" s="298">
        <f t="shared" si="34"/>
        <v>0</v>
      </c>
      <c r="E189" s="277"/>
      <c r="F189" s="277"/>
      <c r="G189" s="272">
        <v>126510</v>
      </c>
      <c r="H189" s="272">
        <v>0</v>
      </c>
      <c r="I189" s="323" t="s">
        <v>599</v>
      </c>
      <c r="J189" s="281" t="s">
        <v>600</v>
      </c>
      <c r="K189" s="272">
        <v>5996.4</v>
      </c>
      <c r="L189" s="283">
        <v>41.5</v>
      </c>
      <c r="M189" s="327">
        <v>13187</v>
      </c>
      <c r="N189" s="283" t="s">
        <v>601</v>
      </c>
      <c r="O189" s="265">
        <v>0</v>
      </c>
      <c r="P189" s="308">
        <f t="shared" si="22"/>
        <v>0</v>
      </c>
      <c r="Q189" s="309"/>
      <c r="R189" s="157"/>
      <c r="S189" s="157"/>
      <c r="T189" s="157"/>
      <c r="U189" s="125" t="s">
        <v>590</v>
      </c>
      <c r="V189" s="157"/>
      <c r="W189" s="157"/>
      <c r="X189" s="157"/>
      <c r="Y189" s="157"/>
      <c r="Z189" s="157"/>
    </row>
    <row r="190" spans="1:26" ht="12.75" x14ac:dyDescent="0.2">
      <c r="A190" s="796" t="s">
        <v>531</v>
      </c>
      <c r="B190" s="776"/>
      <c r="C190" s="286">
        <f t="shared" ref="C190:D190" si="35">SUM(C163:C189)</f>
        <v>13418</v>
      </c>
      <c r="D190" s="286">
        <f t="shared" si="35"/>
        <v>0</v>
      </c>
      <c r="E190" s="287">
        <f t="shared" ref="E190:F190" si="36">SUM(E165:E189)</f>
        <v>0</v>
      </c>
      <c r="F190" s="287">
        <f t="shared" si="36"/>
        <v>0</v>
      </c>
      <c r="G190" s="286">
        <f t="shared" ref="G190:H190" si="37">SUM(G163:G189)</f>
        <v>4804551</v>
      </c>
      <c r="H190" s="289">
        <f t="shared" si="37"/>
        <v>1597052</v>
      </c>
      <c r="I190" s="328"/>
      <c r="J190" s="329"/>
      <c r="K190" s="330"/>
      <c r="L190" s="330"/>
      <c r="M190" s="289">
        <f>SUM(M163:M189)</f>
        <v>745659</v>
      </c>
      <c r="N190" s="329"/>
      <c r="O190" s="289">
        <f t="shared" ref="O190:P190" si="38">SUM(O163:O189)</f>
        <v>181000</v>
      </c>
      <c r="P190" s="289">
        <f t="shared" si="38"/>
        <v>24280</v>
      </c>
      <c r="Q190" s="331"/>
      <c r="R190" s="157"/>
      <c r="S190" s="157"/>
      <c r="T190" s="157"/>
      <c r="U190" s="157"/>
      <c r="V190" s="157"/>
      <c r="W190" s="157"/>
      <c r="X190" s="157"/>
      <c r="Y190" s="157"/>
      <c r="Z190" s="157"/>
    </row>
    <row r="191" spans="1:26" ht="12.75" x14ac:dyDescent="0.2">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row>
    <row r="192" spans="1:26" ht="12.75" x14ac:dyDescent="0.2">
      <c r="A192" s="157"/>
      <c r="B192" s="157"/>
      <c r="C192" s="157"/>
      <c r="D192" s="157"/>
      <c r="E192" s="157"/>
      <c r="F192" s="157"/>
      <c r="G192" s="157"/>
      <c r="H192" s="157"/>
      <c r="I192" s="157"/>
      <c r="J192" s="157"/>
      <c r="K192" s="157"/>
      <c r="L192" s="256"/>
      <c r="M192" s="256"/>
      <c r="N192" s="256"/>
      <c r="O192" s="157"/>
      <c r="P192" s="157"/>
      <c r="Q192" s="157"/>
      <c r="R192" s="157"/>
      <c r="S192" s="157"/>
      <c r="T192" s="157"/>
      <c r="U192" s="157"/>
      <c r="V192" s="157"/>
      <c r="W192" s="157"/>
      <c r="X192" s="157"/>
      <c r="Y192" s="157"/>
      <c r="Z192" s="157"/>
    </row>
    <row r="193" spans="1:26" ht="12.75" x14ac:dyDescent="0.2">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row>
    <row r="194" spans="1:26" ht="12.75" x14ac:dyDescent="0.2">
      <c r="A194" s="157"/>
      <c r="B194" s="157"/>
      <c r="C194" s="157"/>
      <c r="D194" s="157"/>
      <c r="E194" s="157"/>
      <c r="F194" s="157"/>
      <c r="G194" s="157"/>
      <c r="H194" s="256"/>
      <c r="I194" s="157"/>
      <c r="J194" s="157"/>
      <c r="K194" s="157"/>
      <c r="L194" s="157"/>
      <c r="M194" s="157"/>
      <c r="N194" s="157"/>
      <c r="O194" s="157"/>
      <c r="P194" s="157"/>
      <c r="Q194" s="157"/>
      <c r="R194" s="157"/>
      <c r="S194" s="157"/>
      <c r="T194" s="157"/>
      <c r="U194" s="157"/>
      <c r="V194" s="157"/>
      <c r="W194" s="157"/>
      <c r="X194" s="157"/>
      <c r="Y194" s="157"/>
      <c r="Z194" s="157"/>
    </row>
    <row r="195" spans="1:26" ht="12.75" x14ac:dyDescent="0.2">
      <c r="A195" s="157"/>
      <c r="B195" s="15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157"/>
      <c r="Y195" s="157"/>
      <c r="Z195" s="157"/>
    </row>
    <row r="196" spans="1:26" ht="12.75" x14ac:dyDescent="0.2">
      <c r="A196" s="157"/>
      <c r="B196" s="15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157"/>
      <c r="Y196" s="157"/>
      <c r="Z196" s="157"/>
    </row>
    <row r="197" spans="1:26" ht="12.75" x14ac:dyDescent="0.2">
      <c r="A197" s="157"/>
      <c r="B197" s="15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157"/>
      <c r="Y197" s="157"/>
      <c r="Z197" s="157"/>
    </row>
    <row r="198" spans="1:26" ht="12.75" x14ac:dyDescent="0.2">
      <c r="A198" s="157"/>
      <c r="B198" s="15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157"/>
      <c r="Y198" s="157"/>
      <c r="Z198" s="157"/>
    </row>
    <row r="199" spans="1:26" ht="12.75" x14ac:dyDescent="0.2">
      <c r="A199" s="157"/>
      <c r="B199" s="157"/>
      <c r="C199" s="157"/>
      <c r="D199" s="157"/>
      <c r="E199" s="157"/>
      <c r="F199" s="157"/>
      <c r="G199" s="157"/>
      <c r="H199" s="157"/>
      <c r="I199" s="157"/>
      <c r="J199" s="157"/>
      <c r="K199" s="157"/>
      <c r="L199" s="157"/>
      <c r="M199" s="157"/>
      <c r="N199" s="157"/>
      <c r="O199" s="157"/>
      <c r="P199" s="157"/>
      <c r="Q199" s="157"/>
      <c r="R199" s="157"/>
      <c r="S199" s="157"/>
      <c r="T199" s="157"/>
      <c r="U199" s="157"/>
      <c r="V199" s="157"/>
      <c r="W199" s="157"/>
      <c r="X199" s="157"/>
      <c r="Y199" s="157"/>
      <c r="Z199" s="157"/>
    </row>
    <row r="200" spans="1:26" ht="12.75" x14ac:dyDescent="0.2">
      <c r="A200" s="157"/>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c r="Y200" s="157"/>
      <c r="Z200" s="157"/>
    </row>
    <row r="201" spans="1:26" ht="12.75" x14ac:dyDescent="0.2">
      <c r="A201" s="157"/>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row>
    <row r="202" spans="1:26" ht="12.75" x14ac:dyDescent="0.2">
      <c r="A202" s="157"/>
      <c r="B202" s="157"/>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c r="Y202" s="157"/>
      <c r="Z202" s="157"/>
    </row>
    <row r="203" spans="1:26" ht="12.75" x14ac:dyDescent="0.2">
      <c r="A203" s="157"/>
      <c r="B203" s="157"/>
      <c r="C203" s="157"/>
      <c r="D203" s="157"/>
      <c r="E203" s="157"/>
      <c r="F203" s="157"/>
      <c r="G203" s="157"/>
      <c r="H203" s="157"/>
      <c r="I203" s="157"/>
      <c r="J203" s="157"/>
      <c r="K203" s="157"/>
      <c r="L203" s="157"/>
      <c r="M203" s="157"/>
      <c r="N203" s="157"/>
      <c r="O203" s="157"/>
      <c r="P203" s="157"/>
      <c r="Q203" s="157"/>
      <c r="R203" s="157"/>
      <c r="S203" s="157"/>
      <c r="T203" s="157"/>
      <c r="U203" s="157"/>
      <c r="V203" s="157"/>
      <c r="W203" s="157"/>
      <c r="X203" s="157"/>
      <c r="Y203" s="157"/>
      <c r="Z203" s="157"/>
    </row>
    <row r="204" spans="1:26" ht="12.75" x14ac:dyDescent="0.2">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row>
    <row r="205" spans="1:26" ht="12.75" x14ac:dyDescent="0.2">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row>
    <row r="206" spans="1:26" ht="12.75" x14ac:dyDescent="0.2">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row>
    <row r="207" spans="1:26" ht="12.75" x14ac:dyDescent="0.2">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row>
    <row r="208" spans="1:26" ht="12.75" x14ac:dyDescent="0.2">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row>
    <row r="209" spans="1:26" ht="12.75" x14ac:dyDescent="0.2">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row>
    <row r="210" spans="1:26" ht="12.75" x14ac:dyDescent="0.2">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row>
    <row r="211" spans="1:26" ht="12.75" x14ac:dyDescent="0.2">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row>
    <row r="212" spans="1:26" ht="12.75" x14ac:dyDescent="0.2">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row>
    <row r="213" spans="1:26" ht="12.75" x14ac:dyDescent="0.2">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row>
    <row r="214" spans="1:26" ht="12.75" x14ac:dyDescent="0.2">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row>
    <row r="215" spans="1:26" ht="12.75" x14ac:dyDescent="0.2">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row>
    <row r="216" spans="1:26" ht="12.75" x14ac:dyDescent="0.2">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row>
    <row r="217" spans="1:26" ht="12.75" x14ac:dyDescent="0.2">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row>
    <row r="218" spans="1:26" ht="12.75" x14ac:dyDescent="0.2">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row>
    <row r="219" spans="1:26" ht="12.75" x14ac:dyDescent="0.2">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row>
    <row r="220" spans="1:26" ht="12.75" x14ac:dyDescent="0.2">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row>
    <row r="221" spans="1:26" ht="12.75" x14ac:dyDescent="0.2">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row>
    <row r="222" spans="1:26" ht="12.75" x14ac:dyDescent="0.2">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row>
    <row r="223" spans="1:26" ht="12.75" x14ac:dyDescent="0.2">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row>
    <row r="224" spans="1:26" ht="12.75" x14ac:dyDescent="0.2">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row>
    <row r="225" spans="1:26" ht="12.75" x14ac:dyDescent="0.2">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row>
    <row r="226" spans="1:26" ht="12.75" x14ac:dyDescent="0.2">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row>
    <row r="227" spans="1:26" ht="12.75" x14ac:dyDescent="0.2">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row>
    <row r="228" spans="1:26" ht="12.75" x14ac:dyDescent="0.2">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row>
    <row r="229" spans="1:26" ht="12.75" x14ac:dyDescent="0.2">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row>
    <row r="230" spans="1:26" ht="12.75" x14ac:dyDescent="0.2">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row>
    <row r="231" spans="1:26" ht="12.75" x14ac:dyDescent="0.2">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row>
    <row r="232" spans="1:26" ht="12.75" x14ac:dyDescent="0.2">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row>
    <row r="233" spans="1:26" ht="12.75" x14ac:dyDescent="0.2">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row>
    <row r="234" spans="1:26" ht="12.75" x14ac:dyDescent="0.2">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row>
    <row r="235" spans="1:26" ht="12.75" x14ac:dyDescent="0.2">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row>
    <row r="236" spans="1:26" ht="12.75" x14ac:dyDescent="0.2">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row>
    <row r="237" spans="1:26" ht="12.75" x14ac:dyDescent="0.2">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row>
    <row r="238" spans="1:26" ht="12.75" x14ac:dyDescent="0.2">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row>
    <row r="239" spans="1:26" ht="12.75" x14ac:dyDescent="0.2">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row>
    <row r="240" spans="1:26" ht="12.75" x14ac:dyDescent="0.2">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row>
    <row r="241" spans="1:26" ht="12.75" x14ac:dyDescent="0.2">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row>
    <row r="242" spans="1:26" ht="12.75" x14ac:dyDescent="0.2">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row>
    <row r="243" spans="1:26" ht="12.75" x14ac:dyDescent="0.2">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row>
    <row r="244" spans="1:26" ht="12.75" x14ac:dyDescent="0.2">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row>
    <row r="245" spans="1:26" ht="12.75" x14ac:dyDescent="0.2">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row>
    <row r="246" spans="1:26" ht="12.75" x14ac:dyDescent="0.2">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row>
    <row r="247" spans="1:26" ht="12.75" x14ac:dyDescent="0.2">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row>
    <row r="248" spans="1:26" ht="12.75" x14ac:dyDescent="0.2">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row>
    <row r="249" spans="1:26" ht="12.75" x14ac:dyDescent="0.2">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row>
    <row r="250" spans="1:26" ht="12.75" x14ac:dyDescent="0.2">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row>
    <row r="251" spans="1:26" ht="12.75" x14ac:dyDescent="0.2">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row>
    <row r="252" spans="1:26" ht="12.75" x14ac:dyDescent="0.2">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row>
    <row r="253" spans="1:26" ht="12.75" x14ac:dyDescent="0.2">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row>
    <row r="254" spans="1:26" ht="12.75" x14ac:dyDescent="0.2">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row>
    <row r="255" spans="1:26" ht="12.75" x14ac:dyDescent="0.2">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row>
    <row r="256" spans="1:26" ht="12.75" x14ac:dyDescent="0.2">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row>
    <row r="257" spans="1:26" ht="12.75" x14ac:dyDescent="0.2">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row>
    <row r="258" spans="1:26" ht="12.75" x14ac:dyDescent="0.2">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row>
    <row r="259" spans="1:26" ht="12.75" x14ac:dyDescent="0.2">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row>
    <row r="260" spans="1:26" ht="12.75" x14ac:dyDescent="0.2">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row>
    <row r="261" spans="1:26" ht="12.75" x14ac:dyDescent="0.2">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row>
    <row r="262" spans="1:26" ht="12.75" x14ac:dyDescent="0.2">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row>
    <row r="263" spans="1:26" ht="12.75" x14ac:dyDescent="0.2">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row>
    <row r="264" spans="1:26" ht="12.75" x14ac:dyDescent="0.2">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row>
    <row r="265" spans="1:26" ht="12.75" x14ac:dyDescent="0.2">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row>
    <row r="266" spans="1:26" ht="12.75" x14ac:dyDescent="0.2">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row>
    <row r="267" spans="1:26" ht="12.75" x14ac:dyDescent="0.2">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row>
    <row r="268" spans="1:26" ht="12.75" x14ac:dyDescent="0.2">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row>
    <row r="269" spans="1:26" ht="12.75" x14ac:dyDescent="0.2">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row>
    <row r="270" spans="1:26" ht="12.75" x14ac:dyDescent="0.2">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row>
    <row r="271" spans="1:26" ht="12.75" x14ac:dyDescent="0.2">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row>
    <row r="272" spans="1:26" ht="12.75" x14ac:dyDescent="0.2">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row>
    <row r="273" spans="1:26" ht="12.75" x14ac:dyDescent="0.2">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row>
    <row r="274" spans="1:26" ht="12.75" x14ac:dyDescent="0.2">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row>
    <row r="275" spans="1:26" ht="12.75" x14ac:dyDescent="0.2">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row>
    <row r="276" spans="1:26" ht="12.75" x14ac:dyDescent="0.2">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row>
    <row r="277" spans="1:26" ht="12.75" x14ac:dyDescent="0.2">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row>
    <row r="278" spans="1:26" ht="12.75" x14ac:dyDescent="0.2">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row>
    <row r="279" spans="1:26" ht="12.75" x14ac:dyDescent="0.2">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row>
    <row r="280" spans="1:26" ht="12.75" x14ac:dyDescent="0.2">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row>
    <row r="281" spans="1:26" ht="12.75" x14ac:dyDescent="0.2">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row>
    <row r="282" spans="1:26" ht="12.75" x14ac:dyDescent="0.2">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row>
    <row r="283" spans="1:26" ht="12.75" x14ac:dyDescent="0.2">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row>
    <row r="284" spans="1:26" ht="12.75" x14ac:dyDescent="0.2">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row>
    <row r="285" spans="1:26" ht="12.75" x14ac:dyDescent="0.2">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row>
    <row r="286" spans="1:26" ht="12.75" x14ac:dyDescent="0.2">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row>
    <row r="287" spans="1:26" ht="12.75" x14ac:dyDescent="0.2">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row>
    <row r="288" spans="1:26" ht="12.75" x14ac:dyDescent="0.2">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row>
    <row r="289" spans="1:26" ht="12.75" x14ac:dyDescent="0.2">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row>
    <row r="290" spans="1:26" ht="12.75" x14ac:dyDescent="0.2">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row>
    <row r="291" spans="1:26" ht="12.75" x14ac:dyDescent="0.2">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row>
    <row r="292" spans="1:26" ht="12.75" x14ac:dyDescent="0.2">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row>
    <row r="293" spans="1:26" ht="12.75" x14ac:dyDescent="0.2">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row>
    <row r="294" spans="1:26" ht="12.75" x14ac:dyDescent="0.2">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row>
    <row r="295" spans="1:26" ht="12.75" x14ac:dyDescent="0.2">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row>
    <row r="296" spans="1:26" ht="12.75" x14ac:dyDescent="0.2">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row>
    <row r="297" spans="1:26" ht="12.75" x14ac:dyDescent="0.2">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row>
    <row r="298" spans="1:26" ht="12.75" x14ac:dyDescent="0.2">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row>
    <row r="299" spans="1:26" ht="12.75" x14ac:dyDescent="0.2">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row>
    <row r="300" spans="1:26" ht="12.75" x14ac:dyDescent="0.2">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row>
    <row r="301" spans="1:26" ht="12.75" x14ac:dyDescent="0.2">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row>
    <row r="302" spans="1:26" ht="12.75" x14ac:dyDescent="0.2">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row>
    <row r="303" spans="1:26" ht="12.75" x14ac:dyDescent="0.2">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row>
    <row r="304" spans="1:26" ht="12.75" x14ac:dyDescent="0.2">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row>
    <row r="305" spans="1:26" ht="12.75" x14ac:dyDescent="0.2">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row>
    <row r="306" spans="1:26" ht="12.75" x14ac:dyDescent="0.2">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row>
    <row r="307" spans="1:26" ht="12.75" x14ac:dyDescent="0.2">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row>
    <row r="308" spans="1:26" ht="12.75" x14ac:dyDescent="0.2">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row>
    <row r="309" spans="1:26" ht="12.75" x14ac:dyDescent="0.2">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row>
    <row r="310" spans="1:26" ht="12.75" x14ac:dyDescent="0.2">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row>
    <row r="311" spans="1:26" ht="12.75" x14ac:dyDescent="0.2">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row>
    <row r="312" spans="1:26" ht="12.75" x14ac:dyDescent="0.2">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row>
    <row r="313" spans="1:26" ht="12.75" x14ac:dyDescent="0.2">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row>
    <row r="314" spans="1:26" ht="12.75" x14ac:dyDescent="0.2">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row>
    <row r="315" spans="1:26" ht="12.75" x14ac:dyDescent="0.2">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row>
    <row r="316" spans="1:26" ht="12.75" x14ac:dyDescent="0.2">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row>
    <row r="317" spans="1:26" ht="12.75" x14ac:dyDescent="0.2">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row>
    <row r="318" spans="1:26" ht="12.75" x14ac:dyDescent="0.2">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row>
    <row r="319" spans="1:26" ht="12.75" x14ac:dyDescent="0.2">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row>
    <row r="320" spans="1:26" ht="12.75" x14ac:dyDescent="0.2">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row>
    <row r="321" spans="1:26" ht="12.75" x14ac:dyDescent="0.2">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row>
    <row r="322" spans="1:26" ht="12.75" x14ac:dyDescent="0.2">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row>
    <row r="323" spans="1:26" ht="12.75" x14ac:dyDescent="0.2">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row>
    <row r="324" spans="1:26" ht="12.75" x14ac:dyDescent="0.2">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row>
    <row r="325" spans="1:26" ht="12.75" x14ac:dyDescent="0.2">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row>
    <row r="326" spans="1:26" ht="12.75" x14ac:dyDescent="0.2">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row>
    <row r="327" spans="1:26" ht="12.75" x14ac:dyDescent="0.2">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row>
    <row r="328" spans="1:26" ht="12.75" x14ac:dyDescent="0.2">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row>
    <row r="329" spans="1:26" ht="12.75" x14ac:dyDescent="0.2">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row>
    <row r="330" spans="1:26" ht="12.75" x14ac:dyDescent="0.2">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row>
    <row r="331" spans="1:26" ht="12.75" x14ac:dyDescent="0.2">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row>
    <row r="332" spans="1:26" ht="12.75" x14ac:dyDescent="0.2">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row>
    <row r="333" spans="1:26" ht="12.75" x14ac:dyDescent="0.2">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row>
    <row r="334" spans="1:26" ht="12.75" x14ac:dyDescent="0.2">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row>
    <row r="335" spans="1:26" ht="12.75" x14ac:dyDescent="0.2">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row>
    <row r="336" spans="1:26" ht="12.75" x14ac:dyDescent="0.2">
      <c r="A336" s="157"/>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row>
    <row r="337" spans="1:26" ht="12.75" x14ac:dyDescent="0.2">
      <c r="A337" s="157"/>
      <c r="B337" s="157"/>
      <c r="C337" s="157"/>
      <c r="D337" s="157"/>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row>
    <row r="338" spans="1:26" ht="12.75" x14ac:dyDescent="0.2">
      <c r="A338" s="157"/>
      <c r="B338" s="157"/>
      <c r="C338" s="157"/>
      <c r="D338" s="157"/>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row>
    <row r="339" spans="1:26" ht="12.75" x14ac:dyDescent="0.2">
      <c r="A339" s="157"/>
      <c r="B339" s="157"/>
      <c r="C339" s="157"/>
      <c r="D339" s="157"/>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row>
    <row r="340" spans="1:26" ht="12.75" x14ac:dyDescent="0.2">
      <c r="A340" s="157"/>
      <c r="B340" s="157"/>
      <c r="C340" s="157"/>
      <c r="D340" s="157"/>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row>
    <row r="341" spans="1:26" ht="12.75" x14ac:dyDescent="0.2">
      <c r="A341" s="157"/>
      <c r="B341" s="157"/>
      <c r="C341" s="157"/>
      <c r="D341" s="157"/>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row>
    <row r="342" spans="1:26" ht="12.75" x14ac:dyDescent="0.2">
      <c r="A342" s="157"/>
      <c r="B342" s="157"/>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row>
    <row r="343" spans="1:26" ht="12.75" x14ac:dyDescent="0.2">
      <c r="A343" s="157"/>
      <c r="B343" s="157"/>
      <c r="C343" s="157"/>
      <c r="D343" s="157"/>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row>
    <row r="344" spans="1:26" ht="12.75" x14ac:dyDescent="0.2">
      <c r="A344" s="157"/>
      <c r="B344" s="157"/>
      <c r="C344" s="157"/>
      <c r="D344" s="157"/>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row>
    <row r="345" spans="1:26" ht="12.75" x14ac:dyDescent="0.2">
      <c r="A345" s="157"/>
      <c r="B345" s="157"/>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row>
    <row r="346" spans="1:26" ht="12.75" x14ac:dyDescent="0.2">
      <c r="A346" s="157"/>
      <c r="B346" s="157"/>
      <c r="C346" s="157"/>
      <c r="D346" s="157"/>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row>
    <row r="347" spans="1:26" ht="12.75" x14ac:dyDescent="0.2">
      <c r="A347" s="157"/>
      <c r="B347" s="157"/>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row>
    <row r="348" spans="1:26" ht="12.75" x14ac:dyDescent="0.2">
      <c r="A348" s="157"/>
      <c r="B348" s="157"/>
      <c r="C348" s="157"/>
      <c r="D348" s="157"/>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row>
    <row r="349" spans="1:26" ht="12.75" x14ac:dyDescent="0.2">
      <c r="A349" s="157"/>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row>
    <row r="350" spans="1:26" ht="12.75" x14ac:dyDescent="0.2">
      <c r="A350" s="157"/>
      <c r="B350" s="157"/>
      <c r="C350" s="157"/>
      <c r="D350" s="157"/>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row>
    <row r="351" spans="1:26" ht="12.75" x14ac:dyDescent="0.2">
      <c r="A351" s="157"/>
      <c r="B351" s="157"/>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row>
    <row r="352" spans="1:26" ht="12.75" x14ac:dyDescent="0.2">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row>
    <row r="353" spans="1:26" ht="12.75" x14ac:dyDescent="0.2">
      <c r="A353" s="157"/>
      <c r="B353" s="157"/>
      <c r="C353" s="157"/>
      <c r="D353" s="157"/>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row>
    <row r="354" spans="1:26" ht="12.75" x14ac:dyDescent="0.2">
      <c r="A354" s="157"/>
      <c r="B354" s="157"/>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row>
    <row r="355" spans="1:26" ht="12.75" x14ac:dyDescent="0.2">
      <c r="A355" s="157"/>
      <c r="B355" s="157"/>
      <c r="C355" s="157"/>
      <c r="D355" s="157"/>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row>
    <row r="356" spans="1:26" ht="12.75" x14ac:dyDescent="0.2">
      <c r="A356" s="157"/>
      <c r="B356" s="157"/>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row>
    <row r="357" spans="1:26" ht="12.75" x14ac:dyDescent="0.2">
      <c r="A357" s="157"/>
      <c r="B357" s="157"/>
      <c r="C357" s="157"/>
      <c r="D357" s="157"/>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row>
    <row r="358" spans="1:26" ht="12.75" x14ac:dyDescent="0.2">
      <c r="A358" s="157"/>
      <c r="B358" s="15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row>
    <row r="359" spans="1:26" ht="12.75" x14ac:dyDescent="0.2">
      <c r="A359" s="157"/>
      <c r="B359" s="157"/>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row>
    <row r="360" spans="1:26" ht="12.75" x14ac:dyDescent="0.2">
      <c r="A360" s="157"/>
      <c r="B360" s="157"/>
      <c r="C360" s="157"/>
      <c r="D360" s="157"/>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row>
    <row r="361" spans="1:26" ht="12.75" x14ac:dyDescent="0.2">
      <c r="A361" s="157"/>
      <c r="B361" s="157"/>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row>
    <row r="362" spans="1:26" ht="12.75" x14ac:dyDescent="0.2">
      <c r="A362" s="157"/>
      <c r="B362" s="157"/>
      <c r="C362" s="157"/>
      <c r="D362" s="157"/>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row>
    <row r="363" spans="1:26" ht="12.75" x14ac:dyDescent="0.2">
      <c r="A363" s="157"/>
      <c r="B363" s="157"/>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row>
    <row r="364" spans="1:26" ht="12.75" x14ac:dyDescent="0.2">
      <c r="A364" s="157"/>
      <c r="B364" s="15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row>
    <row r="365" spans="1:26" ht="12.75" x14ac:dyDescent="0.2">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row>
    <row r="366" spans="1:26" ht="12.75" x14ac:dyDescent="0.2">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row>
    <row r="367" spans="1:26" ht="12.75" x14ac:dyDescent="0.2">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row>
    <row r="368" spans="1:26" ht="12.75" x14ac:dyDescent="0.2">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row>
    <row r="369" spans="1:26" ht="12.75" x14ac:dyDescent="0.2">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row>
    <row r="370" spans="1:26" ht="12.75" x14ac:dyDescent="0.2">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row>
    <row r="371" spans="1:26" ht="12.75" x14ac:dyDescent="0.2">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row>
    <row r="372" spans="1:26" ht="12.75" x14ac:dyDescent="0.2">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row>
    <row r="373" spans="1:26" ht="12.75" x14ac:dyDescent="0.2">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row>
    <row r="374" spans="1:26" ht="12.75" x14ac:dyDescent="0.2">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row>
    <row r="375" spans="1:26" ht="12.75" x14ac:dyDescent="0.2">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row>
    <row r="376" spans="1:26" ht="12.75" x14ac:dyDescent="0.2">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row>
    <row r="377" spans="1:26" ht="12.75" x14ac:dyDescent="0.2">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row>
    <row r="378" spans="1:26" ht="12.75" x14ac:dyDescent="0.2">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row>
    <row r="379" spans="1:26" ht="12.75" x14ac:dyDescent="0.2">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row>
    <row r="380" spans="1:26" ht="12.75" x14ac:dyDescent="0.2">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row>
    <row r="381" spans="1:26" ht="12.75" x14ac:dyDescent="0.2">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row>
    <row r="382" spans="1:26" ht="12.75" x14ac:dyDescent="0.2">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row>
    <row r="383" spans="1:26" ht="12.75" x14ac:dyDescent="0.2">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row>
    <row r="384" spans="1:26" ht="12.75" x14ac:dyDescent="0.2">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row>
    <row r="385" spans="1:26" ht="12.75" x14ac:dyDescent="0.2">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row>
    <row r="386" spans="1:26" ht="12.75" x14ac:dyDescent="0.2">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row>
    <row r="387" spans="1:26" ht="12.75" x14ac:dyDescent="0.2">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row>
    <row r="388" spans="1:26" ht="12.75" x14ac:dyDescent="0.2">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row>
    <row r="389" spans="1:26" ht="12.75" x14ac:dyDescent="0.2">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row>
    <row r="390" spans="1:26" ht="12.75" x14ac:dyDescent="0.2">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row>
    <row r="391" spans="1:26" ht="12.75" x14ac:dyDescent="0.2">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row>
    <row r="392" spans="1:26" ht="12.75" x14ac:dyDescent="0.2">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row>
    <row r="393" spans="1:26" ht="12.75" x14ac:dyDescent="0.2">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row>
    <row r="394" spans="1:26" ht="12.75" x14ac:dyDescent="0.2">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row>
    <row r="395" spans="1:26" ht="12.75" x14ac:dyDescent="0.2">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row>
    <row r="396" spans="1:26" ht="12.75" x14ac:dyDescent="0.2">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row>
    <row r="397" spans="1:26" ht="12.75" x14ac:dyDescent="0.2">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row>
    <row r="398" spans="1:26" ht="12.75" x14ac:dyDescent="0.2">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row>
    <row r="399" spans="1:26" ht="12.75" x14ac:dyDescent="0.2">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row>
    <row r="400" spans="1:26" ht="12.75" x14ac:dyDescent="0.2">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row>
    <row r="401" spans="1:26" ht="12.75" x14ac:dyDescent="0.2">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row>
    <row r="402" spans="1:26" ht="12.75" x14ac:dyDescent="0.2">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row>
    <row r="403" spans="1:26" ht="12.75" x14ac:dyDescent="0.2">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row>
    <row r="404" spans="1:26" ht="12.75" x14ac:dyDescent="0.2">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row>
    <row r="405" spans="1:26" ht="12.75" x14ac:dyDescent="0.2">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row>
    <row r="406" spans="1:26" ht="12.75" x14ac:dyDescent="0.2">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row>
    <row r="407" spans="1:26" ht="12.75" x14ac:dyDescent="0.2">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row>
    <row r="408" spans="1:26" ht="12.75" x14ac:dyDescent="0.2">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row>
    <row r="409" spans="1:26" ht="12.75" x14ac:dyDescent="0.2">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row>
    <row r="410" spans="1:26" ht="12.75" x14ac:dyDescent="0.2">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row>
    <row r="411" spans="1:26" ht="12.75" x14ac:dyDescent="0.2">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row>
    <row r="412" spans="1:26" ht="12.75" x14ac:dyDescent="0.2">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row>
    <row r="413" spans="1:26" ht="12.75" x14ac:dyDescent="0.2">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row>
    <row r="414" spans="1:26" ht="12.75" x14ac:dyDescent="0.2">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row>
    <row r="415" spans="1:26" ht="12.75" x14ac:dyDescent="0.2">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row>
    <row r="416" spans="1:26" ht="12.75" x14ac:dyDescent="0.2">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row>
    <row r="417" spans="1:26" ht="12.75" x14ac:dyDescent="0.2">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row>
    <row r="418" spans="1:26" ht="12.75" x14ac:dyDescent="0.2">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row>
    <row r="419" spans="1:26" ht="12.75" x14ac:dyDescent="0.2">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row>
    <row r="420" spans="1:26" ht="12.75" x14ac:dyDescent="0.2">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row>
    <row r="421" spans="1:26" ht="12.75" x14ac:dyDescent="0.2">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row>
    <row r="422" spans="1:26" ht="12.75" x14ac:dyDescent="0.2">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row>
    <row r="423" spans="1:26" ht="12.75" x14ac:dyDescent="0.2">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row>
    <row r="424" spans="1:26" ht="12.75" x14ac:dyDescent="0.2">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row>
    <row r="425" spans="1:26" ht="12.75" x14ac:dyDescent="0.2">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row>
    <row r="426" spans="1:26" ht="12.75" x14ac:dyDescent="0.2">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row>
    <row r="427" spans="1:26" ht="12.75" x14ac:dyDescent="0.2">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row>
    <row r="428" spans="1:26" ht="12.75" x14ac:dyDescent="0.2">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row>
    <row r="429" spans="1:26" ht="12.75" x14ac:dyDescent="0.2">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row>
    <row r="430" spans="1:26" ht="12.75" x14ac:dyDescent="0.2">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row>
    <row r="431" spans="1:26" ht="12.75" x14ac:dyDescent="0.2">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row>
    <row r="432" spans="1:26" ht="12.75" x14ac:dyDescent="0.2">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row>
    <row r="433" spans="1:26" ht="12.75" x14ac:dyDescent="0.2">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row>
    <row r="434" spans="1:26" ht="12.75" x14ac:dyDescent="0.2">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row>
    <row r="435" spans="1:26" ht="12.75" x14ac:dyDescent="0.2">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row>
    <row r="436" spans="1:26" ht="12.75" x14ac:dyDescent="0.2">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row>
    <row r="437" spans="1:26" ht="12.75" x14ac:dyDescent="0.2">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row>
    <row r="438" spans="1:26" ht="12.75" x14ac:dyDescent="0.2">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row>
    <row r="439" spans="1:26" ht="12.75" x14ac:dyDescent="0.2">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row>
    <row r="440" spans="1:26" ht="12.75" x14ac:dyDescent="0.2">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row>
    <row r="441" spans="1:26" ht="12.75" x14ac:dyDescent="0.2">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row>
    <row r="442" spans="1:26" ht="12.75" x14ac:dyDescent="0.2">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row>
    <row r="443" spans="1:26" ht="12.75" x14ac:dyDescent="0.2">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row>
    <row r="444" spans="1:26" ht="12.75" x14ac:dyDescent="0.2">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row>
    <row r="445" spans="1:26" ht="12.75" x14ac:dyDescent="0.2">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row>
    <row r="446" spans="1:26" ht="12.75" x14ac:dyDescent="0.2">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row>
    <row r="447" spans="1:26" ht="12.75" x14ac:dyDescent="0.2">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row>
    <row r="448" spans="1:26" ht="12.75" x14ac:dyDescent="0.2">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row>
    <row r="449" spans="1:26" ht="12.75" x14ac:dyDescent="0.2">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row>
    <row r="450" spans="1:26" ht="12.75" x14ac:dyDescent="0.2">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row>
    <row r="451" spans="1:26" ht="12.75" x14ac:dyDescent="0.2">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row>
    <row r="452" spans="1:26" ht="12.75" x14ac:dyDescent="0.2">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row>
    <row r="453" spans="1:26" ht="12.75" x14ac:dyDescent="0.2">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row>
    <row r="454" spans="1:26" ht="12.75" x14ac:dyDescent="0.2">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row>
    <row r="455" spans="1:26" ht="12.75" x14ac:dyDescent="0.2">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row>
    <row r="456" spans="1:26" ht="12.75" x14ac:dyDescent="0.2">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row>
    <row r="457" spans="1:26" ht="12.75" x14ac:dyDescent="0.2">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row>
    <row r="458" spans="1:26" ht="12.75" x14ac:dyDescent="0.2">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row>
    <row r="459" spans="1:26" ht="12.75" x14ac:dyDescent="0.2">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row>
    <row r="460" spans="1:26" ht="12.75" x14ac:dyDescent="0.2">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row>
    <row r="461" spans="1:26" ht="12.75" x14ac:dyDescent="0.2">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row>
    <row r="462" spans="1:26" ht="12.75" x14ac:dyDescent="0.2">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row>
    <row r="463" spans="1:26" ht="12.75" x14ac:dyDescent="0.2">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row>
    <row r="464" spans="1:26" ht="12.75" x14ac:dyDescent="0.2">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row>
    <row r="465" spans="1:26" ht="12.75" x14ac:dyDescent="0.2">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row>
    <row r="466" spans="1:26" ht="12.75" x14ac:dyDescent="0.2">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row>
    <row r="467" spans="1:26" ht="12.75" x14ac:dyDescent="0.2">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row>
    <row r="468" spans="1:26" ht="12.75" x14ac:dyDescent="0.2">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row>
    <row r="469" spans="1:26" ht="12.75" x14ac:dyDescent="0.2">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row>
    <row r="470" spans="1:26" ht="12.75" x14ac:dyDescent="0.2">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row>
    <row r="471" spans="1:26" ht="12.75" x14ac:dyDescent="0.2">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row>
    <row r="472" spans="1:26" ht="12.75" x14ac:dyDescent="0.2">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row>
    <row r="473" spans="1:26" ht="12.75" x14ac:dyDescent="0.2">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row>
    <row r="474" spans="1:26" ht="12.75" x14ac:dyDescent="0.2">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row>
    <row r="475" spans="1:26" ht="12.75" x14ac:dyDescent="0.2">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row>
    <row r="476" spans="1:26" ht="12.75" x14ac:dyDescent="0.2">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row>
    <row r="477" spans="1:26" ht="12.75" x14ac:dyDescent="0.2">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row>
    <row r="478" spans="1:26" ht="12.75" x14ac:dyDescent="0.2">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row>
    <row r="479" spans="1:26" ht="12.75" x14ac:dyDescent="0.2">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row>
    <row r="480" spans="1:26" ht="12.75" x14ac:dyDescent="0.2">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row>
    <row r="481" spans="1:26" ht="12.75" x14ac:dyDescent="0.2">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row>
    <row r="482" spans="1:26" ht="12.75" x14ac:dyDescent="0.2">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row>
    <row r="483" spans="1:26" ht="12.75" x14ac:dyDescent="0.2">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row>
    <row r="484" spans="1:26" ht="12.75" x14ac:dyDescent="0.2">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row>
    <row r="485" spans="1:26" ht="12.75" x14ac:dyDescent="0.2">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row>
    <row r="486" spans="1:26" ht="12.75" x14ac:dyDescent="0.2">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row>
    <row r="487" spans="1:26" ht="12.75" x14ac:dyDescent="0.2">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row>
    <row r="488" spans="1:26" ht="12.75" x14ac:dyDescent="0.2">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row>
    <row r="489" spans="1:26" ht="12.75" x14ac:dyDescent="0.2">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row>
    <row r="490" spans="1:26" ht="12.75" x14ac:dyDescent="0.2">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row>
    <row r="491" spans="1:26" ht="12.75" x14ac:dyDescent="0.2">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row>
    <row r="492" spans="1:26" ht="12.75" x14ac:dyDescent="0.2">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row>
    <row r="493" spans="1:26" ht="12.75" x14ac:dyDescent="0.2">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row>
    <row r="494" spans="1:26" ht="12.75" x14ac:dyDescent="0.2">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row>
    <row r="495" spans="1:26" ht="12.75" x14ac:dyDescent="0.2">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row>
    <row r="496" spans="1:26" ht="12.75" x14ac:dyDescent="0.2">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row>
    <row r="497" spans="1:26" ht="12.75" x14ac:dyDescent="0.2">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row>
    <row r="498" spans="1:26" ht="12.75" x14ac:dyDescent="0.2">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row>
    <row r="499" spans="1:26" ht="12.75" x14ac:dyDescent="0.2">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row>
    <row r="500" spans="1:26" ht="12.75" x14ac:dyDescent="0.2">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row>
    <row r="501" spans="1:26" ht="12.75" x14ac:dyDescent="0.2">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row>
    <row r="502" spans="1:26" ht="12.75" x14ac:dyDescent="0.2">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row>
    <row r="503" spans="1:26" ht="12.75" x14ac:dyDescent="0.2">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row>
    <row r="504" spans="1:26" ht="12.75" x14ac:dyDescent="0.2">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row>
    <row r="505" spans="1:26" ht="12.75" x14ac:dyDescent="0.2">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row>
    <row r="506" spans="1:26" ht="12.75" x14ac:dyDescent="0.2">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row>
    <row r="507" spans="1:26" ht="12.75" x14ac:dyDescent="0.2">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row>
    <row r="508" spans="1:26" ht="12.75" x14ac:dyDescent="0.2">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row>
    <row r="509" spans="1:26" ht="12.75" x14ac:dyDescent="0.2">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row>
    <row r="510" spans="1:26" ht="12.75" x14ac:dyDescent="0.2">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row>
    <row r="511" spans="1:26" ht="12.75" x14ac:dyDescent="0.2">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row>
    <row r="512" spans="1:26" ht="12.75" x14ac:dyDescent="0.2">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row>
    <row r="513" spans="1:26" ht="12.75" x14ac:dyDescent="0.2">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row>
    <row r="514" spans="1:26" ht="12.75" x14ac:dyDescent="0.2">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row>
    <row r="515" spans="1:26" ht="12.75" x14ac:dyDescent="0.2">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row>
    <row r="516" spans="1:26" ht="12.75" x14ac:dyDescent="0.2">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row>
    <row r="517" spans="1:26" ht="12.75" x14ac:dyDescent="0.2">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row>
    <row r="518" spans="1:26" ht="12.75" x14ac:dyDescent="0.2">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row>
    <row r="519" spans="1:26" ht="12.75" x14ac:dyDescent="0.2">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row>
    <row r="520" spans="1:26" ht="12.75" x14ac:dyDescent="0.2">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row>
    <row r="521" spans="1:26" ht="12.75" x14ac:dyDescent="0.2">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row>
    <row r="522" spans="1:26" ht="12.75" x14ac:dyDescent="0.2">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row>
    <row r="523" spans="1:26" ht="12.75" x14ac:dyDescent="0.2">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row>
    <row r="524" spans="1:26" ht="12.75" x14ac:dyDescent="0.2">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row>
    <row r="525" spans="1:26" ht="12.75" x14ac:dyDescent="0.2">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row>
    <row r="526" spans="1:26" ht="12.75" x14ac:dyDescent="0.2">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row>
    <row r="527" spans="1:26" ht="12.75" x14ac:dyDescent="0.2">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row>
    <row r="528" spans="1:26" ht="12.75" x14ac:dyDescent="0.2">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row>
    <row r="529" spans="1:26" ht="12.75" x14ac:dyDescent="0.2">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row>
    <row r="530" spans="1:26" ht="12.75" x14ac:dyDescent="0.2">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row>
    <row r="531" spans="1:26" ht="12.75" x14ac:dyDescent="0.2">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row>
    <row r="532" spans="1:26" ht="12.75" x14ac:dyDescent="0.2">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row>
    <row r="533" spans="1:26" ht="12.75" x14ac:dyDescent="0.2">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row>
    <row r="534" spans="1:26" ht="12.75" x14ac:dyDescent="0.2">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row>
    <row r="535" spans="1:26" ht="12.75" x14ac:dyDescent="0.2">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row>
    <row r="536" spans="1:26" ht="12.75" x14ac:dyDescent="0.2">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row>
    <row r="537" spans="1:26" ht="12.75" x14ac:dyDescent="0.2">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row>
    <row r="538" spans="1:26" ht="12.75" x14ac:dyDescent="0.2">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row>
    <row r="539" spans="1:26" ht="12.75" x14ac:dyDescent="0.2">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row>
    <row r="540" spans="1:26" ht="12.75" x14ac:dyDescent="0.2">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row>
    <row r="541" spans="1:26" ht="12.75" x14ac:dyDescent="0.2">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row>
    <row r="542" spans="1:26" ht="12.75" x14ac:dyDescent="0.2">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row>
    <row r="543" spans="1:26" ht="12.75" x14ac:dyDescent="0.2">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row>
    <row r="544" spans="1:26" ht="12.75" x14ac:dyDescent="0.2">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row>
    <row r="545" spans="1:26" ht="12.75" x14ac:dyDescent="0.2">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row>
    <row r="546" spans="1:26" ht="12.75" x14ac:dyDescent="0.2">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row>
    <row r="547" spans="1:26" ht="12.75" x14ac:dyDescent="0.2">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row>
    <row r="548" spans="1:26" ht="12.75" x14ac:dyDescent="0.2">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row>
    <row r="549" spans="1:26" ht="12.75" x14ac:dyDescent="0.2">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row>
    <row r="550" spans="1:26" ht="12.75" x14ac:dyDescent="0.2">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row>
    <row r="551" spans="1:26" ht="12.75" x14ac:dyDescent="0.2">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row>
    <row r="552" spans="1:26" ht="12.75" x14ac:dyDescent="0.2">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row>
    <row r="553" spans="1:26" ht="12.75" x14ac:dyDescent="0.2">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row>
    <row r="554" spans="1:26" ht="12.75" x14ac:dyDescent="0.2">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row>
    <row r="555" spans="1:26" ht="12.75" x14ac:dyDescent="0.2">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row>
    <row r="556" spans="1:26" ht="12.75" x14ac:dyDescent="0.2">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row>
    <row r="557" spans="1:26" ht="12.75" x14ac:dyDescent="0.2">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row>
    <row r="558" spans="1:26" ht="12.75" x14ac:dyDescent="0.2">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row>
    <row r="559" spans="1:26" ht="12.75" x14ac:dyDescent="0.2">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row>
    <row r="560" spans="1:26" ht="12.75" x14ac:dyDescent="0.2">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row>
    <row r="561" spans="1:26" ht="12.75" x14ac:dyDescent="0.2">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row>
    <row r="562" spans="1:26" ht="12.75" x14ac:dyDescent="0.2">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row>
    <row r="563" spans="1:26" ht="12.75" x14ac:dyDescent="0.2">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row>
    <row r="564" spans="1:26" ht="12.75" x14ac:dyDescent="0.2">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row>
    <row r="565" spans="1:26" ht="12.75" x14ac:dyDescent="0.2">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row>
    <row r="566" spans="1:26" ht="12.75" x14ac:dyDescent="0.2">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row>
    <row r="567" spans="1:26" ht="12.75" x14ac:dyDescent="0.2">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row>
    <row r="568" spans="1:26" ht="12.75" x14ac:dyDescent="0.2">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row>
    <row r="569" spans="1:26" ht="12.75" x14ac:dyDescent="0.2">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row>
    <row r="570" spans="1:26" ht="12.75" x14ac:dyDescent="0.2">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row>
    <row r="571" spans="1:26" ht="12.75" x14ac:dyDescent="0.2">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row>
    <row r="572" spans="1:26" ht="12.75" x14ac:dyDescent="0.2">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row>
    <row r="573" spans="1:26" ht="12.75" x14ac:dyDescent="0.2">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row>
    <row r="574" spans="1:26" ht="12.75" x14ac:dyDescent="0.2">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row>
    <row r="575" spans="1:26" ht="12.75" x14ac:dyDescent="0.2">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row>
    <row r="576" spans="1:26" ht="12.75" x14ac:dyDescent="0.2">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row>
    <row r="577" spans="1:26" ht="12.75" x14ac:dyDescent="0.2">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row>
    <row r="578" spans="1:26" ht="12.75" x14ac:dyDescent="0.2">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row>
    <row r="579" spans="1:26" ht="12.75" x14ac:dyDescent="0.2">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row>
    <row r="580" spans="1:26" ht="12.75" x14ac:dyDescent="0.2">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row>
    <row r="581" spans="1:26" ht="12.75" x14ac:dyDescent="0.2">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row>
    <row r="582" spans="1:26" ht="12.75" x14ac:dyDescent="0.2">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row>
    <row r="583" spans="1:26" ht="12.75" x14ac:dyDescent="0.2">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row>
    <row r="584" spans="1:26" ht="12.75" x14ac:dyDescent="0.2">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row>
    <row r="585" spans="1:26" ht="12.75" x14ac:dyDescent="0.2">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row>
    <row r="586" spans="1:26" ht="12.75" x14ac:dyDescent="0.2">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row>
    <row r="587" spans="1:26" ht="12.75" x14ac:dyDescent="0.2">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row>
    <row r="588" spans="1:26" ht="12.75" x14ac:dyDescent="0.2">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row>
    <row r="589" spans="1:26" ht="12.75" x14ac:dyDescent="0.2">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row>
    <row r="590" spans="1:26" ht="12.75" x14ac:dyDescent="0.2">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row>
    <row r="591" spans="1:26" ht="12.75" x14ac:dyDescent="0.2">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row>
    <row r="592" spans="1:26" ht="12.75" x14ac:dyDescent="0.2">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row>
    <row r="593" spans="1:26" ht="12.75" x14ac:dyDescent="0.2">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row>
    <row r="594" spans="1:26" ht="12.75" x14ac:dyDescent="0.2">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row>
    <row r="595" spans="1:26" ht="12.75" x14ac:dyDescent="0.2">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row>
    <row r="596" spans="1:26" ht="12.75" x14ac:dyDescent="0.2">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row>
    <row r="597" spans="1:26" ht="12.75" x14ac:dyDescent="0.2">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row>
    <row r="598" spans="1:26" ht="12.75" x14ac:dyDescent="0.2">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row>
    <row r="599" spans="1:26" ht="12.75" x14ac:dyDescent="0.2">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row>
    <row r="600" spans="1:26" ht="12.75" x14ac:dyDescent="0.2">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row>
    <row r="601" spans="1:26" ht="12.75" x14ac:dyDescent="0.2">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row>
    <row r="602" spans="1:26" ht="12.75" x14ac:dyDescent="0.2">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row>
    <row r="603" spans="1:26" ht="12.75" x14ac:dyDescent="0.2">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row>
    <row r="604" spans="1:26" ht="12.75" x14ac:dyDescent="0.2">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row>
    <row r="605" spans="1:26" ht="12.75" x14ac:dyDescent="0.2">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row>
    <row r="606" spans="1:26" ht="12.75" x14ac:dyDescent="0.2">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row>
    <row r="607" spans="1:26" ht="12.75" x14ac:dyDescent="0.2">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row>
    <row r="608" spans="1:26" ht="12.75" x14ac:dyDescent="0.2">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row>
    <row r="609" spans="1:26" ht="12.75" x14ac:dyDescent="0.2">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row>
    <row r="610" spans="1:26" ht="12.75" x14ac:dyDescent="0.2">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row>
    <row r="611" spans="1:26" ht="12.75" x14ac:dyDescent="0.2">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row>
    <row r="612" spans="1:26" ht="12.75" x14ac:dyDescent="0.2">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row>
    <row r="613" spans="1:26" ht="12.75" x14ac:dyDescent="0.2">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row>
    <row r="614" spans="1:26" ht="12.75" x14ac:dyDescent="0.2">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row>
    <row r="615" spans="1:26" ht="12.75" x14ac:dyDescent="0.2">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row>
    <row r="616" spans="1:26" ht="12.75" x14ac:dyDescent="0.2">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row>
    <row r="617" spans="1:26" ht="12.75" x14ac:dyDescent="0.2">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row>
    <row r="618" spans="1:26" ht="12.75" x14ac:dyDescent="0.2">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row>
    <row r="619" spans="1:26" ht="12.75" x14ac:dyDescent="0.2">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row>
    <row r="620" spans="1:26" ht="12.75" x14ac:dyDescent="0.2">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row>
    <row r="621" spans="1:26" ht="12.75" x14ac:dyDescent="0.2">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row>
    <row r="622" spans="1:26" ht="12.75" x14ac:dyDescent="0.2">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row>
    <row r="623" spans="1:26" ht="12.75" x14ac:dyDescent="0.2">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row>
    <row r="624" spans="1:26" ht="12.75" x14ac:dyDescent="0.2">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row>
    <row r="625" spans="1:26" ht="12.75" x14ac:dyDescent="0.2">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row>
    <row r="626" spans="1:26" ht="12.75" x14ac:dyDescent="0.2">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row>
    <row r="627" spans="1:26" ht="12.75" x14ac:dyDescent="0.2">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row>
    <row r="628" spans="1:26" ht="12.75" x14ac:dyDescent="0.2">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row>
    <row r="629" spans="1:26" ht="12.75" x14ac:dyDescent="0.2">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row>
    <row r="630" spans="1:26" ht="12.75" x14ac:dyDescent="0.2">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row>
    <row r="631" spans="1:26" ht="12.75" x14ac:dyDescent="0.2">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row>
    <row r="632" spans="1:26" ht="12.75" x14ac:dyDescent="0.2">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row>
    <row r="633" spans="1:26" ht="12.75" x14ac:dyDescent="0.2">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row>
    <row r="634" spans="1:26" ht="12.75" x14ac:dyDescent="0.2">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row>
    <row r="635" spans="1:26" ht="12.75" x14ac:dyDescent="0.2">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row>
    <row r="636" spans="1:26" ht="12.75" x14ac:dyDescent="0.2">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row>
    <row r="637" spans="1:26" ht="12.75" x14ac:dyDescent="0.2">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row>
    <row r="638" spans="1:26" ht="12.75" x14ac:dyDescent="0.2">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row>
    <row r="639" spans="1:26" ht="12.75" x14ac:dyDescent="0.2">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row>
    <row r="640" spans="1:26" ht="12.75" x14ac:dyDescent="0.2">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row>
    <row r="641" spans="1:26" ht="12.75" x14ac:dyDescent="0.2">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row>
    <row r="642" spans="1:26" ht="12.75" x14ac:dyDescent="0.2">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row>
    <row r="643" spans="1:26" ht="12.75" x14ac:dyDescent="0.2">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row>
    <row r="644" spans="1:26" ht="12.75" x14ac:dyDescent="0.2">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row>
    <row r="645" spans="1:26" ht="12.75" x14ac:dyDescent="0.2">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row>
    <row r="646" spans="1:26" ht="12.75" x14ac:dyDescent="0.2">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row>
    <row r="647" spans="1:26" ht="12.75" x14ac:dyDescent="0.2">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row>
    <row r="648" spans="1:26" ht="12.75" x14ac:dyDescent="0.2">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row>
    <row r="649" spans="1:26" ht="12.75" x14ac:dyDescent="0.2">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row>
    <row r="650" spans="1:26" ht="12.75" x14ac:dyDescent="0.2">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row>
    <row r="651" spans="1:26" ht="12.75" x14ac:dyDescent="0.2">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row>
    <row r="652" spans="1:26" ht="12.75" x14ac:dyDescent="0.2">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row>
    <row r="653" spans="1:26" ht="12.75" x14ac:dyDescent="0.2">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row>
    <row r="654" spans="1:26" ht="12.75" x14ac:dyDescent="0.2">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row>
    <row r="655" spans="1:26" ht="12.75" x14ac:dyDescent="0.2">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row>
    <row r="656" spans="1:26" ht="12.75" x14ac:dyDescent="0.2">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row>
    <row r="657" spans="1:26" ht="12.75" x14ac:dyDescent="0.2">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row>
    <row r="658" spans="1:26" ht="12.75" x14ac:dyDescent="0.2">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row>
    <row r="659" spans="1:26" ht="12.75" x14ac:dyDescent="0.2">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row>
    <row r="660" spans="1:26" ht="12.75" x14ac:dyDescent="0.2">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row>
    <row r="661" spans="1:26" ht="12.75" x14ac:dyDescent="0.2">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row>
    <row r="662" spans="1:26" ht="12.75" x14ac:dyDescent="0.2">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row>
    <row r="663" spans="1:26" ht="12.75" x14ac:dyDescent="0.2">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row>
    <row r="664" spans="1:26" ht="12.75" x14ac:dyDescent="0.2">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row>
    <row r="665" spans="1:26" ht="12.75" x14ac:dyDescent="0.2">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row>
    <row r="666" spans="1:26" ht="12.75" x14ac:dyDescent="0.2">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row>
    <row r="667" spans="1:26" ht="12.75" x14ac:dyDescent="0.2">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row>
    <row r="668" spans="1:26" ht="12.75" x14ac:dyDescent="0.2">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row>
    <row r="669" spans="1:26" ht="12.75" x14ac:dyDescent="0.2">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row>
    <row r="670" spans="1:26" ht="12.75" x14ac:dyDescent="0.2">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row>
    <row r="671" spans="1:26" ht="12.75" x14ac:dyDescent="0.2">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row>
    <row r="672" spans="1:26" ht="12.75" x14ac:dyDescent="0.2">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row>
    <row r="673" spans="1:26" ht="12.75" x14ac:dyDescent="0.2">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row>
    <row r="674" spans="1:26" ht="12.75" x14ac:dyDescent="0.2">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row>
    <row r="675" spans="1:26" ht="12.75" x14ac:dyDescent="0.2">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row>
    <row r="676" spans="1:26" ht="12.75" x14ac:dyDescent="0.2">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row>
    <row r="677" spans="1:26" ht="12.75" x14ac:dyDescent="0.2">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row>
    <row r="678" spans="1:26" ht="12.75" x14ac:dyDescent="0.2">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row>
    <row r="679" spans="1:26" ht="12.75" x14ac:dyDescent="0.2">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row>
    <row r="680" spans="1:26" ht="12.75" x14ac:dyDescent="0.2">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row>
    <row r="681" spans="1:26" ht="12.75" x14ac:dyDescent="0.2">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row>
    <row r="682" spans="1:26" ht="12.75" x14ac:dyDescent="0.2">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row>
    <row r="683" spans="1:26" ht="12.75" x14ac:dyDescent="0.2">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row>
    <row r="684" spans="1:26" ht="12.75" x14ac:dyDescent="0.2">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row>
    <row r="685" spans="1:26" ht="12.75" x14ac:dyDescent="0.2">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row>
    <row r="686" spans="1:26" ht="12.75" x14ac:dyDescent="0.2">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row>
    <row r="687" spans="1:26" ht="12.75" x14ac:dyDescent="0.2">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row>
    <row r="688" spans="1:26" ht="12.75" x14ac:dyDescent="0.2">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row>
    <row r="689" spans="1:26" ht="12.75" x14ac:dyDescent="0.2">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row>
    <row r="690" spans="1:26" ht="12.75" x14ac:dyDescent="0.2">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row>
    <row r="691" spans="1:26" ht="12.75" x14ac:dyDescent="0.2">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row>
    <row r="692" spans="1:26" ht="12.75" x14ac:dyDescent="0.2">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row>
    <row r="693" spans="1:26" ht="12.75" x14ac:dyDescent="0.2">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row>
    <row r="694" spans="1:26" ht="12.75" x14ac:dyDescent="0.2">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row>
    <row r="695" spans="1:26" ht="12.75" x14ac:dyDescent="0.2">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row>
    <row r="696" spans="1:26" ht="12.75" x14ac:dyDescent="0.2">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row>
    <row r="697" spans="1:26" ht="12.75" x14ac:dyDescent="0.2">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row>
    <row r="698" spans="1:26" ht="12.75" x14ac:dyDescent="0.2">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row>
    <row r="699" spans="1:26" ht="12.75" x14ac:dyDescent="0.2">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row>
    <row r="700" spans="1:26" ht="12.75" x14ac:dyDescent="0.2">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row>
    <row r="701" spans="1:26" ht="12.75" x14ac:dyDescent="0.2">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row>
    <row r="702" spans="1:26" ht="12.75" x14ac:dyDescent="0.2">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row>
    <row r="703" spans="1:26" ht="12.75" x14ac:dyDescent="0.2">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row>
    <row r="704" spans="1:26" ht="12.75" x14ac:dyDescent="0.2">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row>
    <row r="705" spans="1:26" ht="12.75" x14ac:dyDescent="0.2">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row>
    <row r="706" spans="1:26" ht="12.75" x14ac:dyDescent="0.2">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row>
    <row r="707" spans="1:26" ht="12.75" x14ac:dyDescent="0.2">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row>
    <row r="708" spans="1:26" ht="12.75" x14ac:dyDescent="0.2">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row>
    <row r="709" spans="1:26" ht="12.75" x14ac:dyDescent="0.2">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row>
    <row r="710" spans="1:26" ht="12.75" x14ac:dyDescent="0.2">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row>
    <row r="711" spans="1:26" ht="12.75" x14ac:dyDescent="0.2">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row>
    <row r="712" spans="1:26" ht="12.75" x14ac:dyDescent="0.2">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row>
    <row r="713" spans="1:26" ht="12.75" x14ac:dyDescent="0.2">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row>
    <row r="714" spans="1:26" ht="12.75" x14ac:dyDescent="0.2">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row>
    <row r="715" spans="1:26" ht="12.75" x14ac:dyDescent="0.2">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row>
    <row r="716" spans="1:26" ht="12.75" x14ac:dyDescent="0.2">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row>
    <row r="717" spans="1:26" ht="12.75" x14ac:dyDescent="0.2">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row>
    <row r="718" spans="1:26" ht="12.75" x14ac:dyDescent="0.2">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row>
    <row r="719" spans="1:26" ht="12.75" x14ac:dyDescent="0.2">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row>
    <row r="720" spans="1:26" ht="12.75" x14ac:dyDescent="0.2">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row>
    <row r="721" spans="1:26" ht="12.75" x14ac:dyDescent="0.2">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row>
    <row r="722" spans="1:26" ht="12.75" x14ac:dyDescent="0.2">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row>
    <row r="723" spans="1:26" ht="12.75" x14ac:dyDescent="0.2">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row>
    <row r="724" spans="1:26" ht="12.75" x14ac:dyDescent="0.2">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row>
    <row r="725" spans="1:26" ht="12.75" x14ac:dyDescent="0.2">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row>
    <row r="726" spans="1:26" ht="12.75" x14ac:dyDescent="0.2">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row>
    <row r="727" spans="1:26" ht="12.75" x14ac:dyDescent="0.2">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row>
    <row r="728" spans="1:26" ht="12.75" x14ac:dyDescent="0.2">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row>
    <row r="729" spans="1:26" ht="12.75" x14ac:dyDescent="0.2">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row>
    <row r="730" spans="1:26" ht="12.75" x14ac:dyDescent="0.2">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row>
    <row r="731" spans="1:26" ht="12.75" x14ac:dyDescent="0.2">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row>
    <row r="732" spans="1:26" ht="12.75" x14ac:dyDescent="0.2">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row>
    <row r="733" spans="1:26" ht="12.75" x14ac:dyDescent="0.2">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row>
    <row r="734" spans="1:26" ht="12.75" x14ac:dyDescent="0.2">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row>
    <row r="735" spans="1:26" ht="12.75" x14ac:dyDescent="0.2">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row>
    <row r="736" spans="1:26" ht="12.75" x14ac:dyDescent="0.2">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row>
    <row r="737" spans="1:26" ht="12.75" x14ac:dyDescent="0.2">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row>
    <row r="738" spans="1:26" ht="12.75" x14ac:dyDescent="0.2">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row>
    <row r="739" spans="1:26" ht="12.75" x14ac:dyDescent="0.2">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row>
    <row r="740" spans="1:26" ht="12.75" x14ac:dyDescent="0.2">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row>
    <row r="741" spans="1:26" ht="12.75" x14ac:dyDescent="0.2">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row>
    <row r="742" spans="1:26" ht="12.75" x14ac:dyDescent="0.2">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row>
    <row r="743" spans="1:26" ht="12.75" x14ac:dyDescent="0.2">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row>
    <row r="744" spans="1:26" ht="12.75" x14ac:dyDescent="0.2">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row>
    <row r="745" spans="1:26" ht="12.75" x14ac:dyDescent="0.2">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row>
    <row r="746" spans="1:26" ht="12.75" x14ac:dyDescent="0.2">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row>
    <row r="747" spans="1:26" ht="12.75" x14ac:dyDescent="0.2">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row>
    <row r="748" spans="1:26" ht="12.75" x14ac:dyDescent="0.2">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row>
    <row r="749" spans="1:26" ht="12.75" x14ac:dyDescent="0.2">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row>
    <row r="750" spans="1:26" ht="12.75" x14ac:dyDescent="0.2">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row>
    <row r="751" spans="1:26" ht="12.75" x14ac:dyDescent="0.2">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row>
    <row r="752" spans="1:26" ht="12.75" x14ac:dyDescent="0.2">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row>
    <row r="753" spans="1:26" ht="12.75" x14ac:dyDescent="0.2">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row>
    <row r="754" spans="1:26" ht="12.75" x14ac:dyDescent="0.2">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row>
    <row r="755" spans="1:26" ht="12.75" x14ac:dyDescent="0.2">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row>
    <row r="756" spans="1:26" ht="12.75" x14ac:dyDescent="0.2">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row>
    <row r="757" spans="1:26" ht="12.75" x14ac:dyDescent="0.2">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row>
    <row r="758" spans="1:26" ht="12.75" x14ac:dyDescent="0.2">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row>
    <row r="759" spans="1:26" ht="12.75" x14ac:dyDescent="0.2">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row>
    <row r="760" spans="1:26" ht="12.75" x14ac:dyDescent="0.2">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row>
    <row r="761" spans="1:26" ht="12.75" x14ac:dyDescent="0.2">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row>
    <row r="762" spans="1:26" ht="12.75" x14ac:dyDescent="0.2">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row>
    <row r="763" spans="1:26" ht="12.75" x14ac:dyDescent="0.2">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row>
    <row r="764" spans="1:26" ht="12.75" x14ac:dyDescent="0.2">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row>
    <row r="765" spans="1:26" ht="12.75" x14ac:dyDescent="0.2">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row>
    <row r="766" spans="1:26" ht="12.75" x14ac:dyDescent="0.2">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row>
    <row r="767" spans="1:26" ht="12.75" x14ac:dyDescent="0.2">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row>
    <row r="768" spans="1:26" ht="12.75" x14ac:dyDescent="0.2">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row>
    <row r="769" spans="1:26" ht="12.75" x14ac:dyDescent="0.2">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row>
    <row r="770" spans="1:26" ht="12.75" x14ac:dyDescent="0.2">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row>
    <row r="771" spans="1:26" ht="12.75" x14ac:dyDescent="0.2">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row>
    <row r="772" spans="1:26" ht="12.75" x14ac:dyDescent="0.2">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row>
    <row r="773" spans="1:26" ht="12.75" x14ac:dyDescent="0.2">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row>
    <row r="774" spans="1:26" ht="12.75" x14ac:dyDescent="0.2">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row>
    <row r="775" spans="1:26" ht="12.75" x14ac:dyDescent="0.2">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row>
    <row r="776" spans="1:26" ht="12.75" x14ac:dyDescent="0.2">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row>
    <row r="777" spans="1:26" ht="12.75" x14ac:dyDescent="0.2">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row>
    <row r="778" spans="1:26" ht="12.75" x14ac:dyDescent="0.2">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row>
    <row r="779" spans="1:26" ht="12.75" x14ac:dyDescent="0.2">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row>
    <row r="780" spans="1:26" ht="12.75" x14ac:dyDescent="0.2">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row>
    <row r="781" spans="1:26" ht="12.75" x14ac:dyDescent="0.2">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row>
    <row r="782" spans="1:26" ht="12.75" x14ac:dyDescent="0.2">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row>
    <row r="783" spans="1:26" ht="12.75" x14ac:dyDescent="0.2">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row>
    <row r="784" spans="1:26" ht="12.75" x14ac:dyDescent="0.2">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row>
    <row r="785" spans="1:26" ht="12.75" x14ac:dyDescent="0.2">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row>
    <row r="786" spans="1:26" ht="12.75" x14ac:dyDescent="0.2">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row>
    <row r="787" spans="1:26" ht="12.75" x14ac:dyDescent="0.2">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row>
    <row r="788" spans="1:26" ht="12.75" x14ac:dyDescent="0.2">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row>
    <row r="789" spans="1:26" ht="12.75" x14ac:dyDescent="0.2">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row>
    <row r="790" spans="1:26" ht="12.75" x14ac:dyDescent="0.2">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row>
    <row r="791" spans="1:26" ht="12.75" x14ac:dyDescent="0.2">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row>
    <row r="792" spans="1:26" ht="12.75" x14ac:dyDescent="0.2">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row>
    <row r="793" spans="1:26" ht="12.75" x14ac:dyDescent="0.2">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row>
    <row r="794" spans="1:26" ht="12.75" x14ac:dyDescent="0.2">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row>
    <row r="795" spans="1:26" ht="12.75" x14ac:dyDescent="0.2">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row>
    <row r="796" spans="1:26" ht="12.75" x14ac:dyDescent="0.2">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row>
    <row r="797" spans="1:26" ht="12.75" x14ac:dyDescent="0.2">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row>
    <row r="798" spans="1:26" ht="12.75" x14ac:dyDescent="0.2">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row>
    <row r="799" spans="1:26" ht="12.75" x14ac:dyDescent="0.2">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row>
    <row r="800" spans="1:26" ht="12.75" x14ac:dyDescent="0.2">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row>
    <row r="801" spans="1:26" ht="12.75" x14ac:dyDescent="0.2">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row>
    <row r="802" spans="1:26" ht="12.75" x14ac:dyDescent="0.2">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row>
    <row r="803" spans="1:26" ht="12.75" x14ac:dyDescent="0.2">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row>
    <row r="804" spans="1:26" ht="12.75" x14ac:dyDescent="0.2">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row>
    <row r="805" spans="1:26" ht="12.75" x14ac:dyDescent="0.2">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row>
    <row r="806" spans="1:26" ht="12.75" x14ac:dyDescent="0.2">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row>
    <row r="807" spans="1:26" ht="12.75" x14ac:dyDescent="0.2">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row>
    <row r="808" spans="1:26" ht="12.75" x14ac:dyDescent="0.2">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row>
    <row r="809" spans="1:26" ht="12.75" x14ac:dyDescent="0.2">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row>
    <row r="810" spans="1:26" ht="12.75" x14ac:dyDescent="0.2">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row>
    <row r="811" spans="1:26" ht="12.75" x14ac:dyDescent="0.2">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row>
    <row r="812" spans="1:26" ht="12.75" x14ac:dyDescent="0.2">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row>
    <row r="813" spans="1:26" ht="12.75" x14ac:dyDescent="0.2">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row>
    <row r="814" spans="1:26" ht="12.75" x14ac:dyDescent="0.2">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row>
    <row r="815" spans="1:26" ht="12.75" x14ac:dyDescent="0.2">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row>
    <row r="816" spans="1:26" ht="12.75" x14ac:dyDescent="0.2">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row>
    <row r="817" spans="1:26" ht="12.75" x14ac:dyDescent="0.2">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row>
    <row r="818" spans="1:26" ht="12.75" x14ac:dyDescent="0.2">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row>
    <row r="819" spans="1:26" ht="12.75" x14ac:dyDescent="0.2">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row>
    <row r="820" spans="1:26" ht="12.75" x14ac:dyDescent="0.2">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row>
    <row r="821" spans="1:26" ht="12.75" x14ac:dyDescent="0.2">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row>
    <row r="822" spans="1:26" ht="12.75" x14ac:dyDescent="0.2">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row>
    <row r="823" spans="1:26" ht="12.75" x14ac:dyDescent="0.2">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row>
    <row r="824" spans="1:26" ht="12.75" x14ac:dyDescent="0.2">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row>
    <row r="825" spans="1:26" ht="12.75" x14ac:dyDescent="0.2">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row>
    <row r="826" spans="1:26" ht="12.75" x14ac:dyDescent="0.2">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row>
    <row r="827" spans="1:26" ht="12.75" x14ac:dyDescent="0.2">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row>
    <row r="828" spans="1:26" ht="12.75" x14ac:dyDescent="0.2">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row>
    <row r="829" spans="1:26" ht="12.75" x14ac:dyDescent="0.2">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row>
    <row r="830" spans="1:26" ht="12.75" x14ac:dyDescent="0.2">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row>
    <row r="831" spans="1:26" ht="12.75" x14ac:dyDescent="0.2">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row>
    <row r="832" spans="1:26" ht="12.75" x14ac:dyDescent="0.2">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row>
    <row r="833" spans="1:26" ht="12.75" x14ac:dyDescent="0.2">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row>
    <row r="834" spans="1:26" ht="12.75" x14ac:dyDescent="0.2">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row>
    <row r="835" spans="1:26" ht="12.75" x14ac:dyDescent="0.2">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row>
    <row r="836" spans="1:26" ht="12.75" x14ac:dyDescent="0.2">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row>
    <row r="837" spans="1:26" ht="12.75" x14ac:dyDescent="0.2">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row>
    <row r="838" spans="1:26" ht="12.75" x14ac:dyDescent="0.2">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row>
    <row r="839" spans="1:26" ht="12.75" x14ac:dyDescent="0.2">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row>
    <row r="840" spans="1:26" ht="12.75" x14ac:dyDescent="0.2">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row>
    <row r="841" spans="1:26" ht="12.75" x14ac:dyDescent="0.2">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row>
    <row r="842" spans="1:26" ht="12.75" x14ac:dyDescent="0.2">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row>
    <row r="843" spans="1:26" ht="12.75" x14ac:dyDescent="0.2">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row>
    <row r="844" spans="1:26" ht="12.75" x14ac:dyDescent="0.2">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row>
    <row r="845" spans="1:26" ht="12.75" x14ac:dyDescent="0.2">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row>
    <row r="846" spans="1:26" ht="12.75" x14ac:dyDescent="0.2">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row>
    <row r="847" spans="1:26" ht="12.75" x14ac:dyDescent="0.2">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row>
    <row r="848" spans="1:26" ht="12.75" x14ac:dyDescent="0.2">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row>
    <row r="849" spans="1:26" ht="12.75" x14ac:dyDescent="0.2">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row>
    <row r="850" spans="1:26" ht="12.75" x14ac:dyDescent="0.2">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row>
    <row r="851" spans="1:26" ht="12.75" x14ac:dyDescent="0.2">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row>
    <row r="852" spans="1:26" ht="12.75" x14ac:dyDescent="0.2">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row>
    <row r="853" spans="1:26" ht="12.75" x14ac:dyDescent="0.2">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row>
    <row r="854" spans="1:26" ht="12.75" x14ac:dyDescent="0.2">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row>
    <row r="855" spans="1:26" ht="12.75" x14ac:dyDescent="0.2">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row>
    <row r="856" spans="1:26" ht="12.75" x14ac:dyDescent="0.2">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row>
    <row r="857" spans="1:26" ht="12.75" x14ac:dyDescent="0.2">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row>
    <row r="858" spans="1:26" ht="12.75" x14ac:dyDescent="0.2">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row>
    <row r="859" spans="1:26" ht="12.75" x14ac:dyDescent="0.2">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row>
    <row r="860" spans="1:26" ht="12.75" x14ac:dyDescent="0.2">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row>
    <row r="861" spans="1:26" ht="12.75" x14ac:dyDescent="0.2">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row>
    <row r="862" spans="1:26" ht="12.75" x14ac:dyDescent="0.2">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row>
    <row r="863" spans="1:26" ht="12.75" x14ac:dyDescent="0.2">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row>
    <row r="864" spans="1:26" ht="12.75" x14ac:dyDescent="0.2">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row>
    <row r="865" spans="1:26" ht="12.75" x14ac:dyDescent="0.2">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row>
    <row r="866" spans="1:26" ht="12.75" x14ac:dyDescent="0.2">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row>
    <row r="867" spans="1:26" ht="12.75" x14ac:dyDescent="0.2">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row>
    <row r="868" spans="1:26" ht="12.75" x14ac:dyDescent="0.2">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row>
    <row r="869" spans="1:26" ht="12.75" x14ac:dyDescent="0.2">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row>
    <row r="870" spans="1:26" ht="12.75" x14ac:dyDescent="0.2">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row>
    <row r="871" spans="1:26" ht="12.75" x14ac:dyDescent="0.2">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row>
    <row r="872" spans="1:26" ht="12.75" x14ac:dyDescent="0.2">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row>
    <row r="873" spans="1:26" ht="12.75" x14ac:dyDescent="0.2">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row>
    <row r="874" spans="1:26" ht="12.75" x14ac:dyDescent="0.2">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row>
    <row r="875" spans="1:26" ht="12.75" x14ac:dyDescent="0.2">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row>
    <row r="876" spans="1:26" ht="12.75" x14ac:dyDescent="0.2">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row>
    <row r="877" spans="1:26" ht="12.75" x14ac:dyDescent="0.2">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row>
    <row r="878" spans="1:26" ht="12.75" x14ac:dyDescent="0.2">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row>
    <row r="879" spans="1:26" ht="12.75" x14ac:dyDescent="0.2">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row>
    <row r="880" spans="1:26" ht="12.75" x14ac:dyDescent="0.2">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row>
    <row r="881" spans="1:26" ht="12.75" x14ac:dyDescent="0.2">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row>
    <row r="882" spans="1:26" ht="12.75" x14ac:dyDescent="0.2">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row>
    <row r="883" spans="1:26" ht="12.75" x14ac:dyDescent="0.2">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row>
    <row r="884" spans="1:26" ht="12.75" x14ac:dyDescent="0.2">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row>
    <row r="885" spans="1:26" ht="12.75" x14ac:dyDescent="0.2">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row>
    <row r="886" spans="1:26" ht="12.75" x14ac:dyDescent="0.2">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row>
    <row r="887" spans="1:26" ht="12.75" x14ac:dyDescent="0.2">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row>
    <row r="888" spans="1:26" ht="12.75" x14ac:dyDescent="0.2">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row>
    <row r="889" spans="1:26" ht="12.75" x14ac:dyDescent="0.2">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row>
    <row r="890" spans="1:26" ht="12.75" x14ac:dyDescent="0.2">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row>
    <row r="891" spans="1:26" ht="12.75" x14ac:dyDescent="0.2">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row>
    <row r="892" spans="1:26" ht="12.75" x14ac:dyDescent="0.2">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row>
    <row r="893" spans="1:26" ht="12.75" x14ac:dyDescent="0.2">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row>
    <row r="894" spans="1:26" ht="12.75" x14ac:dyDescent="0.2">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row>
    <row r="895" spans="1:26" ht="12.75" x14ac:dyDescent="0.2">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row>
    <row r="896" spans="1:26" ht="12.75" x14ac:dyDescent="0.2">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row>
    <row r="897" spans="1:26" ht="12.75" x14ac:dyDescent="0.2">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row>
    <row r="898" spans="1:26" ht="12.75" x14ac:dyDescent="0.2">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row>
    <row r="899" spans="1:26" ht="12.75" x14ac:dyDescent="0.2">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row>
    <row r="900" spans="1:26" ht="12.75" x14ac:dyDescent="0.2">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row>
    <row r="901" spans="1:26" ht="12.75" x14ac:dyDescent="0.2">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row>
    <row r="902" spans="1:26" ht="12.75" x14ac:dyDescent="0.2">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row>
    <row r="903" spans="1:26" ht="12.75" x14ac:dyDescent="0.2">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row>
    <row r="904" spans="1:26" ht="12.75" x14ac:dyDescent="0.2">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row>
    <row r="905" spans="1:26" ht="12.75" x14ac:dyDescent="0.2">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row>
    <row r="906" spans="1:26" ht="12.75" x14ac:dyDescent="0.2">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row>
    <row r="907" spans="1:26" ht="12.75" x14ac:dyDescent="0.2">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row>
    <row r="908" spans="1:26" ht="12.75" x14ac:dyDescent="0.2">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row>
    <row r="909" spans="1:26" ht="12.75" x14ac:dyDescent="0.2">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row>
    <row r="910" spans="1:26" ht="12.75" x14ac:dyDescent="0.2">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row>
    <row r="911" spans="1:26" ht="12.75" x14ac:dyDescent="0.2">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row>
    <row r="912" spans="1:26" ht="12.75" x14ac:dyDescent="0.2">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row>
    <row r="913" spans="1:26" ht="12.75" x14ac:dyDescent="0.2">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row>
    <row r="914" spans="1:26" ht="12.75" x14ac:dyDescent="0.2">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row>
    <row r="915" spans="1:26" ht="12.75" x14ac:dyDescent="0.2">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row>
    <row r="916" spans="1:26" ht="12.75" x14ac:dyDescent="0.2">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row>
    <row r="917" spans="1:26" ht="12.75" x14ac:dyDescent="0.2">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row>
    <row r="918" spans="1:26" ht="12.75" x14ac:dyDescent="0.2">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row>
    <row r="919" spans="1:26" ht="12.75" x14ac:dyDescent="0.2">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row>
    <row r="920" spans="1:26" ht="12.75" x14ac:dyDescent="0.2">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row>
    <row r="921" spans="1:26" ht="12.75" x14ac:dyDescent="0.2">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row>
    <row r="922" spans="1:26" ht="12.75" x14ac:dyDescent="0.2">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row>
    <row r="923" spans="1:26" ht="12.75" x14ac:dyDescent="0.2">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row>
    <row r="924" spans="1:26" ht="12.75" x14ac:dyDescent="0.2">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row>
    <row r="925" spans="1:26" ht="12.75" x14ac:dyDescent="0.2">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row>
    <row r="926" spans="1:26" ht="12.75" x14ac:dyDescent="0.2">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row>
    <row r="927" spans="1:26" ht="12.75" x14ac:dyDescent="0.2">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row>
    <row r="928" spans="1:26" ht="12.75" x14ac:dyDescent="0.2">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row>
    <row r="929" spans="1:26" ht="12.75" x14ac:dyDescent="0.2">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row>
    <row r="930" spans="1:26" ht="12.75" x14ac:dyDescent="0.2">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row>
    <row r="931" spans="1:26" ht="12.75" x14ac:dyDescent="0.2">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row>
    <row r="932" spans="1:26" ht="12.75" x14ac:dyDescent="0.2">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row>
    <row r="933" spans="1:26" ht="12.75" x14ac:dyDescent="0.2">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row>
    <row r="934" spans="1:26" ht="12.75" x14ac:dyDescent="0.2">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row>
    <row r="935" spans="1:26" ht="12.75" x14ac:dyDescent="0.2">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row>
    <row r="936" spans="1:26" ht="12.75" x14ac:dyDescent="0.2">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row>
    <row r="937" spans="1:26" ht="12.75" x14ac:dyDescent="0.2">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row>
    <row r="938" spans="1:26" ht="12.75" x14ac:dyDescent="0.2">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row>
    <row r="939" spans="1:26" ht="12.75" x14ac:dyDescent="0.2">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row>
    <row r="940" spans="1:26" ht="12.75" x14ac:dyDescent="0.2">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row>
    <row r="941" spans="1:26" ht="12.75" x14ac:dyDescent="0.2">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row>
    <row r="942" spans="1:26" ht="12.75" x14ac:dyDescent="0.2">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row>
    <row r="943" spans="1:26" ht="12.75" x14ac:dyDescent="0.2">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row>
    <row r="944" spans="1:26" ht="12.75" x14ac:dyDescent="0.2">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row>
    <row r="945" spans="1:26" ht="12.75" x14ac:dyDescent="0.2">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row>
    <row r="946" spans="1:26" ht="12.75" x14ac:dyDescent="0.2">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row>
    <row r="947" spans="1:26" ht="12.75" x14ac:dyDescent="0.2">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row>
    <row r="948" spans="1:26" ht="12.75" x14ac:dyDescent="0.2">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row>
    <row r="949" spans="1:26" ht="12.75" x14ac:dyDescent="0.2">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row>
    <row r="950" spans="1:26" ht="12.75" x14ac:dyDescent="0.2">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row>
    <row r="951" spans="1:26" ht="12.75" x14ac:dyDescent="0.2">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row>
    <row r="952" spans="1:26" ht="12.75" x14ac:dyDescent="0.2">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row>
    <row r="953" spans="1:26" ht="12.75" x14ac:dyDescent="0.2">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row>
    <row r="954" spans="1:26" ht="12.75" x14ac:dyDescent="0.2">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row>
    <row r="955" spans="1:26" ht="12.75" x14ac:dyDescent="0.2">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row>
    <row r="956" spans="1:26" ht="12.75" x14ac:dyDescent="0.2">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row>
    <row r="957" spans="1:26" ht="12.75" x14ac:dyDescent="0.2">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row>
    <row r="958" spans="1:26" ht="12.75" x14ac:dyDescent="0.2">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row>
    <row r="959" spans="1:26" ht="12.75" x14ac:dyDescent="0.2">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row>
    <row r="960" spans="1:26" ht="12.75" x14ac:dyDescent="0.2">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row>
    <row r="961" spans="1:26" ht="12.75" x14ac:dyDescent="0.2">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row>
    <row r="962" spans="1:26" ht="12.75" x14ac:dyDescent="0.2">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row>
    <row r="963" spans="1:26" ht="12.75" x14ac:dyDescent="0.2">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row>
    <row r="964" spans="1:26" ht="12.75" x14ac:dyDescent="0.2">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row>
    <row r="965" spans="1:26" ht="12.75" x14ac:dyDescent="0.2">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row>
    <row r="966" spans="1:26" ht="12.75" x14ac:dyDescent="0.2">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row>
    <row r="967" spans="1:26" ht="12.75" x14ac:dyDescent="0.2">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row>
    <row r="968" spans="1:26" ht="12.75" x14ac:dyDescent="0.2">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row>
    <row r="969" spans="1:26" ht="12.75" x14ac:dyDescent="0.2">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row>
    <row r="970" spans="1:26" ht="12.75" x14ac:dyDescent="0.2">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row>
    <row r="971" spans="1:26" ht="12.75" x14ac:dyDescent="0.2">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row>
    <row r="972" spans="1:26" ht="12.75" x14ac:dyDescent="0.2">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row>
    <row r="973" spans="1:26" ht="12.75" x14ac:dyDescent="0.2">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row>
    <row r="974" spans="1:26" ht="12.75" x14ac:dyDescent="0.2">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row>
    <row r="975" spans="1:26" ht="12.75" x14ac:dyDescent="0.2">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row>
    <row r="976" spans="1:26" ht="12.75" x14ac:dyDescent="0.2">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row>
    <row r="977" spans="1:26" ht="12.75" x14ac:dyDescent="0.2">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row>
    <row r="978" spans="1:26" ht="12.75" x14ac:dyDescent="0.2">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row>
    <row r="979" spans="1:26" ht="12.75" x14ac:dyDescent="0.2">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row>
    <row r="980" spans="1:26" ht="12.75" x14ac:dyDescent="0.2">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row>
    <row r="981" spans="1:26" ht="12.75" x14ac:dyDescent="0.2">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row>
    <row r="982" spans="1:26" ht="12.75" x14ac:dyDescent="0.2">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row>
    <row r="983" spans="1:26" ht="12.75" x14ac:dyDescent="0.2">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row>
    <row r="984" spans="1:26" ht="12.75" x14ac:dyDescent="0.2">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row>
    <row r="985" spans="1:26" ht="12.75" x14ac:dyDescent="0.2">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row>
    <row r="986" spans="1:26" ht="12.75" x14ac:dyDescent="0.2">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row>
    <row r="987" spans="1:26" ht="12.75" x14ac:dyDescent="0.2">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row>
    <row r="988" spans="1:26" ht="12.75" x14ac:dyDescent="0.2">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row>
    <row r="989" spans="1:26" ht="12.75" x14ac:dyDescent="0.2">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row>
    <row r="990" spans="1:26" ht="12.75" x14ac:dyDescent="0.2">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row>
    <row r="991" spans="1:26" ht="12.75" x14ac:dyDescent="0.2">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row>
    <row r="992" spans="1:26" ht="12.75" x14ac:dyDescent="0.2">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row>
    <row r="993" spans="1:26" ht="12.75" x14ac:dyDescent="0.2">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row>
    <row r="994" spans="1:26" ht="12.75" x14ac:dyDescent="0.2">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row>
    <row r="995" spans="1:26" ht="12.75" x14ac:dyDescent="0.2">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row>
    <row r="996" spans="1:26" ht="12.75" x14ac:dyDescent="0.2">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row>
    <row r="997" spans="1:26" ht="12.75" x14ac:dyDescent="0.2">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row>
    <row r="998" spans="1:26" ht="12.75" x14ac:dyDescent="0.2">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row>
    <row r="999" spans="1:26" ht="12.75" x14ac:dyDescent="0.2">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row>
    <row r="1000" spans="1:26" ht="12.75" x14ac:dyDescent="0.2">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row>
    <row r="1001" spans="1:26" ht="12.75" x14ac:dyDescent="0.2">
      <c r="A1001" s="157"/>
      <c r="B1001" s="157"/>
      <c r="C1001" s="157"/>
      <c r="D1001" s="157"/>
      <c r="E1001" s="157"/>
      <c r="F1001" s="157"/>
      <c r="G1001" s="157"/>
      <c r="H1001" s="157"/>
      <c r="I1001" s="157"/>
      <c r="J1001" s="157"/>
      <c r="K1001" s="157"/>
      <c r="L1001" s="157"/>
      <c r="M1001" s="157"/>
      <c r="N1001" s="157"/>
      <c r="O1001" s="157"/>
      <c r="P1001" s="157"/>
      <c r="Q1001" s="157"/>
      <c r="R1001" s="157"/>
      <c r="S1001" s="157"/>
      <c r="T1001" s="157"/>
      <c r="U1001" s="157"/>
      <c r="V1001" s="157"/>
      <c r="W1001" s="157"/>
      <c r="X1001" s="157"/>
      <c r="Y1001" s="157"/>
      <c r="Z1001" s="157"/>
    </row>
    <row r="1002" spans="1:26" ht="12.75" x14ac:dyDescent="0.2">
      <c r="A1002" s="157"/>
      <c r="B1002" s="157"/>
      <c r="C1002" s="157"/>
      <c r="D1002" s="157"/>
      <c r="E1002" s="157"/>
      <c r="F1002" s="157"/>
      <c r="G1002" s="157"/>
      <c r="H1002" s="157"/>
      <c r="I1002" s="157"/>
      <c r="J1002" s="157"/>
      <c r="K1002" s="157"/>
      <c r="L1002" s="157"/>
      <c r="M1002" s="157"/>
      <c r="N1002" s="157"/>
      <c r="O1002" s="157"/>
      <c r="P1002" s="157"/>
      <c r="Q1002" s="157"/>
      <c r="R1002" s="157"/>
      <c r="S1002" s="157"/>
      <c r="T1002" s="157"/>
      <c r="U1002" s="157"/>
      <c r="V1002" s="157"/>
      <c r="W1002" s="157"/>
      <c r="X1002" s="157"/>
      <c r="Y1002" s="157"/>
      <c r="Z1002" s="157"/>
    </row>
    <row r="1003" spans="1:26" ht="12.75" x14ac:dyDescent="0.2">
      <c r="A1003" s="157"/>
      <c r="B1003" s="157"/>
      <c r="C1003" s="157"/>
      <c r="D1003" s="157"/>
      <c r="E1003" s="157"/>
      <c r="F1003" s="157"/>
      <c r="G1003" s="157"/>
      <c r="H1003" s="157"/>
      <c r="I1003" s="157"/>
      <c r="J1003" s="157"/>
      <c r="K1003" s="157"/>
      <c r="L1003" s="157"/>
      <c r="M1003" s="157"/>
      <c r="N1003" s="157"/>
      <c r="O1003" s="157"/>
      <c r="P1003" s="157"/>
      <c r="Q1003" s="157"/>
      <c r="R1003" s="157"/>
      <c r="S1003" s="157"/>
      <c r="T1003" s="157"/>
      <c r="U1003" s="157"/>
      <c r="V1003" s="157"/>
      <c r="W1003" s="157"/>
      <c r="X1003" s="157"/>
      <c r="Y1003" s="157"/>
      <c r="Z1003" s="157"/>
    </row>
    <row r="1004" spans="1:26" ht="12.75" x14ac:dyDescent="0.2">
      <c r="A1004" s="157"/>
      <c r="B1004" s="157"/>
      <c r="C1004" s="157"/>
      <c r="D1004" s="157"/>
      <c r="E1004" s="157"/>
      <c r="F1004" s="157"/>
      <c r="G1004" s="157"/>
      <c r="H1004" s="157"/>
      <c r="I1004" s="157"/>
      <c r="J1004" s="157"/>
      <c r="K1004" s="157"/>
      <c r="L1004" s="157"/>
      <c r="M1004" s="157"/>
      <c r="N1004" s="157"/>
      <c r="O1004" s="157"/>
      <c r="P1004" s="157"/>
      <c r="Q1004" s="157"/>
      <c r="R1004" s="157"/>
      <c r="S1004" s="157"/>
      <c r="T1004" s="157"/>
      <c r="U1004" s="157"/>
      <c r="V1004" s="157"/>
      <c r="W1004" s="157"/>
      <c r="X1004" s="157"/>
      <c r="Y1004" s="157"/>
      <c r="Z1004" s="157"/>
    </row>
    <row r="1005" spans="1:26" ht="12.75" x14ac:dyDescent="0.2">
      <c r="A1005" s="157"/>
      <c r="B1005" s="157"/>
      <c r="C1005" s="157"/>
      <c r="D1005" s="157"/>
      <c r="E1005" s="157"/>
      <c r="F1005" s="157"/>
      <c r="G1005" s="157"/>
      <c r="H1005" s="157"/>
      <c r="I1005" s="157"/>
      <c r="J1005" s="157"/>
      <c r="K1005" s="157"/>
      <c r="L1005" s="157"/>
      <c r="M1005" s="157"/>
      <c r="N1005" s="157"/>
      <c r="O1005" s="157"/>
      <c r="P1005" s="157"/>
      <c r="Q1005" s="157"/>
      <c r="R1005" s="157"/>
      <c r="S1005" s="157"/>
      <c r="T1005" s="157"/>
      <c r="U1005" s="157"/>
      <c r="V1005" s="157"/>
      <c r="W1005" s="157"/>
      <c r="X1005" s="157"/>
      <c r="Y1005" s="157"/>
      <c r="Z1005" s="157"/>
    </row>
    <row r="1006" spans="1:26" ht="12.75" x14ac:dyDescent="0.2">
      <c r="A1006" s="157"/>
      <c r="B1006" s="157"/>
      <c r="C1006" s="157"/>
      <c r="D1006" s="157"/>
      <c r="E1006" s="157"/>
      <c r="F1006" s="157"/>
      <c r="G1006" s="157"/>
      <c r="H1006" s="157"/>
      <c r="I1006" s="157"/>
      <c r="J1006" s="157"/>
      <c r="K1006" s="157"/>
      <c r="L1006" s="157"/>
      <c r="M1006" s="157"/>
      <c r="N1006" s="157"/>
      <c r="O1006" s="157"/>
      <c r="P1006" s="157"/>
      <c r="Q1006" s="157"/>
      <c r="R1006" s="157"/>
      <c r="S1006" s="157"/>
      <c r="T1006" s="157"/>
      <c r="U1006" s="157"/>
      <c r="V1006" s="157"/>
      <c r="W1006" s="157"/>
      <c r="X1006" s="157"/>
      <c r="Y1006" s="157"/>
      <c r="Z1006" s="157"/>
    </row>
    <row r="1007" spans="1:26" ht="12.75" x14ac:dyDescent="0.2">
      <c r="A1007" s="157"/>
      <c r="B1007" s="157"/>
      <c r="C1007" s="157"/>
      <c r="D1007" s="157"/>
      <c r="E1007" s="157"/>
      <c r="F1007" s="157"/>
      <c r="G1007" s="157"/>
      <c r="H1007" s="157"/>
      <c r="I1007" s="157"/>
      <c r="J1007" s="157"/>
      <c r="K1007" s="157"/>
      <c r="L1007" s="157"/>
      <c r="M1007" s="157"/>
      <c r="N1007" s="157"/>
      <c r="O1007" s="157"/>
      <c r="P1007" s="157"/>
      <c r="Q1007" s="157"/>
      <c r="R1007" s="157"/>
      <c r="S1007" s="157"/>
      <c r="T1007" s="157"/>
      <c r="U1007" s="157"/>
      <c r="V1007" s="157"/>
      <c r="W1007" s="157"/>
      <c r="X1007" s="157"/>
      <c r="Y1007" s="157"/>
      <c r="Z1007" s="157"/>
    </row>
    <row r="1008" spans="1:26" ht="12.75" x14ac:dyDescent="0.2">
      <c r="A1008" s="157"/>
      <c r="B1008" s="157"/>
      <c r="C1008" s="157"/>
      <c r="D1008" s="157"/>
      <c r="E1008" s="157"/>
      <c r="F1008" s="157"/>
      <c r="G1008" s="157"/>
      <c r="H1008" s="157"/>
      <c r="I1008" s="157"/>
      <c r="J1008" s="157"/>
      <c r="K1008" s="157"/>
      <c r="L1008" s="157"/>
      <c r="M1008" s="157"/>
      <c r="N1008" s="157"/>
      <c r="O1008" s="157"/>
      <c r="P1008" s="157"/>
      <c r="Q1008" s="157"/>
      <c r="R1008" s="157"/>
      <c r="S1008" s="157"/>
      <c r="T1008" s="157"/>
      <c r="U1008" s="157"/>
      <c r="V1008" s="157"/>
      <c r="W1008" s="157"/>
      <c r="X1008" s="157"/>
      <c r="Y1008" s="157"/>
      <c r="Z1008" s="157"/>
    </row>
    <row r="1009" spans="1:26" ht="12.75" x14ac:dyDescent="0.2">
      <c r="A1009" s="157"/>
      <c r="B1009" s="157"/>
      <c r="C1009" s="157"/>
      <c r="D1009" s="157"/>
      <c r="E1009" s="157"/>
      <c r="F1009" s="157"/>
      <c r="G1009" s="157"/>
      <c r="H1009" s="157"/>
      <c r="I1009" s="157"/>
      <c r="J1009" s="157"/>
      <c r="K1009" s="157"/>
      <c r="L1009" s="157"/>
      <c r="M1009" s="157"/>
      <c r="N1009" s="157"/>
      <c r="O1009" s="157"/>
      <c r="P1009" s="157"/>
      <c r="Q1009" s="157"/>
      <c r="R1009" s="157"/>
      <c r="S1009" s="157"/>
      <c r="T1009" s="157"/>
      <c r="U1009" s="157"/>
      <c r="V1009" s="157"/>
      <c r="W1009" s="157"/>
      <c r="X1009" s="157"/>
      <c r="Y1009" s="157"/>
      <c r="Z1009" s="157"/>
    </row>
    <row r="1010" spans="1:26" ht="12.75" x14ac:dyDescent="0.2">
      <c r="A1010" s="157"/>
      <c r="B1010" s="157"/>
      <c r="C1010" s="157"/>
      <c r="D1010" s="157"/>
      <c r="E1010" s="157"/>
      <c r="F1010" s="157"/>
      <c r="G1010" s="157"/>
      <c r="H1010" s="157"/>
      <c r="I1010" s="157"/>
      <c r="J1010" s="157"/>
      <c r="K1010" s="157"/>
      <c r="L1010" s="157"/>
      <c r="M1010" s="157"/>
      <c r="N1010" s="157"/>
      <c r="O1010" s="157"/>
      <c r="P1010" s="157"/>
      <c r="Q1010" s="157"/>
      <c r="R1010" s="157"/>
      <c r="S1010" s="157"/>
      <c r="T1010" s="157"/>
      <c r="U1010" s="157"/>
      <c r="V1010" s="157"/>
      <c r="W1010" s="157"/>
      <c r="X1010" s="157"/>
      <c r="Y1010" s="157"/>
      <c r="Z1010" s="157"/>
    </row>
    <row r="1011" spans="1:26" ht="12.75" x14ac:dyDescent="0.2">
      <c r="A1011" s="157"/>
      <c r="B1011" s="157"/>
      <c r="C1011" s="157"/>
      <c r="D1011" s="157"/>
      <c r="E1011" s="157"/>
      <c r="F1011" s="157"/>
      <c r="G1011" s="157"/>
      <c r="H1011" s="157"/>
      <c r="I1011" s="157"/>
      <c r="J1011" s="157"/>
      <c r="K1011" s="157"/>
      <c r="L1011" s="157"/>
      <c r="M1011" s="157"/>
      <c r="N1011" s="157"/>
      <c r="O1011" s="157"/>
      <c r="P1011" s="157"/>
      <c r="Q1011" s="157"/>
      <c r="R1011" s="157"/>
      <c r="S1011" s="157"/>
      <c r="T1011" s="157"/>
      <c r="U1011" s="157"/>
      <c r="V1011" s="157"/>
      <c r="W1011" s="157"/>
      <c r="X1011" s="157"/>
      <c r="Y1011" s="157"/>
      <c r="Z1011" s="157"/>
    </row>
    <row r="1012" spans="1:26" ht="12.75" x14ac:dyDescent="0.2">
      <c r="A1012" s="157"/>
      <c r="B1012" s="157"/>
      <c r="C1012" s="157"/>
      <c r="D1012" s="157"/>
      <c r="E1012" s="157"/>
      <c r="F1012" s="157"/>
      <c r="G1012" s="157"/>
      <c r="H1012" s="157"/>
      <c r="I1012" s="157"/>
      <c r="J1012" s="157"/>
      <c r="K1012" s="157"/>
      <c r="L1012" s="157"/>
      <c r="M1012" s="157"/>
      <c r="N1012" s="157"/>
      <c r="O1012" s="157"/>
      <c r="P1012" s="157"/>
      <c r="Q1012" s="157"/>
      <c r="R1012" s="157"/>
      <c r="S1012" s="157"/>
      <c r="T1012" s="157"/>
      <c r="U1012" s="157"/>
      <c r="V1012" s="157"/>
      <c r="W1012" s="157"/>
      <c r="X1012" s="157"/>
      <c r="Y1012" s="157"/>
      <c r="Z1012" s="157"/>
    </row>
    <row r="1013" spans="1:26" ht="12.75" x14ac:dyDescent="0.2">
      <c r="A1013" s="157"/>
      <c r="B1013" s="157"/>
      <c r="C1013" s="157"/>
      <c r="D1013" s="157"/>
      <c r="E1013" s="157"/>
      <c r="F1013" s="157"/>
      <c r="G1013" s="157"/>
      <c r="H1013" s="157"/>
      <c r="I1013" s="157"/>
      <c r="J1013" s="157"/>
      <c r="K1013" s="157"/>
      <c r="L1013" s="157"/>
      <c r="M1013" s="157"/>
      <c r="N1013" s="157"/>
      <c r="O1013" s="157"/>
      <c r="P1013" s="157"/>
      <c r="Q1013" s="157"/>
      <c r="R1013" s="157"/>
      <c r="S1013" s="157"/>
      <c r="T1013" s="157"/>
      <c r="U1013" s="157"/>
      <c r="V1013" s="157"/>
      <c r="W1013" s="157"/>
      <c r="X1013" s="157"/>
      <c r="Y1013" s="157"/>
      <c r="Z1013" s="157"/>
    </row>
    <row r="1014" spans="1:26" ht="12.75" x14ac:dyDescent="0.2">
      <c r="A1014" s="157"/>
      <c r="B1014" s="157"/>
      <c r="C1014" s="157"/>
      <c r="D1014" s="157"/>
      <c r="E1014" s="157"/>
      <c r="F1014" s="157"/>
      <c r="G1014" s="157"/>
      <c r="H1014" s="157"/>
      <c r="I1014" s="157"/>
      <c r="J1014" s="157"/>
      <c r="K1014" s="157"/>
      <c r="L1014" s="157"/>
      <c r="M1014" s="157"/>
      <c r="N1014" s="157"/>
      <c r="O1014" s="157"/>
      <c r="P1014" s="157"/>
      <c r="Q1014" s="157"/>
      <c r="R1014" s="157"/>
      <c r="S1014" s="157"/>
      <c r="T1014" s="157"/>
      <c r="U1014" s="157"/>
      <c r="V1014" s="157"/>
      <c r="W1014" s="157"/>
      <c r="X1014" s="157"/>
      <c r="Y1014" s="157"/>
      <c r="Z1014" s="157"/>
    </row>
    <row r="1015" spans="1:26" ht="12.75" x14ac:dyDescent="0.2">
      <c r="A1015" s="157"/>
      <c r="B1015" s="157"/>
      <c r="C1015" s="157"/>
      <c r="D1015" s="157"/>
      <c r="E1015" s="157"/>
      <c r="F1015" s="157"/>
      <c r="G1015" s="157"/>
      <c r="H1015" s="157"/>
      <c r="I1015" s="157"/>
      <c r="J1015" s="157"/>
      <c r="K1015" s="157"/>
      <c r="L1015" s="157"/>
      <c r="M1015" s="157"/>
      <c r="N1015" s="157"/>
      <c r="O1015" s="157"/>
      <c r="P1015" s="157"/>
      <c r="Q1015" s="157"/>
      <c r="R1015" s="157"/>
      <c r="S1015" s="157"/>
      <c r="T1015" s="157"/>
      <c r="U1015" s="157"/>
      <c r="V1015" s="157"/>
      <c r="W1015" s="157"/>
      <c r="X1015" s="157"/>
      <c r="Y1015" s="157"/>
      <c r="Z1015" s="157"/>
    </row>
    <row r="1016" spans="1:26" ht="12.75" x14ac:dyDescent="0.2">
      <c r="A1016" s="157"/>
      <c r="B1016" s="157"/>
      <c r="C1016" s="157"/>
      <c r="D1016" s="157"/>
      <c r="E1016" s="157"/>
      <c r="F1016" s="157"/>
      <c r="G1016" s="157"/>
      <c r="H1016" s="157"/>
      <c r="I1016" s="157"/>
      <c r="J1016" s="157"/>
      <c r="K1016" s="157"/>
      <c r="L1016" s="157"/>
      <c r="M1016" s="157"/>
      <c r="N1016" s="157"/>
      <c r="O1016" s="157"/>
      <c r="P1016" s="157"/>
      <c r="Q1016" s="157"/>
      <c r="R1016" s="157"/>
      <c r="S1016" s="157"/>
      <c r="T1016" s="157"/>
      <c r="U1016" s="157"/>
      <c r="V1016" s="157"/>
      <c r="W1016" s="157"/>
      <c r="X1016" s="157"/>
      <c r="Y1016" s="157"/>
      <c r="Z1016" s="157"/>
    </row>
    <row r="1017" spans="1:26" ht="12.75" x14ac:dyDescent="0.2">
      <c r="A1017" s="157"/>
      <c r="B1017" s="157"/>
      <c r="C1017" s="157"/>
      <c r="D1017" s="157"/>
      <c r="E1017" s="157"/>
      <c r="F1017" s="157"/>
      <c r="G1017" s="157"/>
      <c r="H1017" s="157"/>
      <c r="I1017" s="157"/>
      <c r="J1017" s="157"/>
      <c r="K1017" s="157"/>
      <c r="L1017" s="157"/>
      <c r="M1017" s="157"/>
      <c r="N1017" s="157"/>
      <c r="O1017" s="157"/>
      <c r="P1017" s="157"/>
      <c r="Q1017" s="157"/>
      <c r="R1017" s="157"/>
      <c r="S1017" s="157"/>
      <c r="T1017" s="157"/>
      <c r="U1017" s="157"/>
      <c r="V1017" s="157"/>
      <c r="W1017" s="157"/>
      <c r="X1017" s="157"/>
      <c r="Y1017" s="157"/>
      <c r="Z1017" s="157"/>
    </row>
    <row r="1018" spans="1:26" ht="12.75" x14ac:dyDescent="0.2">
      <c r="A1018" s="157"/>
      <c r="B1018" s="157"/>
      <c r="C1018" s="157"/>
      <c r="D1018" s="157"/>
      <c r="E1018" s="157"/>
      <c r="F1018" s="157"/>
      <c r="G1018" s="157"/>
      <c r="H1018" s="157"/>
      <c r="I1018" s="157"/>
      <c r="J1018" s="157"/>
      <c r="K1018" s="157"/>
      <c r="L1018" s="157"/>
      <c r="M1018" s="157"/>
      <c r="N1018" s="157"/>
      <c r="O1018" s="157"/>
      <c r="P1018" s="157"/>
      <c r="Q1018" s="157"/>
      <c r="R1018" s="157"/>
      <c r="S1018" s="157"/>
      <c r="T1018" s="157"/>
      <c r="U1018" s="157"/>
      <c r="V1018" s="157"/>
      <c r="W1018" s="157"/>
      <c r="X1018" s="157"/>
      <c r="Y1018" s="157"/>
      <c r="Z1018" s="157"/>
    </row>
    <row r="1019" spans="1:26" ht="12.75" x14ac:dyDescent="0.2">
      <c r="A1019" s="157"/>
      <c r="B1019" s="157"/>
      <c r="C1019" s="157"/>
      <c r="D1019" s="157"/>
      <c r="E1019" s="157"/>
      <c r="F1019" s="157"/>
      <c r="G1019" s="157"/>
      <c r="H1019" s="157"/>
      <c r="I1019" s="157"/>
      <c r="J1019" s="157"/>
      <c r="K1019" s="157"/>
      <c r="L1019" s="157"/>
      <c r="M1019" s="157"/>
      <c r="N1019" s="157"/>
      <c r="O1019" s="157"/>
      <c r="P1019" s="157"/>
      <c r="Q1019" s="157"/>
      <c r="R1019" s="157"/>
      <c r="S1019" s="157"/>
      <c r="T1019" s="157"/>
      <c r="U1019" s="157"/>
      <c r="V1019" s="157"/>
      <c r="W1019" s="157"/>
      <c r="X1019" s="157"/>
      <c r="Y1019" s="157"/>
      <c r="Z1019" s="157"/>
    </row>
    <row r="1020" spans="1:26" ht="12.75" x14ac:dyDescent="0.2">
      <c r="A1020" s="157"/>
      <c r="B1020" s="157"/>
      <c r="C1020" s="157"/>
      <c r="D1020" s="157"/>
      <c r="E1020" s="157"/>
      <c r="F1020" s="157"/>
      <c r="G1020" s="157"/>
      <c r="H1020" s="157"/>
      <c r="I1020" s="157"/>
      <c r="J1020" s="157"/>
      <c r="K1020" s="157"/>
      <c r="L1020" s="157"/>
      <c r="M1020" s="157"/>
      <c r="N1020" s="157"/>
      <c r="O1020" s="157"/>
      <c r="P1020" s="157"/>
      <c r="Q1020" s="157"/>
      <c r="R1020" s="157"/>
      <c r="S1020" s="157"/>
      <c r="T1020" s="157"/>
      <c r="U1020" s="157"/>
      <c r="V1020" s="157"/>
      <c r="W1020" s="157"/>
      <c r="X1020" s="157"/>
      <c r="Y1020" s="157"/>
      <c r="Z1020" s="157"/>
    </row>
    <row r="1021" spans="1:26" ht="12.75" x14ac:dyDescent="0.2">
      <c r="A1021" s="157"/>
      <c r="B1021" s="157"/>
      <c r="C1021" s="157"/>
      <c r="D1021" s="157"/>
      <c r="E1021" s="157"/>
      <c r="F1021" s="157"/>
      <c r="G1021" s="157"/>
      <c r="H1021" s="157"/>
      <c r="I1021" s="157"/>
      <c r="J1021" s="157"/>
      <c r="K1021" s="157"/>
      <c r="L1021" s="157"/>
      <c r="M1021" s="157"/>
      <c r="N1021" s="157"/>
      <c r="O1021" s="157"/>
      <c r="P1021" s="157"/>
      <c r="Q1021" s="157"/>
      <c r="R1021" s="157"/>
      <c r="S1021" s="157"/>
      <c r="T1021" s="157"/>
      <c r="U1021" s="157"/>
      <c r="V1021" s="157"/>
      <c r="W1021" s="157"/>
      <c r="X1021" s="157"/>
      <c r="Y1021" s="157"/>
      <c r="Z1021" s="157"/>
    </row>
    <row r="1022" spans="1:26" ht="12.75" x14ac:dyDescent="0.2">
      <c r="A1022" s="157"/>
      <c r="B1022" s="157"/>
      <c r="C1022" s="157"/>
      <c r="D1022" s="157"/>
      <c r="E1022" s="157"/>
      <c r="F1022" s="157"/>
      <c r="G1022" s="157"/>
      <c r="H1022" s="157"/>
      <c r="I1022" s="157"/>
      <c r="J1022" s="157"/>
      <c r="K1022" s="157"/>
      <c r="L1022" s="157"/>
      <c r="M1022" s="157"/>
      <c r="N1022" s="157"/>
      <c r="O1022" s="157"/>
      <c r="P1022" s="157"/>
      <c r="Q1022" s="157"/>
      <c r="R1022" s="157"/>
      <c r="S1022" s="157"/>
      <c r="T1022" s="157"/>
      <c r="U1022" s="157"/>
      <c r="V1022" s="157"/>
      <c r="W1022" s="157"/>
      <c r="X1022" s="157"/>
      <c r="Y1022" s="157"/>
      <c r="Z1022" s="157"/>
    </row>
    <row r="1023" spans="1:26" ht="12.75" x14ac:dyDescent="0.2">
      <c r="A1023" s="157"/>
      <c r="B1023" s="157"/>
      <c r="C1023" s="157"/>
      <c r="D1023" s="157"/>
      <c r="E1023" s="157"/>
      <c r="F1023" s="157"/>
      <c r="G1023" s="157"/>
      <c r="H1023" s="157"/>
      <c r="I1023" s="157"/>
      <c r="J1023" s="157"/>
      <c r="K1023" s="157"/>
      <c r="L1023" s="157"/>
      <c r="M1023" s="157"/>
      <c r="N1023" s="157"/>
      <c r="O1023" s="157"/>
      <c r="P1023" s="157"/>
      <c r="Q1023" s="157"/>
      <c r="R1023" s="157"/>
      <c r="S1023" s="157"/>
      <c r="T1023" s="157"/>
      <c r="U1023" s="157"/>
      <c r="V1023" s="157"/>
      <c r="W1023" s="157"/>
      <c r="X1023" s="157"/>
      <c r="Y1023" s="157"/>
      <c r="Z1023" s="157"/>
    </row>
    <row r="1024" spans="1:26" ht="12.75" x14ac:dyDescent="0.2">
      <c r="A1024" s="157"/>
      <c r="B1024" s="157"/>
      <c r="C1024" s="157"/>
      <c r="D1024" s="157"/>
      <c r="E1024" s="157"/>
      <c r="F1024" s="157"/>
      <c r="G1024" s="157"/>
      <c r="H1024" s="157"/>
      <c r="I1024" s="157"/>
      <c r="J1024" s="157"/>
      <c r="K1024" s="157"/>
      <c r="L1024" s="157"/>
      <c r="M1024" s="157"/>
      <c r="N1024" s="157"/>
      <c r="O1024" s="157"/>
      <c r="P1024" s="157"/>
      <c r="Q1024" s="157"/>
      <c r="R1024" s="157"/>
      <c r="S1024" s="157"/>
      <c r="T1024" s="157"/>
      <c r="U1024" s="157"/>
      <c r="V1024" s="157"/>
      <c r="W1024" s="157"/>
      <c r="X1024" s="157"/>
      <c r="Y1024" s="157"/>
      <c r="Z1024" s="157"/>
    </row>
    <row r="1025" spans="1:26" ht="12.75" x14ac:dyDescent="0.2">
      <c r="A1025" s="157"/>
      <c r="B1025" s="157"/>
      <c r="C1025" s="157"/>
      <c r="D1025" s="157"/>
      <c r="E1025" s="157"/>
      <c r="F1025" s="157"/>
      <c r="G1025" s="157"/>
      <c r="H1025" s="157"/>
      <c r="I1025" s="157"/>
      <c r="J1025" s="157"/>
      <c r="K1025" s="157"/>
      <c r="L1025" s="157"/>
      <c r="M1025" s="157"/>
      <c r="N1025" s="157"/>
      <c r="O1025" s="157"/>
      <c r="P1025" s="157"/>
      <c r="Q1025" s="157"/>
      <c r="R1025" s="157"/>
      <c r="S1025" s="157"/>
      <c r="T1025" s="157"/>
      <c r="U1025" s="157"/>
      <c r="V1025" s="157"/>
      <c r="W1025" s="157"/>
      <c r="X1025" s="157"/>
      <c r="Y1025" s="157"/>
      <c r="Z1025" s="157"/>
    </row>
    <row r="1026" spans="1:26" ht="12.75" x14ac:dyDescent="0.2">
      <c r="A1026" s="157"/>
      <c r="B1026" s="157"/>
      <c r="C1026" s="157"/>
      <c r="D1026" s="157"/>
      <c r="E1026" s="157"/>
      <c r="F1026" s="157"/>
      <c r="G1026" s="157"/>
      <c r="H1026" s="157"/>
      <c r="I1026" s="157"/>
      <c r="J1026" s="157"/>
      <c r="K1026" s="157"/>
      <c r="L1026" s="157"/>
      <c r="M1026" s="157"/>
      <c r="N1026" s="157"/>
      <c r="O1026" s="157"/>
      <c r="P1026" s="157"/>
      <c r="Q1026" s="157"/>
      <c r="R1026" s="157"/>
      <c r="S1026" s="157"/>
      <c r="T1026" s="157"/>
      <c r="U1026" s="157"/>
      <c r="V1026" s="157"/>
      <c r="W1026" s="157"/>
      <c r="X1026" s="157"/>
      <c r="Y1026" s="157"/>
      <c r="Z1026" s="157"/>
    </row>
    <row r="1027" spans="1:26" ht="12.75" x14ac:dyDescent="0.2">
      <c r="A1027" s="157"/>
      <c r="B1027" s="157"/>
      <c r="C1027" s="157"/>
      <c r="D1027" s="157"/>
      <c r="E1027" s="157"/>
      <c r="F1027" s="157"/>
      <c r="G1027" s="157"/>
      <c r="H1027" s="157"/>
      <c r="I1027" s="157"/>
      <c r="J1027" s="157"/>
      <c r="K1027" s="157"/>
      <c r="L1027" s="157"/>
      <c r="M1027" s="157"/>
      <c r="N1027" s="157"/>
      <c r="O1027" s="157"/>
      <c r="P1027" s="157"/>
      <c r="Q1027" s="157"/>
      <c r="R1027" s="157"/>
      <c r="S1027" s="157"/>
      <c r="T1027" s="157"/>
      <c r="U1027" s="157"/>
      <c r="V1027" s="157"/>
      <c r="W1027" s="157"/>
      <c r="X1027" s="157"/>
      <c r="Y1027" s="157"/>
      <c r="Z1027" s="157"/>
    </row>
    <row r="1028" spans="1:26" ht="12.75" x14ac:dyDescent="0.2">
      <c r="A1028" s="157"/>
      <c r="B1028" s="157"/>
      <c r="C1028" s="157"/>
      <c r="D1028" s="157"/>
      <c r="E1028" s="157"/>
      <c r="F1028" s="157"/>
      <c r="G1028" s="157"/>
      <c r="H1028" s="157"/>
      <c r="I1028" s="157"/>
      <c r="J1028" s="157"/>
      <c r="K1028" s="157"/>
      <c r="L1028" s="157"/>
      <c r="M1028" s="157"/>
      <c r="N1028" s="157"/>
      <c r="O1028" s="157"/>
      <c r="P1028" s="157"/>
      <c r="Q1028" s="157"/>
      <c r="R1028" s="157"/>
      <c r="S1028" s="157"/>
      <c r="T1028" s="157"/>
      <c r="U1028" s="157"/>
      <c r="V1028" s="157"/>
      <c r="W1028" s="157"/>
      <c r="X1028" s="157"/>
      <c r="Y1028" s="157"/>
      <c r="Z1028" s="157"/>
    </row>
    <row r="1029" spans="1:26" ht="12.75" x14ac:dyDescent="0.2">
      <c r="A1029" s="157"/>
      <c r="B1029" s="157"/>
      <c r="C1029" s="157"/>
      <c r="D1029" s="157"/>
      <c r="E1029" s="157"/>
      <c r="F1029" s="157"/>
      <c r="G1029" s="157"/>
      <c r="H1029" s="157"/>
      <c r="I1029" s="157"/>
      <c r="J1029" s="157"/>
      <c r="K1029" s="157"/>
      <c r="L1029" s="157"/>
      <c r="M1029" s="157"/>
      <c r="N1029" s="157"/>
      <c r="O1029" s="157"/>
      <c r="P1029" s="157"/>
      <c r="Q1029" s="157"/>
      <c r="R1029" s="157"/>
      <c r="S1029" s="157"/>
      <c r="T1029" s="157"/>
      <c r="U1029" s="157"/>
      <c r="V1029" s="157"/>
      <c r="W1029" s="157"/>
      <c r="X1029" s="157"/>
      <c r="Y1029" s="157"/>
      <c r="Z1029" s="157"/>
    </row>
    <row r="1030" spans="1:26" ht="12.75" x14ac:dyDescent="0.2">
      <c r="A1030" s="157"/>
      <c r="B1030" s="157"/>
      <c r="C1030" s="157"/>
      <c r="D1030" s="157"/>
      <c r="E1030" s="157"/>
      <c r="F1030" s="157"/>
      <c r="G1030" s="157"/>
      <c r="H1030" s="157"/>
      <c r="I1030" s="157"/>
      <c r="J1030" s="157"/>
      <c r="K1030" s="157"/>
      <c r="L1030" s="157"/>
      <c r="M1030" s="157"/>
      <c r="N1030" s="157"/>
      <c r="O1030" s="157"/>
      <c r="P1030" s="157"/>
      <c r="Q1030" s="157"/>
      <c r="R1030" s="157"/>
      <c r="S1030" s="157"/>
      <c r="T1030" s="157"/>
      <c r="U1030" s="157"/>
      <c r="V1030" s="157"/>
      <c r="W1030" s="157"/>
      <c r="X1030" s="157"/>
      <c r="Y1030" s="157"/>
      <c r="Z1030" s="157"/>
    </row>
    <row r="1031" spans="1:26" ht="12.75" x14ac:dyDescent="0.2">
      <c r="A1031" s="157"/>
      <c r="B1031" s="157"/>
      <c r="C1031" s="157"/>
      <c r="D1031" s="157"/>
      <c r="E1031" s="157"/>
      <c r="F1031" s="157"/>
      <c r="G1031" s="157"/>
      <c r="H1031" s="157"/>
      <c r="I1031" s="157"/>
      <c r="J1031" s="157"/>
      <c r="K1031" s="157"/>
      <c r="L1031" s="157"/>
      <c r="M1031" s="157"/>
      <c r="N1031" s="157"/>
      <c r="O1031" s="157"/>
      <c r="P1031" s="157"/>
      <c r="Q1031" s="157"/>
      <c r="R1031" s="157"/>
      <c r="S1031" s="157"/>
      <c r="T1031" s="157"/>
      <c r="U1031" s="157"/>
      <c r="V1031" s="157"/>
      <c r="W1031" s="157"/>
      <c r="X1031" s="157"/>
      <c r="Y1031" s="157"/>
      <c r="Z1031" s="157"/>
    </row>
    <row r="1032" spans="1:26" ht="12.75" x14ac:dyDescent="0.2">
      <c r="A1032" s="157"/>
      <c r="B1032" s="157"/>
      <c r="C1032" s="157"/>
      <c r="D1032" s="157"/>
      <c r="E1032" s="157"/>
      <c r="F1032" s="157"/>
      <c r="G1032" s="157"/>
      <c r="H1032" s="157"/>
      <c r="I1032" s="157"/>
      <c r="J1032" s="157"/>
      <c r="K1032" s="157"/>
      <c r="L1032" s="157"/>
      <c r="M1032" s="157"/>
      <c r="N1032" s="157"/>
      <c r="O1032" s="157"/>
      <c r="P1032" s="157"/>
      <c r="Q1032" s="157"/>
      <c r="R1032" s="157"/>
      <c r="S1032" s="157"/>
      <c r="T1032" s="157"/>
      <c r="U1032" s="157"/>
      <c r="V1032" s="157"/>
      <c r="W1032" s="157"/>
      <c r="X1032" s="157"/>
      <c r="Y1032" s="157"/>
      <c r="Z1032" s="157"/>
    </row>
    <row r="1033" spans="1:26" ht="12.75" x14ac:dyDescent="0.2">
      <c r="A1033" s="157"/>
      <c r="B1033" s="157"/>
      <c r="C1033" s="157"/>
      <c r="D1033" s="157"/>
      <c r="E1033" s="157"/>
      <c r="F1033" s="157"/>
      <c r="G1033" s="157"/>
      <c r="H1033" s="157"/>
      <c r="I1033" s="157"/>
      <c r="J1033" s="157"/>
      <c r="K1033" s="157"/>
      <c r="L1033" s="157"/>
      <c r="M1033" s="157"/>
      <c r="N1033" s="157"/>
      <c r="O1033" s="157"/>
      <c r="P1033" s="157"/>
      <c r="Q1033" s="157"/>
      <c r="R1033" s="157"/>
      <c r="S1033" s="157"/>
      <c r="T1033" s="157"/>
      <c r="U1033" s="157"/>
      <c r="V1033" s="157"/>
      <c r="W1033" s="157"/>
      <c r="X1033" s="157"/>
      <c r="Y1033" s="157"/>
      <c r="Z1033" s="157"/>
    </row>
    <row r="1034" spans="1:26" ht="12.75" x14ac:dyDescent="0.2">
      <c r="A1034" s="157"/>
      <c r="B1034" s="157"/>
      <c r="C1034" s="157"/>
      <c r="D1034" s="157"/>
      <c r="E1034" s="157"/>
      <c r="F1034" s="157"/>
      <c r="G1034" s="157"/>
      <c r="H1034" s="157"/>
      <c r="I1034" s="157"/>
      <c r="J1034" s="157"/>
      <c r="K1034" s="157"/>
      <c r="L1034" s="157"/>
      <c r="M1034" s="157"/>
      <c r="N1034" s="157"/>
      <c r="O1034" s="157"/>
      <c r="P1034" s="157"/>
      <c r="Q1034" s="157"/>
      <c r="R1034" s="157"/>
      <c r="S1034" s="157"/>
      <c r="T1034" s="157"/>
      <c r="U1034" s="157"/>
      <c r="V1034" s="157"/>
      <c r="W1034" s="157"/>
      <c r="X1034" s="157"/>
      <c r="Y1034" s="157"/>
      <c r="Z1034" s="157"/>
    </row>
    <row r="1035" spans="1:26" ht="12.75" x14ac:dyDescent="0.2">
      <c r="A1035" s="157"/>
      <c r="B1035" s="157"/>
      <c r="C1035" s="157"/>
      <c r="D1035" s="157"/>
      <c r="E1035" s="157"/>
      <c r="F1035" s="157"/>
      <c r="G1035" s="157"/>
      <c r="H1035" s="157"/>
      <c r="I1035" s="157"/>
      <c r="J1035" s="157"/>
      <c r="K1035" s="157"/>
      <c r="L1035" s="157"/>
      <c r="M1035" s="157"/>
      <c r="N1035" s="157"/>
      <c r="O1035" s="157"/>
      <c r="P1035" s="157"/>
      <c r="Q1035" s="157"/>
      <c r="R1035" s="157"/>
      <c r="S1035" s="157"/>
      <c r="T1035" s="157"/>
      <c r="U1035" s="157"/>
      <c r="V1035" s="157"/>
      <c r="W1035" s="157"/>
      <c r="X1035" s="157"/>
      <c r="Y1035" s="157"/>
      <c r="Z1035" s="157"/>
    </row>
    <row r="1036" spans="1:26" ht="12.75" x14ac:dyDescent="0.2">
      <c r="A1036" s="157"/>
      <c r="B1036" s="157"/>
      <c r="C1036" s="157"/>
      <c r="D1036" s="157"/>
      <c r="E1036" s="157"/>
      <c r="F1036" s="157"/>
      <c r="G1036" s="157"/>
      <c r="H1036" s="157"/>
      <c r="I1036" s="157"/>
      <c r="J1036" s="157"/>
      <c r="K1036" s="157"/>
      <c r="L1036" s="157"/>
      <c r="M1036" s="157"/>
      <c r="N1036" s="157"/>
      <c r="O1036" s="157"/>
      <c r="P1036" s="157"/>
      <c r="Q1036" s="157"/>
      <c r="R1036" s="157"/>
      <c r="S1036" s="157"/>
      <c r="T1036" s="157"/>
      <c r="U1036" s="157"/>
      <c r="V1036" s="157"/>
      <c r="W1036" s="157"/>
      <c r="X1036" s="157"/>
      <c r="Y1036" s="157"/>
      <c r="Z1036" s="157"/>
    </row>
    <row r="1037" spans="1:26" ht="12.75" x14ac:dyDescent="0.2">
      <c r="A1037" s="157"/>
      <c r="B1037" s="157"/>
      <c r="C1037" s="157"/>
      <c r="D1037" s="157"/>
      <c r="E1037" s="157"/>
      <c r="F1037" s="157"/>
      <c r="G1037" s="157"/>
      <c r="H1037" s="157"/>
      <c r="I1037" s="157"/>
      <c r="J1037" s="157"/>
      <c r="K1037" s="157"/>
      <c r="L1037" s="157"/>
      <c r="M1037" s="157"/>
      <c r="N1037" s="157"/>
      <c r="O1037" s="157"/>
      <c r="P1037" s="157"/>
      <c r="Q1037" s="157"/>
      <c r="R1037" s="157"/>
      <c r="S1037" s="157"/>
      <c r="T1037" s="157"/>
      <c r="U1037" s="157"/>
      <c r="V1037" s="157"/>
      <c r="W1037" s="157"/>
      <c r="X1037" s="157"/>
      <c r="Y1037" s="157"/>
      <c r="Z1037" s="157"/>
    </row>
    <row r="1038" spans="1:26" ht="12.75" x14ac:dyDescent="0.2">
      <c r="A1038" s="157"/>
      <c r="B1038" s="157"/>
      <c r="C1038" s="157"/>
      <c r="D1038" s="157"/>
      <c r="E1038" s="157"/>
      <c r="F1038" s="157"/>
      <c r="G1038" s="157"/>
      <c r="H1038" s="157"/>
      <c r="I1038" s="157"/>
      <c r="J1038" s="157"/>
      <c r="K1038" s="157"/>
      <c r="L1038" s="157"/>
      <c r="M1038" s="157"/>
      <c r="N1038" s="157"/>
      <c r="O1038" s="157"/>
      <c r="P1038" s="157"/>
      <c r="Q1038" s="157"/>
      <c r="R1038" s="157"/>
      <c r="S1038" s="157"/>
      <c r="T1038" s="157"/>
      <c r="U1038" s="157"/>
      <c r="V1038" s="157"/>
      <c r="W1038" s="157"/>
      <c r="X1038" s="157"/>
      <c r="Y1038" s="157"/>
      <c r="Z1038" s="157"/>
    </row>
    <row r="1039" spans="1:26" ht="12.75" x14ac:dyDescent="0.2">
      <c r="A1039" s="157"/>
      <c r="B1039" s="157"/>
      <c r="C1039" s="157"/>
      <c r="D1039" s="157"/>
      <c r="E1039" s="157"/>
      <c r="F1039" s="157"/>
      <c r="G1039" s="157"/>
      <c r="H1039" s="157"/>
      <c r="I1039" s="157"/>
      <c r="J1039" s="157"/>
      <c r="K1039" s="157"/>
      <c r="L1039" s="157"/>
      <c r="M1039" s="157"/>
      <c r="N1039" s="157"/>
      <c r="O1039" s="157"/>
      <c r="P1039" s="157"/>
      <c r="Q1039" s="157"/>
      <c r="R1039" s="157"/>
      <c r="S1039" s="157"/>
      <c r="T1039" s="157"/>
      <c r="U1039" s="157"/>
      <c r="V1039" s="157"/>
      <c r="W1039" s="157"/>
      <c r="X1039" s="157"/>
      <c r="Y1039" s="157"/>
      <c r="Z1039" s="157"/>
    </row>
    <row r="1040" spans="1:26" ht="12.75" x14ac:dyDescent="0.2">
      <c r="A1040" s="157"/>
      <c r="B1040" s="157"/>
      <c r="C1040" s="157"/>
      <c r="D1040" s="157"/>
      <c r="E1040" s="157"/>
      <c r="F1040" s="157"/>
      <c r="G1040" s="157"/>
      <c r="H1040" s="157"/>
      <c r="I1040" s="157"/>
      <c r="J1040" s="157"/>
      <c r="K1040" s="157"/>
      <c r="L1040" s="157"/>
      <c r="M1040" s="157"/>
      <c r="N1040" s="157"/>
      <c r="O1040" s="157"/>
      <c r="P1040" s="157"/>
      <c r="Q1040" s="157"/>
      <c r="R1040" s="157"/>
      <c r="S1040" s="157"/>
      <c r="T1040" s="157"/>
      <c r="U1040" s="157"/>
      <c r="V1040" s="157"/>
      <c r="W1040" s="157"/>
      <c r="X1040" s="157"/>
      <c r="Y1040" s="157"/>
      <c r="Z1040" s="157"/>
    </row>
    <row r="1041" spans="1:26" ht="12.75" x14ac:dyDescent="0.2">
      <c r="A1041" s="157"/>
      <c r="B1041" s="157"/>
      <c r="C1041" s="157"/>
      <c r="D1041" s="157"/>
      <c r="E1041" s="157"/>
      <c r="F1041" s="157"/>
      <c r="G1041" s="157"/>
      <c r="H1041" s="157"/>
      <c r="I1041" s="157"/>
      <c r="J1041" s="157"/>
      <c r="K1041" s="157"/>
      <c r="L1041" s="157"/>
      <c r="M1041" s="157"/>
      <c r="N1041" s="157"/>
      <c r="O1041" s="157"/>
      <c r="P1041" s="157"/>
      <c r="Q1041" s="157"/>
      <c r="R1041" s="157"/>
      <c r="S1041" s="157"/>
      <c r="T1041" s="157"/>
      <c r="U1041" s="157"/>
      <c r="V1041" s="157"/>
      <c r="W1041" s="157"/>
      <c r="X1041" s="157"/>
      <c r="Y1041" s="157"/>
      <c r="Z1041" s="157"/>
    </row>
    <row r="1042" spans="1:26" ht="12.75" x14ac:dyDescent="0.2">
      <c r="A1042" s="157"/>
      <c r="B1042" s="157"/>
      <c r="C1042" s="157"/>
      <c r="D1042" s="157"/>
      <c r="E1042" s="157"/>
      <c r="F1042" s="157"/>
      <c r="G1042" s="157"/>
      <c r="H1042" s="157"/>
      <c r="I1042" s="157"/>
      <c r="J1042" s="157"/>
      <c r="K1042" s="157"/>
      <c r="L1042" s="157"/>
      <c r="M1042" s="157"/>
      <c r="N1042" s="157"/>
      <c r="O1042" s="157"/>
      <c r="P1042" s="157"/>
      <c r="Q1042" s="157"/>
      <c r="R1042" s="157"/>
      <c r="S1042" s="157"/>
      <c r="T1042" s="157"/>
      <c r="U1042" s="157"/>
      <c r="V1042" s="157"/>
      <c r="W1042" s="157"/>
      <c r="X1042" s="157"/>
      <c r="Y1042" s="157"/>
      <c r="Z1042" s="157"/>
    </row>
    <row r="1043" spans="1:26" ht="12.75" x14ac:dyDescent="0.2">
      <c r="A1043" s="157"/>
      <c r="B1043" s="157"/>
      <c r="C1043" s="157"/>
      <c r="D1043" s="157"/>
      <c r="E1043" s="157"/>
      <c r="F1043" s="157"/>
      <c r="G1043" s="157"/>
      <c r="H1043" s="157"/>
      <c r="I1043" s="157"/>
      <c r="J1043" s="157"/>
      <c r="K1043" s="157"/>
      <c r="L1043" s="157"/>
      <c r="M1043" s="157"/>
      <c r="N1043" s="157"/>
      <c r="O1043" s="157"/>
      <c r="P1043" s="157"/>
      <c r="Q1043" s="157"/>
      <c r="R1043" s="157"/>
      <c r="S1043" s="157"/>
      <c r="T1043" s="157"/>
      <c r="U1043" s="157"/>
      <c r="V1043" s="157"/>
      <c r="W1043" s="157"/>
      <c r="X1043" s="157"/>
      <c r="Y1043" s="157"/>
      <c r="Z1043" s="157"/>
    </row>
    <row r="1044" spans="1:26" ht="12.75" x14ac:dyDescent="0.2">
      <c r="A1044" s="157"/>
      <c r="B1044" s="157"/>
      <c r="C1044" s="157"/>
      <c r="D1044" s="157"/>
      <c r="E1044" s="157"/>
      <c r="F1044" s="157"/>
      <c r="G1044" s="157"/>
      <c r="H1044" s="157"/>
      <c r="I1044" s="157"/>
      <c r="J1044" s="157"/>
      <c r="K1044" s="157"/>
      <c r="L1044" s="157"/>
      <c r="M1044" s="157"/>
      <c r="N1044" s="157"/>
      <c r="O1044" s="157"/>
      <c r="P1044" s="157"/>
      <c r="Q1044" s="157"/>
      <c r="R1044" s="157"/>
      <c r="S1044" s="157"/>
      <c r="T1044" s="157"/>
      <c r="U1044" s="157"/>
      <c r="V1044" s="157"/>
      <c r="W1044" s="157"/>
      <c r="X1044" s="157"/>
      <c r="Y1044" s="157"/>
      <c r="Z1044" s="157"/>
    </row>
    <row r="1045" spans="1:26" ht="12.75" x14ac:dyDescent="0.2">
      <c r="A1045" s="157"/>
      <c r="B1045" s="157"/>
      <c r="C1045" s="157"/>
      <c r="D1045" s="157"/>
      <c r="E1045" s="157"/>
      <c r="F1045" s="157"/>
      <c r="G1045" s="157"/>
      <c r="H1045" s="157"/>
      <c r="I1045" s="157"/>
      <c r="J1045" s="157"/>
      <c r="K1045" s="157"/>
      <c r="L1045" s="157"/>
      <c r="M1045" s="157"/>
      <c r="N1045" s="157"/>
      <c r="O1045" s="157"/>
      <c r="P1045" s="157"/>
      <c r="Q1045" s="157"/>
      <c r="R1045" s="157"/>
      <c r="S1045" s="157"/>
      <c r="T1045" s="157"/>
      <c r="U1045" s="157"/>
      <c r="V1045" s="157"/>
      <c r="W1045" s="157"/>
      <c r="X1045" s="157"/>
      <c r="Y1045" s="157"/>
      <c r="Z1045" s="157"/>
    </row>
    <row r="1046" spans="1:26" ht="12.75" x14ac:dyDescent="0.2">
      <c r="A1046" s="157"/>
      <c r="B1046" s="157"/>
      <c r="C1046" s="157"/>
      <c r="D1046" s="157"/>
      <c r="E1046" s="157"/>
      <c r="F1046" s="157"/>
      <c r="G1046" s="157"/>
      <c r="H1046" s="157"/>
      <c r="I1046" s="157"/>
      <c r="J1046" s="157"/>
      <c r="K1046" s="157"/>
      <c r="L1046" s="157"/>
      <c r="M1046" s="157"/>
      <c r="N1046" s="157"/>
      <c r="O1046" s="157"/>
      <c r="P1046" s="157"/>
      <c r="Q1046" s="157"/>
      <c r="R1046" s="157"/>
      <c r="S1046" s="157"/>
      <c r="T1046" s="157"/>
      <c r="U1046" s="157"/>
      <c r="V1046" s="157"/>
      <c r="W1046" s="157"/>
      <c r="X1046" s="157"/>
      <c r="Y1046" s="157"/>
      <c r="Z1046" s="157"/>
    </row>
    <row r="1047" spans="1:26" ht="12.75" x14ac:dyDescent="0.2">
      <c r="A1047" s="157"/>
      <c r="B1047" s="157"/>
      <c r="C1047" s="157"/>
      <c r="D1047" s="157"/>
      <c r="E1047" s="157"/>
      <c r="F1047" s="157"/>
      <c r="G1047" s="157"/>
      <c r="H1047" s="157"/>
      <c r="I1047" s="157"/>
      <c r="J1047" s="157"/>
      <c r="K1047" s="157"/>
      <c r="L1047" s="157"/>
      <c r="M1047" s="157"/>
      <c r="N1047" s="157"/>
      <c r="O1047" s="157"/>
      <c r="P1047" s="157"/>
      <c r="Q1047" s="157"/>
      <c r="R1047" s="157"/>
      <c r="S1047" s="157"/>
      <c r="T1047" s="157"/>
      <c r="U1047" s="157"/>
      <c r="V1047" s="157"/>
      <c r="W1047" s="157"/>
      <c r="X1047" s="157"/>
      <c r="Y1047" s="157"/>
      <c r="Z1047" s="157"/>
    </row>
    <row r="1048" spans="1:26" ht="12.75" x14ac:dyDescent="0.2">
      <c r="A1048" s="157"/>
      <c r="B1048" s="157"/>
      <c r="C1048" s="157"/>
      <c r="D1048" s="157"/>
      <c r="E1048" s="157"/>
      <c r="F1048" s="157"/>
      <c r="G1048" s="157"/>
      <c r="H1048" s="157"/>
      <c r="I1048" s="157"/>
      <c r="J1048" s="157"/>
      <c r="K1048" s="157"/>
      <c r="L1048" s="157"/>
      <c r="M1048" s="157"/>
      <c r="N1048" s="157"/>
      <c r="O1048" s="157"/>
      <c r="P1048" s="157"/>
      <c r="Q1048" s="157"/>
      <c r="R1048" s="157"/>
      <c r="S1048" s="157"/>
      <c r="T1048" s="157"/>
      <c r="U1048" s="157"/>
      <c r="V1048" s="157"/>
      <c r="W1048" s="157"/>
      <c r="X1048" s="157"/>
      <c r="Y1048" s="157"/>
      <c r="Z1048" s="157"/>
    </row>
    <row r="1049" spans="1:26" ht="12.75" x14ac:dyDescent="0.2">
      <c r="A1049" s="157"/>
      <c r="B1049" s="157"/>
      <c r="C1049" s="157"/>
      <c r="D1049" s="157"/>
      <c r="E1049" s="157"/>
      <c r="F1049" s="157"/>
      <c r="G1049" s="157"/>
      <c r="H1049" s="157"/>
      <c r="I1049" s="157"/>
      <c r="J1049" s="157"/>
      <c r="K1049" s="157"/>
      <c r="L1049" s="157"/>
      <c r="M1049" s="157"/>
      <c r="N1049" s="157"/>
      <c r="O1049" s="157"/>
      <c r="P1049" s="157"/>
      <c r="Q1049" s="157"/>
      <c r="R1049" s="157"/>
      <c r="S1049" s="157"/>
      <c r="T1049" s="157"/>
      <c r="U1049" s="157"/>
      <c r="V1049" s="157"/>
      <c r="W1049" s="157"/>
      <c r="X1049" s="157"/>
      <c r="Y1049" s="157"/>
      <c r="Z1049" s="157"/>
    </row>
    <row r="1050" spans="1:26" ht="12.75" x14ac:dyDescent="0.2">
      <c r="A1050" s="157"/>
      <c r="B1050" s="157"/>
      <c r="C1050" s="157"/>
      <c r="D1050" s="157"/>
      <c r="E1050" s="157"/>
      <c r="F1050" s="157"/>
      <c r="G1050" s="157"/>
      <c r="H1050" s="157"/>
      <c r="I1050" s="157"/>
      <c r="J1050" s="157"/>
      <c r="K1050" s="157"/>
      <c r="L1050" s="157"/>
      <c r="M1050" s="157"/>
      <c r="N1050" s="157"/>
      <c r="O1050" s="157"/>
      <c r="P1050" s="157"/>
      <c r="Q1050" s="157"/>
      <c r="R1050" s="157"/>
      <c r="S1050" s="157"/>
      <c r="T1050" s="157"/>
      <c r="U1050" s="157"/>
      <c r="V1050" s="157"/>
      <c r="W1050" s="157"/>
      <c r="X1050" s="157"/>
      <c r="Y1050" s="157"/>
      <c r="Z1050" s="157"/>
    </row>
    <row r="1051" spans="1:26" ht="12.75" x14ac:dyDescent="0.2">
      <c r="A1051" s="157"/>
      <c r="B1051" s="157"/>
      <c r="C1051" s="157"/>
      <c r="D1051" s="157"/>
      <c r="E1051" s="157"/>
      <c r="F1051" s="157"/>
      <c r="G1051" s="157"/>
      <c r="H1051" s="157"/>
      <c r="I1051" s="157"/>
      <c r="J1051" s="157"/>
      <c r="K1051" s="157"/>
      <c r="L1051" s="157"/>
      <c r="M1051" s="157"/>
      <c r="N1051" s="157"/>
      <c r="O1051" s="157"/>
      <c r="P1051" s="157"/>
      <c r="Q1051" s="157"/>
      <c r="R1051" s="157"/>
      <c r="S1051" s="157"/>
      <c r="T1051" s="157"/>
      <c r="U1051" s="157"/>
      <c r="V1051" s="157"/>
      <c r="W1051" s="157"/>
      <c r="X1051" s="157"/>
      <c r="Y1051" s="157"/>
      <c r="Z1051" s="157"/>
    </row>
    <row r="1052" spans="1:26" ht="12.75" x14ac:dyDescent="0.2">
      <c r="A1052" s="157"/>
      <c r="B1052" s="157"/>
      <c r="C1052" s="157"/>
      <c r="D1052" s="157"/>
      <c r="E1052" s="157"/>
      <c r="F1052" s="157"/>
      <c r="G1052" s="157"/>
      <c r="H1052" s="157"/>
      <c r="I1052" s="157"/>
      <c r="J1052" s="157"/>
      <c r="K1052" s="157"/>
      <c r="L1052" s="157"/>
      <c r="M1052" s="157"/>
      <c r="N1052" s="157"/>
      <c r="O1052" s="157"/>
      <c r="P1052" s="157"/>
      <c r="Q1052" s="157"/>
      <c r="R1052" s="157"/>
      <c r="S1052" s="157"/>
      <c r="T1052" s="157"/>
      <c r="U1052" s="157"/>
      <c r="V1052" s="157"/>
      <c r="W1052" s="157"/>
      <c r="X1052" s="157"/>
      <c r="Y1052" s="157"/>
      <c r="Z1052" s="157"/>
    </row>
    <row r="1053" spans="1:26" ht="12.75" x14ac:dyDescent="0.2">
      <c r="A1053" s="157"/>
      <c r="B1053" s="157"/>
      <c r="C1053" s="157"/>
      <c r="D1053" s="157"/>
      <c r="E1053" s="157"/>
      <c r="F1053" s="157"/>
      <c r="G1053" s="157"/>
      <c r="H1053" s="157"/>
      <c r="I1053" s="157"/>
      <c r="J1053" s="157"/>
      <c r="K1053" s="157"/>
      <c r="L1053" s="157"/>
      <c r="M1053" s="157"/>
      <c r="N1053" s="157"/>
      <c r="O1053" s="157"/>
      <c r="P1053" s="157"/>
      <c r="Q1053" s="157"/>
      <c r="R1053" s="157"/>
      <c r="S1053" s="157"/>
      <c r="T1053" s="157"/>
      <c r="U1053" s="157"/>
      <c r="V1053" s="157"/>
      <c r="W1053" s="157"/>
      <c r="X1053" s="157"/>
      <c r="Y1053" s="157"/>
      <c r="Z1053" s="157"/>
    </row>
    <row r="1054" spans="1:26" ht="12.75" x14ac:dyDescent="0.2">
      <c r="A1054" s="157"/>
      <c r="B1054" s="157"/>
      <c r="C1054" s="157"/>
      <c r="D1054" s="157"/>
      <c r="E1054" s="157"/>
      <c r="F1054" s="157"/>
      <c r="G1054" s="157"/>
      <c r="H1054" s="157"/>
      <c r="I1054" s="157"/>
      <c r="J1054" s="157"/>
      <c r="K1054" s="157"/>
      <c r="L1054" s="157"/>
      <c r="M1054" s="157"/>
      <c r="N1054" s="157"/>
      <c r="O1054" s="157"/>
      <c r="P1054" s="157"/>
      <c r="Q1054" s="157"/>
      <c r="R1054" s="157"/>
      <c r="S1054" s="157"/>
      <c r="T1054" s="157"/>
      <c r="U1054" s="157"/>
      <c r="V1054" s="157"/>
      <c r="W1054" s="157"/>
      <c r="X1054" s="157"/>
      <c r="Y1054" s="157"/>
      <c r="Z1054" s="157"/>
    </row>
    <row r="1055" spans="1:26" ht="12.75" x14ac:dyDescent="0.2">
      <c r="A1055" s="157"/>
      <c r="B1055" s="157"/>
      <c r="C1055" s="157"/>
      <c r="D1055" s="157"/>
      <c r="E1055" s="157"/>
      <c r="F1055" s="157"/>
      <c r="G1055" s="157"/>
      <c r="H1055" s="157"/>
      <c r="I1055" s="157"/>
      <c r="J1055" s="157"/>
      <c r="K1055" s="157"/>
      <c r="L1055" s="157"/>
      <c r="M1055" s="157"/>
      <c r="N1055" s="157"/>
      <c r="O1055" s="157"/>
      <c r="P1055" s="157"/>
      <c r="Q1055" s="157"/>
      <c r="R1055" s="157"/>
      <c r="S1055" s="157"/>
      <c r="T1055" s="157"/>
      <c r="U1055" s="157"/>
      <c r="V1055" s="157"/>
      <c r="W1055" s="157"/>
      <c r="X1055" s="157"/>
      <c r="Y1055" s="157"/>
      <c r="Z1055" s="157"/>
    </row>
    <row r="1056" spans="1:26" ht="12.75" x14ac:dyDescent="0.2">
      <c r="A1056" s="157"/>
      <c r="B1056" s="157"/>
      <c r="C1056" s="157"/>
      <c r="D1056" s="157"/>
      <c r="E1056" s="157"/>
      <c r="F1056" s="157"/>
      <c r="G1056" s="157"/>
      <c r="H1056" s="157"/>
      <c r="I1056" s="157"/>
      <c r="J1056" s="157"/>
      <c r="K1056" s="157"/>
      <c r="L1056" s="157"/>
      <c r="M1056" s="157"/>
      <c r="N1056" s="157"/>
      <c r="O1056" s="157"/>
      <c r="P1056" s="157"/>
      <c r="Q1056" s="157"/>
      <c r="R1056" s="157"/>
      <c r="S1056" s="157"/>
      <c r="T1056" s="157"/>
      <c r="U1056" s="157"/>
      <c r="V1056" s="157"/>
      <c r="W1056" s="157"/>
      <c r="X1056" s="157"/>
      <c r="Y1056" s="157"/>
      <c r="Z1056" s="157"/>
    </row>
    <row r="1057" spans="1:26" ht="12.75" x14ac:dyDescent="0.2">
      <c r="A1057" s="157"/>
      <c r="B1057" s="157"/>
      <c r="C1057" s="157"/>
      <c r="D1057" s="157"/>
      <c r="E1057" s="157"/>
      <c r="F1057" s="157"/>
      <c r="G1057" s="157"/>
      <c r="H1057" s="157"/>
      <c r="I1057" s="157"/>
      <c r="J1057" s="157"/>
      <c r="K1057" s="157"/>
      <c r="L1057" s="157"/>
      <c r="M1057" s="157"/>
      <c r="N1057" s="157"/>
      <c r="O1057" s="157"/>
      <c r="P1057" s="157"/>
      <c r="Q1057" s="157"/>
      <c r="R1057" s="157"/>
      <c r="S1057" s="157"/>
      <c r="T1057" s="157"/>
      <c r="U1057" s="157"/>
      <c r="V1057" s="157"/>
      <c r="W1057" s="157"/>
      <c r="X1057" s="157"/>
      <c r="Y1057" s="157"/>
      <c r="Z1057" s="157"/>
    </row>
  </sheetData>
  <mergeCells count="101">
    <mergeCell ref="A1:T1"/>
    <mergeCell ref="R2:T2"/>
    <mergeCell ref="G4:J4"/>
    <mergeCell ref="K4:M4"/>
    <mergeCell ref="P4:Q4"/>
    <mergeCell ref="G5:H5"/>
    <mergeCell ref="L5:M5"/>
    <mergeCell ref="P5:P6"/>
    <mergeCell ref="Q5:Q6"/>
    <mergeCell ref="B7:B9"/>
    <mergeCell ref="D7:D9"/>
    <mergeCell ref="B10:B13"/>
    <mergeCell ref="B14:B27"/>
    <mergeCell ref="D29:D30"/>
    <mergeCell ref="B29:B33"/>
    <mergeCell ref="B36:B37"/>
    <mergeCell ref="B39:B43"/>
    <mergeCell ref="B44:B49"/>
    <mergeCell ref="D46:D47"/>
    <mergeCell ref="B97:B98"/>
    <mergeCell ref="B100:B101"/>
    <mergeCell ref="B102:B112"/>
    <mergeCell ref="D103:D107"/>
    <mergeCell ref="B114:B116"/>
    <mergeCell ref="U48:U49"/>
    <mergeCell ref="B50:B53"/>
    <mergeCell ref="K51:K52"/>
    <mergeCell ref="L51:L52"/>
    <mergeCell ref="B61:B63"/>
    <mergeCell ref="B64:B69"/>
    <mergeCell ref="K64:K65"/>
    <mergeCell ref="L64:L65"/>
    <mergeCell ref="M64:M65"/>
    <mergeCell ref="K81:K82"/>
    <mergeCell ref="K87:K88"/>
    <mergeCell ref="L87:L88"/>
    <mergeCell ref="M87:M88"/>
    <mergeCell ref="B70:B71"/>
    <mergeCell ref="B76:B77"/>
    <mergeCell ref="B78:B80"/>
    <mergeCell ref="B81:B83"/>
    <mergeCell ref="L81:L82"/>
    <mergeCell ref="M81:M82"/>
    <mergeCell ref="B84:B95"/>
    <mergeCell ref="M165:M166"/>
    <mergeCell ref="N165:N166"/>
    <mergeCell ref="O165:O166"/>
    <mergeCell ref="P165:P166"/>
    <mergeCell ref="M168:M172"/>
    <mergeCell ref="N175:N176"/>
    <mergeCell ref="O175:O176"/>
    <mergeCell ref="Q175:Q176"/>
    <mergeCell ref="R175:R176"/>
    <mergeCell ref="R177:T177"/>
    <mergeCell ref="M175:M176"/>
    <mergeCell ref="M177:M178"/>
    <mergeCell ref="N177:N182"/>
    <mergeCell ref="A190:B190"/>
    <mergeCell ref="N168:N172"/>
    <mergeCell ref="O168:O172"/>
    <mergeCell ref="M173:M174"/>
    <mergeCell ref="N173:N174"/>
    <mergeCell ref="O173:O174"/>
    <mergeCell ref="P173:P174"/>
    <mergeCell ref="P175:P176"/>
    <mergeCell ref="U160:U162"/>
    <mergeCell ref="C161:D161"/>
    <mergeCell ref="G161:G162"/>
    <mergeCell ref="C126:D126"/>
    <mergeCell ref="G126:G127"/>
    <mergeCell ref="A155:B155"/>
    <mergeCell ref="A158:L158"/>
    <mergeCell ref="A160:A162"/>
    <mergeCell ref="B160:B162"/>
    <mergeCell ref="C160:F160"/>
    <mergeCell ref="J126:J127"/>
    <mergeCell ref="K126:K127"/>
    <mergeCell ref="H161:H162"/>
    <mergeCell ref="I161:I162"/>
    <mergeCell ref="G160:J160"/>
    <mergeCell ref="K160:L160"/>
    <mergeCell ref="M160:M162"/>
    <mergeCell ref="N160:N162"/>
    <mergeCell ref="O160:O162"/>
    <mergeCell ref="K161:K162"/>
    <mergeCell ref="A125:A127"/>
    <mergeCell ref="B125:B127"/>
    <mergeCell ref="C125:F125"/>
    <mergeCell ref="G125:J125"/>
    <mergeCell ref="P160:P162"/>
    <mergeCell ref="Q160:Q162"/>
    <mergeCell ref="L161:L162"/>
    <mergeCell ref="J161:J162"/>
    <mergeCell ref="B117:F117"/>
    <mergeCell ref="B120:D120"/>
    <mergeCell ref="H126:H127"/>
    <mergeCell ref="I126:I127"/>
    <mergeCell ref="R160:R162"/>
    <mergeCell ref="B121:F121"/>
    <mergeCell ref="A123:K123"/>
    <mergeCell ref="K125:L125"/>
  </mergeCells>
  <conditionalFormatting sqref="D27:D28 D35 D38 Q55:Q58 D57:D58 D72:D75 D93:D96 D101 D108:D112 D116">
    <cfRule type="expression" dxfId="3" priority="1">
      <formula>$E27="Completed"</formula>
    </cfRule>
    <cfRule type="expression" dxfId="2" priority="2">
      <formula>NOT($E27="Completed")</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60"/>
  <sheetViews>
    <sheetView workbookViewId="0">
      <pane ySplit="4" topLeftCell="A5" activePane="bottomLeft" state="frozen"/>
      <selection pane="bottomLeft" activeCell="B6" sqref="B6"/>
    </sheetView>
  </sheetViews>
  <sheetFormatPr defaultColWidth="14.42578125" defaultRowHeight="15.75" customHeight="1" x14ac:dyDescent="0.2"/>
  <cols>
    <col min="1" max="1" width="8.42578125" customWidth="1"/>
    <col min="2" max="2" width="20.5703125" customWidth="1"/>
    <col min="3" max="3" width="23.5703125" customWidth="1"/>
    <col min="4" max="4" width="40.85546875" hidden="1" customWidth="1"/>
    <col min="5" max="5" width="17.28515625" hidden="1" customWidth="1"/>
    <col min="6" max="6" width="25.7109375" customWidth="1"/>
    <col min="7" max="7" width="21.7109375" customWidth="1"/>
    <col min="8" max="8" width="22" customWidth="1"/>
    <col min="9" max="9" width="17" hidden="1" customWidth="1"/>
    <col min="10" max="10" width="15.140625" hidden="1" customWidth="1"/>
    <col min="11" max="11" width="14.7109375" customWidth="1"/>
    <col min="12" max="12" width="24.42578125" hidden="1" customWidth="1"/>
    <col min="13" max="13" width="25.7109375" hidden="1" customWidth="1"/>
    <col min="14" max="14" width="15.140625" customWidth="1"/>
    <col min="15" max="15" width="22.7109375" hidden="1" customWidth="1"/>
    <col min="16" max="16" width="31.7109375" customWidth="1"/>
    <col min="17" max="17" width="20.5703125" hidden="1" customWidth="1"/>
    <col min="18" max="18" width="28.140625" hidden="1" customWidth="1"/>
    <col min="19" max="19" width="26" hidden="1" customWidth="1"/>
    <col min="20" max="20" width="18.85546875" customWidth="1"/>
    <col min="21" max="21" width="23" customWidth="1"/>
    <col min="22" max="22" width="33.28515625" hidden="1" customWidth="1"/>
    <col min="23" max="26" width="9.140625" customWidth="1"/>
  </cols>
  <sheetData>
    <row r="1" spans="1:26" ht="27" customHeight="1" x14ac:dyDescent="0.2">
      <c r="A1" s="332" t="s">
        <v>602</v>
      </c>
      <c r="B1" s="332"/>
      <c r="C1" s="332"/>
      <c r="D1" s="332"/>
      <c r="E1" s="332"/>
      <c r="F1" s="332"/>
      <c r="G1" s="332"/>
      <c r="H1" s="332"/>
      <c r="I1" s="332"/>
      <c r="J1" s="332"/>
      <c r="K1" s="332"/>
      <c r="L1" s="332"/>
      <c r="M1" s="332"/>
      <c r="N1" s="332"/>
      <c r="O1" s="332"/>
      <c r="P1" s="332"/>
      <c r="Q1" s="838" t="s">
        <v>374</v>
      </c>
      <c r="R1" s="810"/>
      <c r="S1" s="834"/>
      <c r="T1" s="333"/>
      <c r="U1" s="333"/>
      <c r="V1" s="334"/>
      <c r="W1" s="334"/>
      <c r="X1" s="334"/>
      <c r="Y1" s="334"/>
      <c r="Z1" s="334"/>
    </row>
    <row r="2" spans="1:26" ht="12.75" x14ac:dyDescent="0.2">
      <c r="A2" s="335">
        <v>1</v>
      </c>
      <c r="B2" s="335">
        <v>2</v>
      </c>
      <c r="C2" s="335">
        <v>3</v>
      </c>
      <c r="D2" s="335">
        <v>4</v>
      </c>
      <c r="E2" s="335">
        <v>5</v>
      </c>
      <c r="F2" s="335">
        <v>4</v>
      </c>
      <c r="G2" s="335">
        <v>5</v>
      </c>
      <c r="H2" s="335">
        <v>6</v>
      </c>
      <c r="I2" s="335"/>
      <c r="J2" s="335">
        <v>9</v>
      </c>
      <c r="K2" s="335">
        <v>10</v>
      </c>
      <c r="L2" s="335"/>
      <c r="M2" s="335"/>
      <c r="N2" s="335">
        <v>7</v>
      </c>
      <c r="O2" s="335">
        <v>8</v>
      </c>
      <c r="P2" s="335">
        <v>13</v>
      </c>
      <c r="Q2" s="335">
        <v>14</v>
      </c>
      <c r="R2" s="335">
        <v>15</v>
      </c>
      <c r="S2" s="335">
        <v>16</v>
      </c>
      <c r="T2" s="336">
        <v>9</v>
      </c>
      <c r="U2" s="336">
        <v>10</v>
      </c>
      <c r="V2" s="337"/>
      <c r="W2" s="337"/>
      <c r="X2" s="337"/>
      <c r="Y2" s="337"/>
      <c r="Z2" s="337"/>
    </row>
    <row r="3" spans="1:26" ht="56.25" customHeight="1" x14ac:dyDescent="0.2">
      <c r="A3" s="338" t="s">
        <v>375</v>
      </c>
      <c r="B3" s="338" t="s">
        <v>177</v>
      </c>
      <c r="C3" s="338" t="s">
        <v>96</v>
      </c>
      <c r="D3" s="338" t="s">
        <v>178</v>
      </c>
      <c r="E3" s="338" t="s">
        <v>376</v>
      </c>
      <c r="F3" s="338" t="s">
        <v>603</v>
      </c>
      <c r="G3" s="839" t="s">
        <v>180</v>
      </c>
      <c r="H3" s="775"/>
      <c r="I3" s="775"/>
      <c r="J3" s="776"/>
      <c r="K3" s="839" t="s">
        <v>378</v>
      </c>
      <c r="L3" s="775"/>
      <c r="M3" s="776"/>
      <c r="N3" s="338" t="s">
        <v>379</v>
      </c>
      <c r="O3" s="338" t="s">
        <v>183</v>
      </c>
      <c r="P3" s="338" t="s">
        <v>604</v>
      </c>
      <c r="Q3" s="339" t="s">
        <v>380</v>
      </c>
      <c r="R3" s="340" t="s">
        <v>381</v>
      </c>
      <c r="S3" s="340" t="s">
        <v>382</v>
      </c>
      <c r="T3" s="839" t="s">
        <v>605</v>
      </c>
      <c r="U3" s="776"/>
      <c r="V3" s="337"/>
      <c r="W3" s="337"/>
      <c r="X3" s="337"/>
      <c r="Y3" s="337"/>
      <c r="Z3" s="337"/>
    </row>
    <row r="4" spans="1:26" ht="25.5" x14ac:dyDescent="0.2">
      <c r="A4" s="341"/>
      <c r="B4" s="342"/>
      <c r="C4" s="342"/>
      <c r="D4" s="342"/>
      <c r="E4" s="342"/>
      <c r="F4" s="342"/>
      <c r="G4" s="343" t="s">
        <v>235</v>
      </c>
      <c r="H4" s="343" t="s">
        <v>606</v>
      </c>
      <c r="I4" s="342" t="s">
        <v>607</v>
      </c>
      <c r="J4" s="342" t="s">
        <v>608</v>
      </c>
      <c r="K4" s="342"/>
      <c r="L4" s="342" t="s">
        <v>389</v>
      </c>
      <c r="M4" s="342" t="s">
        <v>390</v>
      </c>
      <c r="N4" s="342"/>
      <c r="O4" s="342"/>
      <c r="P4" s="342"/>
      <c r="Q4" s="344"/>
      <c r="R4" s="345"/>
      <c r="S4" s="345"/>
      <c r="T4" s="343" t="s">
        <v>235</v>
      </c>
      <c r="U4" s="343" t="s">
        <v>609</v>
      </c>
      <c r="V4" s="337" t="s">
        <v>610</v>
      </c>
      <c r="W4" s="337"/>
      <c r="X4" s="337"/>
      <c r="Y4" s="337"/>
      <c r="Z4" s="337"/>
    </row>
    <row r="5" spans="1:26" ht="19.5" customHeight="1" x14ac:dyDescent="0.2">
      <c r="A5" s="346">
        <v>1</v>
      </c>
      <c r="B5" s="125" t="s">
        <v>391</v>
      </c>
      <c r="C5" s="74" t="s">
        <v>51</v>
      </c>
      <c r="D5" s="195" t="s">
        <v>393</v>
      </c>
      <c r="E5" s="170" t="s">
        <v>394</v>
      </c>
      <c r="F5" s="78" t="s">
        <v>240</v>
      </c>
      <c r="G5" s="171">
        <v>36800</v>
      </c>
      <c r="H5" s="171">
        <v>0</v>
      </c>
      <c r="I5" s="78"/>
      <c r="J5" s="78"/>
      <c r="K5" s="78"/>
      <c r="L5" s="78">
        <v>29</v>
      </c>
      <c r="M5" s="78">
        <v>96</v>
      </c>
      <c r="N5" s="78" t="s">
        <v>241</v>
      </c>
      <c r="O5" s="78" t="s">
        <v>94</v>
      </c>
      <c r="P5" s="78" t="s">
        <v>242</v>
      </c>
      <c r="Q5" s="331"/>
      <c r="R5" s="331"/>
      <c r="S5" s="331"/>
      <c r="T5" s="171">
        <f>NPMU!G177</f>
        <v>36800</v>
      </c>
      <c r="U5" s="121">
        <f>NPMU!H177</f>
        <v>0</v>
      </c>
      <c r="V5" s="347"/>
      <c r="W5" s="337"/>
      <c r="X5" s="337"/>
      <c r="Y5" s="337"/>
      <c r="Z5" s="337"/>
    </row>
    <row r="6" spans="1:26" ht="19.5" customHeight="1" x14ac:dyDescent="0.2">
      <c r="A6" s="346">
        <v>2</v>
      </c>
      <c r="B6" s="125" t="s">
        <v>391</v>
      </c>
      <c r="C6" s="74" t="s">
        <v>51</v>
      </c>
      <c r="D6" s="195"/>
      <c r="E6" s="170"/>
      <c r="F6" s="78" t="s">
        <v>243</v>
      </c>
      <c r="G6" s="171">
        <f>64102-G5</f>
        <v>27302</v>
      </c>
      <c r="H6" s="171">
        <v>0</v>
      </c>
      <c r="I6" s="78"/>
      <c r="J6" s="78"/>
      <c r="K6" s="78"/>
      <c r="L6" s="78"/>
      <c r="M6" s="78"/>
      <c r="N6" s="78" t="s">
        <v>241</v>
      </c>
      <c r="O6" s="78"/>
      <c r="P6" s="78" t="s">
        <v>149</v>
      </c>
      <c r="Q6" s="331"/>
      <c r="R6" s="331"/>
      <c r="S6" s="331"/>
      <c r="T6" s="171">
        <v>0</v>
      </c>
      <c r="U6" s="121">
        <v>0</v>
      </c>
      <c r="V6" s="347"/>
      <c r="W6" s="337"/>
      <c r="X6" s="337"/>
      <c r="Y6" s="337"/>
      <c r="Z6" s="337"/>
    </row>
    <row r="7" spans="1:26" ht="19.5" customHeight="1" x14ac:dyDescent="0.2">
      <c r="A7" s="346">
        <v>3</v>
      </c>
      <c r="B7" s="125" t="s">
        <v>391</v>
      </c>
      <c r="C7" s="74" t="s">
        <v>51</v>
      </c>
      <c r="D7" s="195"/>
      <c r="E7" s="170"/>
      <c r="F7" s="78" t="s">
        <v>243</v>
      </c>
      <c r="G7" s="171">
        <v>39200</v>
      </c>
      <c r="H7" s="171">
        <v>0</v>
      </c>
      <c r="I7" s="78"/>
      <c r="J7" s="78"/>
      <c r="K7" s="78"/>
      <c r="L7" s="78"/>
      <c r="M7" s="78"/>
      <c r="N7" s="78" t="s">
        <v>241</v>
      </c>
      <c r="O7" s="78"/>
      <c r="P7" s="78" t="s">
        <v>242</v>
      </c>
      <c r="Q7" s="331"/>
      <c r="R7" s="331"/>
      <c r="S7" s="331"/>
      <c r="T7" s="171">
        <f>NPMU!G178</f>
        <v>38400</v>
      </c>
      <c r="U7" s="121">
        <f>NPMU!H178</f>
        <v>0</v>
      </c>
      <c r="V7" s="347"/>
      <c r="W7" s="337"/>
      <c r="X7" s="337"/>
      <c r="Y7" s="337"/>
      <c r="Z7" s="337"/>
    </row>
    <row r="8" spans="1:26" ht="19.5" customHeight="1" x14ac:dyDescent="0.2">
      <c r="A8" s="346">
        <v>4</v>
      </c>
      <c r="B8" s="823" t="s">
        <v>16</v>
      </c>
      <c r="C8" s="174" t="s">
        <v>167</v>
      </c>
      <c r="D8" s="195"/>
      <c r="E8" s="170"/>
      <c r="F8" s="78" t="s">
        <v>240</v>
      </c>
      <c r="G8" s="171">
        <v>2000</v>
      </c>
      <c r="H8" s="171">
        <v>0</v>
      </c>
      <c r="I8" s="78"/>
      <c r="J8" s="78"/>
      <c r="K8" s="78"/>
      <c r="L8" s="78"/>
      <c r="M8" s="78"/>
      <c r="N8" s="78" t="s">
        <v>245</v>
      </c>
      <c r="O8" s="78"/>
      <c r="P8" s="78" t="s">
        <v>166</v>
      </c>
      <c r="Q8" s="331"/>
      <c r="R8" s="331"/>
      <c r="S8" s="331"/>
      <c r="T8" s="171">
        <v>2000</v>
      </c>
      <c r="U8" s="121">
        <v>0</v>
      </c>
      <c r="V8" s="347"/>
      <c r="W8" s="337"/>
      <c r="X8" s="337"/>
      <c r="Y8" s="337"/>
      <c r="Z8" s="337"/>
    </row>
    <row r="9" spans="1:26" ht="19.5" customHeight="1" x14ac:dyDescent="0.2">
      <c r="A9" s="346">
        <v>5</v>
      </c>
      <c r="B9" s="789"/>
      <c r="C9" s="174" t="s">
        <v>397</v>
      </c>
      <c r="D9" s="195"/>
      <c r="E9" s="170"/>
      <c r="F9" s="78" t="s">
        <v>269</v>
      </c>
      <c r="G9" s="171">
        <v>2302644</v>
      </c>
      <c r="H9" s="171">
        <v>2302644</v>
      </c>
      <c r="I9" s="78"/>
      <c r="J9" s="78"/>
      <c r="K9" s="78"/>
      <c r="L9" s="78"/>
      <c r="M9" s="78"/>
      <c r="N9" s="78" t="s">
        <v>270</v>
      </c>
      <c r="O9" s="78"/>
      <c r="P9" s="78" t="s">
        <v>149</v>
      </c>
      <c r="Q9" s="331"/>
      <c r="R9" s="331"/>
      <c r="S9" s="331"/>
      <c r="T9" s="171">
        <v>0</v>
      </c>
      <c r="U9" s="121">
        <v>0</v>
      </c>
      <c r="V9" s="347"/>
      <c r="W9" s="337"/>
      <c r="X9" s="337"/>
      <c r="Y9" s="337"/>
      <c r="Z9" s="337"/>
    </row>
    <row r="10" spans="1:26" ht="19.5" customHeight="1" x14ac:dyDescent="0.2">
      <c r="A10" s="346">
        <v>6</v>
      </c>
      <c r="B10" s="789"/>
      <c r="C10" s="174" t="s">
        <v>398</v>
      </c>
      <c r="D10" s="195"/>
      <c r="E10" s="170"/>
      <c r="F10" s="78" t="s">
        <v>269</v>
      </c>
      <c r="G10" s="171">
        <v>2050962</v>
      </c>
      <c r="H10" s="171">
        <v>2050962</v>
      </c>
      <c r="I10" s="78"/>
      <c r="J10" s="78"/>
      <c r="K10" s="78"/>
      <c r="L10" s="78"/>
      <c r="M10" s="78"/>
      <c r="N10" s="78" t="s">
        <v>270</v>
      </c>
      <c r="O10" s="78"/>
      <c r="P10" s="78" t="s">
        <v>149</v>
      </c>
      <c r="Q10" s="331"/>
      <c r="R10" s="331"/>
      <c r="S10" s="331"/>
      <c r="T10" s="171">
        <v>0</v>
      </c>
      <c r="U10" s="121">
        <v>0</v>
      </c>
      <c r="V10" s="347"/>
      <c r="W10" s="337"/>
      <c r="X10" s="337"/>
      <c r="Y10" s="337"/>
      <c r="Z10" s="337"/>
    </row>
    <row r="11" spans="1:26" ht="19.5" customHeight="1" x14ac:dyDescent="0.2">
      <c r="A11" s="346">
        <v>7</v>
      </c>
      <c r="B11" s="789"/>
      <c r="C11" s="174" t="s">
        <v>399</v>
      </c>
      <c r="D11" s="195"/>
      <c r="E11" s="170"/>
      <c r="F11" s="78" t="s">
        <v>269</v>
      </c>
      <c r="G11" s="171">
        <v>1255240</v>
      </c>
      <c r="H11" s="171">
        <v>1255240</v>
      </c>
      <c r="I11" s="78"/>
      <c r="J11" s="78"/>
      <c r="K11" s="78"/>
      <c r="L11" s="78"/>
      <c r="M11" s="78"/>
      <c r="N11" s="78" t="s">
        <v>270</v>
      </c>
      <c r="O11" s="78"/>
      <c r="P11" s="78" t="s">
        <v>149</v>
      </c>
      <c r="Q11" s="331"/>
      <c r="R11" s="331"/>
      <c r="S11" s="331"/>
      <c r="T11" s="171">
        <v>0</v>
      </c>
      <c r="U11" s="121">
        <v>0</v>
      </c>
      <c r="V11" s="347"/>
      <c r="W11" s="337"/>
      <c r="X11" s="337"/>
      <c r="Y11" s="337"/>
      <c r="Z11" s="337"/>
    </row>
    <row r="12" spans="1:26" ht="19.5" customHeight="1" x14ac:dyDescent="0.2">
      <c r="A12" s="346">
        <v>8</v>
      </c>
      <c r="B12" s="821" t="s">
        <v>54</v>
      </c>
      <c r="C12" s="74" t="s">
        <v>55</v>
      </c>
      <c r="D12" s="195" t="s">
        <v>400</v>
      </c>
      <c r="E12" s="170" t="s">
        <v>394</v>
      </c>
      <c r="F12" s="78" t="s">
        <v>240</v>
      </c>
      <c r="G12" s="171">
        <v>70000</v>
      </c>
      <c r="H12" s="171">
        <v>0</v>
      </c>
      <c r="I12" s="78"/>
      <c r="J12" s="78"/>
      <c r="K12" s="78"/>
      <c r="L12" s="78"/>
      <c r="M12" s="78"/>
      <c r="N12" s="78" t="s">
        <v>245</v>
      </c>
      <c r="O12" s="78" t="s">
        <v>396</v>
      </c>
      <c r="P12" s="74" t="s">
        <v>402</v>
      </c>
      <c r="Q12" s="331"/>
      <c r="R12" s="331"/>
      <c r="S12" s="331"/>
      <c r="T12" s="171">
        <v>70000</v>
      </c>
      <c r="U12" s="348">
        <v>2720</v>
      </c>
      <c r="V12" s="349">
        <v>2720</v>
      </c>
      <c r="W12" s="337"/>
      <c r="X12" s="337"/>
      <c r="Y12" s="337"/>
      <c r="Z12" s="337"/>
    </row>
    <row r="13" spans="1:26" ht="12.75" x14ac:dyDescent="0.2">
      <c r="A13" s="346">
        <v>9</v>
      </c>
      <c r="B13" s="789"/>
      <c r="C13" s="74" t="s">
        <v>55</v>
      </c>
      <c r="D13" s="195"/>
      <c r="E13" s="170"/>
      <c r="F13" s="78" t="s">
        <v>240</v>
      </c>
      <c r="G13" s="171">
        <v>134000</v>
      </c>
      <c r="H13" s="171">
        <v>0</v>
      </c>
      <c r="I13" s="78"/>
      <c r="J13" s="78"/>
      <c r="K13" s="78"/>
      <c r="L13" s="78"/>
      <c r="M13" s="78"/>
      <c r="N13" s="78" t="s">
        <v>245</v>
      </c>
      <c r="O13" s="78" t="s">
        <v>396</v>
      </c>
      <c r="P13" s="74" t="s">
        <v>402</v>
      </c>
      <c r="Q13" s="331"/>
      <c r="R13" s="331"/>
      <c r="S13" s="331"/>
      <c r="T13" s="171">
        <v>134000</v>
      </c>
      <c r="U13" s="121">
        <v>7926</v>
      </c>
      <c r="V13" s="349">
        <v>609</v>
      </c>
      <c r="W13" s="337"/>
      <c r="X13" s="337"/>
      <c r="Y13" s="337"/>
      <c r="Z13" s="337"/>
    </row>
    <row r="14" spans="1:26" ht="12.75" x14ac:dyDescent="0.2">
      <c r="A14" s="346">
        <v>10</v>
      </c>
      <c r="B14" s="789"/>
      <c r="C14" s="235" t="s">
        <v>55</v>
      </c>
      <c r="D14" s="195"/>
      <c r="E14" s="170"/>
      <c r="F14" s="78" t="s">
        <v>240</v>
      </c>
      <c r="G14" s="171">
        <v>134000</v>
      </c>
      <c r="H14" s="171">
        <v>0</v>
      </c>
      <c r="I14" s="78"/>
      <c r="J14" s="78"/>
      <c r="K14" s="78"/>
      <c r="L14" s="78"/>
      <c r="M14" s="78"/>
      <c r="N14" s="78" t="s">
        <v>245</v>
      </c>
      <c r="O14" s="78" t="s">
        <v>396</v>
      </c>
      <c r="P14" s="74" t="s">
        <v>249</v>
      </c>
      <c r="Q14" s="331"/>
      <c r="R14" s="331"/>
      <c r="S14" s="331"/>
      <c r="T14" s="171">
        <v>134000</v>
      </c>
      <c r="U14" s="121">
        <v>9187</v>
      </c>
      <c r="V14" s="350"/>
      <c r="W14" s="337"/>
      <c r="X14" s="337"/>
      <c r="Y14" s="337"/>
      <c r="Z14" s="337"/>
    </row>
    <row r="15" spans="1:26" ht="19.5" customHeight="1" x14ac:dyDescent="0.2">
      <c r="A15" s="346">
        <v>11</v>
      </c>
      <c r="B15" s="789"/>
      <c r="C15" s="74" t="s">
        <v>55</v>
      </c>
      <c r="D15" s="195" t="s">
        <v>250</v>
      </c>
      <c r="E15" s="170" t="s">
        <v>394</v>
      </c>
      <c r="F15" s="78" t="s">
        <v>240</v>
      </c>
      <c r="G15" s="171">
        <v>14519</v>
      </c>
      <c r="H15" s="171">
        <v>0</v>
      </c>
      <c r="I15" s="78"/>
      <c r="J15" s="78"/>
      <c r="K15" s="78" t="s">
        <v>403</v>
      </c>
      <c r="L15" s="78"/>
      <c r="M15" s="78"/>
      <c r="N15" s="78" t="s">
        <v>245</v>
      </c>
      <c r="O15" s="78" t="s">
        <v>251</v>
      </c>
      <c r="P15" s="78" t="s">
        <v>252</v>
      </c>
      <c r="Q15" s="331"/>
      <c r="R15" s="331"/>
      <c r="S15" s="331"/>
      <c r="T15" s="171">
        <v>14519</v>
      </c>
      <c r="U15" s="348">
        <v>0</v>
      </c>
      <c r="V15" s="347"/>
      <c r="W15" s="337"/>
      <c r="X15" s="337"/>
      <c r="Y15" s="337"/>
      <c r="Z15" s="337"/>
    </row>
    <row r="16" spans="1:26" ht="12.75" x14ac:dyDescent="0.2">
      <c r="A16" s="346">
        <v>12</v>
      </c>
      <c r="B16" s="789"/>
      <c r="C16" s="235" t="s">
        <v>55</v>
      </c>
      <c r="D16" s="195"/>
      <c r="E16" s="170"/>
      <c r="F16" s="78" t="s">
        <v>243</v>
      </c>
      <c r="G16" s="171">
        <v>363500</v>
      </c>
      <c r="H16" s="171">
        <v>363500</v>
      </c>
      <c r="I16" s="78"/>
      <c r="J16" s="78"/>
      <c r="K16" s="78"/>
      <c r="L16" s="78"/>
      <c r="M16" s="78"/>
      <c r="N16" s="78" t="s">
        <v>254</v>
      </c>
      <c r="O16" s="78" t="s">
        <v>396</v>
      </c>
      <c r="P16" s="74" t="s">
        <v>255</v>
      </c>
      <c r="Q16" s="331"/>
      <c r="R16" s="331"/>
      <c r="S16" s="331"/>
      <c r="T16" s="171">
        <f>NPMU!G163</f>
        <v>120666</v>
      </c>
      <c r="U16" s="348">
        <f>NPMU!H163</f>
        <v>102320</v>
      </c>
      <c r="V16" s="350"/>
      <c r="W16" s="337"/>
      <c r="X16" s="337"/>
      <c r="Y16" s="337"/>
      <c r="Z16" s="337"/>
    </row>
    <row r="17" spans="1:26" ht="12.75" x14ac:dyDescent="0.2">
      <c r="A17" s="346">
        <v>13</v>
      </c>
      <c r="B17" s="789"/>
      <c r="C17" s="235" t="s">
        <v>55</v>
      </c>
      <c r="D17" s="195"/>
      <c r="E17" s="170"/>
      <c r="F17" s="78" t="s">
        <v>243</v>
      </c>
      <c r="G17" s="171">
        <v>256600</v>
      </c>
      <c r="H17" s="171">
        <v>256600</v>
      </c>
      <c r="I17" s="78"/>
      <c r="J17" s="78"/>
      <c r="K17" s="78"/>
      <c r="L17" s="78"/>
      <c r="M17" s="78"/>
      <c r="N17" s="78" t="s">
        <v>254</v>
      </c>
      <c r="O17" s="78" t="s">
        <v>396</v>
      </c>
      <c r="P17" s="74" t="s">
        <v>255</v>
      </c>
      <c r="Q17" s="331"/>
      <c r="R17" s="331"/>
      <c r="S17" s="331"/>
      <c r="T17" s="171">
        <f>NPMU!G164</f>
        <v>106422</v>
      </c>
      <c r="U17" s="348">
        <f>NPMU!H164</f>
        <v>55334</v>
      </c>
      <c r="V17" s="350"/>
      <c r="W17" s="337"/>
      <c r="X17" s="337"/>
      <c r="Y17" s="337"/>
      <c r="Z17" s="337"/>
    </row>
    <row r="18" spans="1:26" ht="19.5" customHeight="1" x14ac:dyDescent="0.2">
      <c r="A18" s="346">
        <v>14</v>
      </c>
      <c r="B18" s="789"/>
      <c r="C18" s="204" t="s">
        <v>55</v>
      </c>
      <c r="D18" s="351"/>
      <c r="E18" s="352"/>
      <c r="F18" s="208" t="str">
        <f>NPMU!F20</f>
        <v>Ongoing</v>
      </c>
      <c r="G18" s="171">
        <f>NPMU!G20</f>
        <v>0</v>
      </c>
      <c r="H18" s="171">
        <f>NPMU!H20</f>
        <v>0</v>
      </c>
      <c r="I18" s="171">
        <f>NPMU!I20</f>
        <v>17000</v>
      </c>
      <c r="J18" s="171">
        <f>NPMU!J20</f>
        <v>0</v>
      </c>
      <c r="K18" s="78"/>
      <c r="L18" s="78"/>
      <c r="M18" s="78"/>
      <c r="N18" s="78"/>
      <c r="O18" s="78"/>
      <c r="P18" s="78"/>
      <c r="Q18" s="331"/>
      <c r="R18" s="331"/>
      <c r="S18" s="331"/>
      <c r="T18" s="171"/>
      <c r="U18" s="348"/>
      <c r="V18" s="353"/>
      <c r="W18" s="337"/>
      <c r="X18" s="337"/>
      <c r="Y18" s="337"/>
      <c r="Z18" s="337"/>
    </row>
    <row r="19" spans="1:26" ht="19.5" customHeight="1" x14ac:dyDescent="0.2">
      <c r="A19" s="346">
        <v>15</v>
      </c>
      <c r="B19" s="789"/>
      <c r="C19" s="204" t="s">
        <v>55</v>
      </c>
      <c r="D19" s="351"/>
      <c r="E19" s="352"/>
      <c r="F19" s="204" t="str">
        <f>NPMU!F21</f>
        <v>Awarded</v>
      </c>
      <c r="G19" s="171">
        <f>NPMU!G21</f>
        <v>681303</v>
      </c>
      <c r="H19" s="171">
        <f>NPMU!H21</f>
        <v>680400</v>
      </c>
      <c r="I19" s="171">
        <f>NPMU!I21</f>
        <v>11353</v>
      </c>
      <c r="J19" s="171">
        <f>NPMU!J21</f>
        <v>234</v>
      </c>
      <c r="K19" s="78"/>
      <c r="L19" s="78"/>
      <c r="M19" s="78"/>
      <c r="N19" s="78"/>
      <c r="O19" s="78"/>
      <c r="P19" s="78"/>
      <c r="Q19" s="331"/>
      <c r="R19" s="331"/>
      <c r="S19" s="331"/>
      <c r="T19" s="171"/>
      <c r="U19" s="348"/>
      <c r="V19" s="353"/>
      <c r="W19" s="337"/>
      <c r="X19" s="337"/>
      <c r="Y19" s="337"/>
      <c r="Z19" s="337"/>
    </row>
    <row r="20" spans="1:26" ht="19.5" customHeight="1" x14ac:dyDescent="0.2">
      <c r="A20" s="346">
        <v>16</v>
      </c>
      <c r="B20" s="789"/>
      <c r="C20" s="204" t="s">
        <v>55</v>
      </c>
      <c r="D20" s="351"/>
      <c r="E20" s="352"/>
      <c r="F20" s="208" t="str">
        <f>NPMU!F22</f>
        <v>Awarded</v>
      </c>
      <c r="G20" s="171">
        <f>NPMU!G22</f>
        <v>692022</v>
      </c>
      <c r="H20" s="171">
        <f>NPMU!H22</f>
        <v>691000</v>
      </c>
      <c r="I20" s="171">
        <f>NPMU!I22</f>
        <v>11872</v>
      </c>
      <c r="J20" s="171">
        <f>NPMU!J22</f>
        <v>323</v>
      </c>
      <c r="K20" s="78"/>
      <c r="L20" s="78"/>
      <c r="M20" s="78"/>
      <c r="N20" s="78"/>
      <c r="O20" s="78"/>
      <c r="P20" s="78"/>
      <c r="Q20" s="331"/>
      <c r="R20" s="331"/>
      <c r="S20" s="331"/>
      <c r="T20" s="171"/>
      <c r="U20" s="348"/>
      <c r="V20" s="353"/>
      <c r="W20" s="337"/>
      <c r="X20" s="337"/>
      <c r="Y20" s="337"/>
      <c r="Z20" s="337"/>
    </row>
    <row r="21" spans="1:26" ht="19.5" customHeight="1" x14ac:dyDescent="0.2">
      <c r="A21" s="346">
        <v>17</v>
      </c>
      <c r="B21" s="789"/>
      <c r="C21" s="204" t="s">
        <v>55</v>
      </c>
      <c r="D21" s="351"/>
      <c r="E21" s="352"/>
      <c r="F21" s="208" t="str">
        <f>NPMU!F23</f>
        <v>Awarded</v>
      </c>
      <c r="G21" s="171">
        <f>NPMU!G23</f>
        <v>712328</v>
      </c>
      <c r="H21" s="171">
        <f>NPMU!H23</f>
        <v>711200</v>
      </c>
      <c r="I21" s="171">
        <f>NPMU!I23</f>
        <v>11740</v>
      </c>
      <c r="J21" s="171">
        <f>NPMU!J23</f>
        <v>299</v>
      </c>
      <c r="K21" s="78"/>
      <c r="L21" s="78"/>
      <c r="M21" s="78"/>
      <c r="N21" s="78"/>
      <c r="O21" s="78"/>
      <c r="P21" s="78"/>
      <c r="Q21" s="331"/>
      <c r="R21" s="331"/>
      <c r="S21" s="331"/>
      <c r="T21" s="171"/>
      <c r="U21" s="348"/>
      <c r="V21" s="353"/>
      <c r="W21" s="337"/>
      <c r="X21" s="337"/>
      <c r="Y21" s="337"/>
      <c r="Z21" s="337"/>
    </row>
    <row r="22" spans="1:26" ht="19.5" customHeight="1" x14ac:dyDescent="0.2">
      <c r="A22" s="346">
        <v>18</v>
      </c>
      <c r="B22" s="789"/>
      <c r="C22" s="204" t="s">
        <v>55</v>
      </c>
      <c r="D22" s="351"/>
      <c r="E22" s="352"/>
      <c r="F22" s="208" t="str">
        <f>NPMU!F24</f>
        <v>Awarded</v>
      </c>
      <c r="G22" s="171">
        <f>NPMU!G24</f>
        <v>735964</v>
      </c>
      <c r="H22" s="171">
        <f>NPMU!H24</f>
        <v>733800</v>
      </c>
      <c r="I22" s="171">
        <f>NPMU!I24</f>
        <v>18044</v>
      </c>
      <c r="J22" s="171">
        <f>NPMU!J24</f>
        <v>600</v>
      </c>
      <c r="K22" s="78"/>
      <c r="L22" s="78"/>
      <c r="M22" s="78"/>
      <c r="N22" s="78"/>
      <c r="O22" s="78"/>
      <c r="P22" s="78"/>
      <c r="Q22" s="331"/>
      <c r="R22" s="331"/>
      <c r="S22" s="331"/>
      <c r="T22" s="171"/>
      <c r="U22" s="348"/>
      <c r="V22" s="353"/>
      <c r="W22" s="337"/>
      <c r="X22" s="337"/>
      <c r="Y22" s="337"/>
      <c r="Z22" s="337"/>
    </row>
    <row r="23" spans="1:26" ht="19.5" customHeight="1" x14ac:dyDescent="0.2">
      <c r="A23" s="346">
        <v>19</v>
      </c>
      <c r="B23" s="789"/>
      <c r="C23" s="204" t="s">
        <v>55</v>
      </c>
      <c r="D23" s="351"/>
      <c r="E23" s="352"/>
      <c r="F23" s="208" t="str">
        <f>NPMU!F25</f>
        <v>Awarded</v>
      </c>
      <c r="G23" s="171">
        <f>NPMU!G25</f>
        <v>753613</v>
      </c>
      <c r="H23" s="171">
        <f>NPMU!H25</f>
        <v>749300</v>
      </c>
      <c r="I23" s="171">
        <f>NPMU!I25</f>
        <v>11134</v>
      </c>
      <c r="J23" s="171">
        <f>NPMU!J25</f>
        <v>878</v>
      </c>
      <c r="K23" s="78"/>
      <c r="L23" s="78"/>
      <c r="M23" s="78"/>
      <c r="N23" s="78"/>
      <c r="O23" s="78"/>
      <c r="P23" s="78"/>
      <c r="Q23" s="331"/>
      <c r="R23" s="331"/>
      <c r="S23" s="331"/>
      <c r="T23" s="171"/>
      <c r="U23" s="348"/>
      <c r="V23" s="353"/>
      <c r="W23" s="337"/>
      <c r="X23" s="337"/>
      <c r="Y23" s="337"/>
      <c r="Z23" s="337"/>
    </row>
    <row r="24" spans="1:26" ht="19.5" customHeight="1" x14ac:dyDescent="0.2">
      <c r="A24" s="346">
        <v>20</v>
      </c>
      <c r="B24" s="789"/>
      <c r="C24" s="204" t="s">
        <v>55</v>
      </c>
      <c r="D24" s="351"/>
      <c r="E24" s="352"/>
      <c r="F24" s="208" t="str">
        <f>NPMU!F26</f>
        <v>Awarded</v>
      </c>
      <c r="G24" s="171">
        <f>NPMU!G26</f>
        <v>758986</v>
      </c>
      <c r="H24" s="171">
        <f>NPMU!H26</f>
        <v>757700</v>
      </c>
      <c r="I24" s="171">
        <f>NPMU!I26</f>
        <v>13404</v>
      </c>
      <c r="J24" s="171">
        <f>NPMU!J26</f>
        <v>448</v>
      </c>
      <c r="K24" s="78"/>
      <c r="L24" s="78"/>
      <c r="M24" s="78"/>
      <c r="N24" s="78"/>
      <c r="O24" s="78"/>
      <c r="P24" s="78"/>
      <c r="Q24" s="331"/>
      <c r="R24" s="331"/>
      <c r="S24" s="331"/>
      <c r="T24" s="171"/>
      <c r="U24" s="348"/>
      <c r="V24" s="353"/>
      <c r="W24" s="337"/>
      <c r="X24" s="337"/>
      <c r="Y24" s="337"/>
      <c r="Z24" s="337"/>
    </row>
    <row r="25" spans="1:26" ht="19.5" customHeight="1" x14ac:dyDescent="0.2">
      <c r="A25" s="346">
        <v>21</v>
      </c>
      <c r="B25" s="773"/>
      <c r="C25" s="204" t="s">
        <v>55</v>
      </c>
      <c r="D25" s="351"/>
      <c r="E25" s="352"/>
      <c r="F25" s="208"/>
      <c r="G25" s="171">
        <f>NPMU!G27</f>
        <v>790382</v>
      </c>
      <c r="H25" s="171">
        <f>NPMU!H27</f>
        <v>790382</v>
      </c>
      <c r="I25" s="171"/>
      <c r="J25" s="171"/>
      <c r="K25" s="78"/>
      <c r="L25" s="78"/>
      <c r="M25" s="78"/>
      <c r="N25" s="78"/>
      <c r="O25" s="78"/>
      <c r="P25" s="78"/>
      <c r="Q25" s="331"/>
      <c r="R25" s="331"/>
      <c r="S25" s="331"/>
      <c r="T25" s="171"/>
      <c r="U25" s="348"/>
      <c r="V25" s="353"/>
      <c r="W25" s="337"/>
      <c r="X25" s="337"/>
      <c r="Y25" s="337"/>
      <c r="Z25" s="337"/>
    </row>
    <row r="26" spans="1:26" ht="19.5" customHeight="1" x14ac:dyDescent="0.2">
      <c r="A26" s="346">
        <v>22</v>
      </c>
      <c r="B26" s="207" t="str">
        <f>NPMU!B28</f>
        <v>Arunachal Pradesh</v>
      </c>
      <c r="C26" s="207" t="str">
        <f>NPMU!C28</f>
        <v>Arunachal PD</v>
      </c>
      <c r="D26" s="195"/>
      <c r="E26" s="170"/>
      <c r="F26" s="78" t="str">
        <f>NPMU!F28</f>
        <v>Proposed</v>
      </c>
      <c r="G26" s="83">
        <f>NPMU!G28</f>
        <v>287445</v>
      </c>
      <c r="H26" s="83">
        <f>NPMU!H28</f>
        <v>287445</v>
      </c>
      <c r="I26" s="178">
        <f>NPMU!I28</f>
        <v>10116</v>
      </c>
      <c r="J26" s="78">
        <f>NPMU!J28</f>
        <v>688</v>
      </c>
      <c r="K26" s="78"/>
      <c r="L26" s="78"/>
      <c r="M26" s="78"/>
      <c r="N26" s="78"/>
      <c r="O26" s="78"/>
      <c r="P26" s="78"/>
      <c r="Q26" s="331"/>
      <c r="R26" s="331"/>
      <c r="S26" s="331"/>
      <c r="T26" s="210"/>
      <c r="U26" s="348"/>
      <c r="V26" s="354"/>
      <c r="W26" s="337"/>
      <c r="X26" s="337"/>
      <c r="Y26" s="337"/>
      <c r="Z26" s="337"/>
    </row>
    <row r="27" spans="1:26" ht="19.5" customHeight="1" x14ac:dyDescent="0.2">
      <c r="A27" s="346">
        <v>23</v>
      </c>
      <c r="B27" s="823" t="s">
        <v>56</v>
      </c>
      <c r="C27" s="74" t="s">
        <v>57</v>
      </c>
      <c r="D27" s="826" t="s">
        <v>431</v>
      </c>
      <c r="E27" s="170" t="s">
        <v>394</v>
      </c>
      <c r="F27" s="78" t="s">
        <v>243</v>
      </c>
      <c r="G27" s="171">
        <v>1030000</v>
      </c>
      <c r="H27" s="171">
        <v>1030000</v>
      </c>
      <c r="I27" s="78">
        <v>0</v>
      </c>
      <c r="J27" s="78">
        <v>0</v>
      </c>
      <c r="K27" s="78" t="s">
        <v>432</v>
      </c>
      <c r="L27" s="78">
        <v>77.2</v>
      </c>
      <c r="M27" s="78">
        <v>96</v>
      </c>
      <c r="N27" s="78" t="s">
        <v>241</v>
      </c>
      <c r="O27" s="78" t="s">
        <v>94</v>
      </c>
      <c r="P27" s="78" t="s">
        <v>433</v>
      </c>
      <c r="Q27" s="331">
        <v>10322630</v>
      </c>
      <c r="R27" s="331">
        <v>68556</v>
      </c>
      <c r="S27" s="331">
        <v>2505</v>
      </c>
      <c r="T27" s="210">
        <f>NPMU!G173</f>
        <v>582514</v>
      </c>
      <c r="U27" s="348">
        <f>NPMU!H173</f>
        <v>581728</v>
      </c>
      <c r="V27" s="355">
        <v>83481</v>
      </c>
      <c r="W27" s="337"/>
      <c r="X27" s="337"/>
      <c r="Y27" s="337"/>
      <c r="Z27" s="337"/>
    </row>
    <row r="28" spans="1:26" ht="19.5" customHeight="1" x14ac:dyDescent="0.2">
      <c r="A28" s="346">
        <v>24</v>
      </c>
      <c r="B28" s="789"/>
      <c r="C28" s="74" t="s">
        <v>58</v>
      </c>
      <c r="D28" s="773"/>
      <c r="E28" s="170" t="s">
        <v>394</v>
      </c>
      <c r="F28" s="78" t="s">
        <v>243</v>
      </c>
      <c r="G28" s="171">
        <v>1320000</v>
      </c>
      <c r="H28" s="171">
        <v>1320000</v>
      </c>
      <c r="I28" s="78">
        <v>0</v>
      </c>
      <c r="J28" s="78">
        <v>0</v>
      </c>
      <c r="K28" s="78" t="s">
        <v>432</v>
      </c>
      <c r="L28" s="78">
        <v>77.2</v>
      </c>
      <c r="M28" s="78">
        <v>96</v>
      </c>
      <c r="N28" s="78" t="s">
        <v>241</v>
      </c>
      <c r="O28" s="78" t="s">
        <v>94</v>
      </c>
      <c r="P28" s="78" t="s">
        <v>433</v>
      </c>
      <c r="Q28" s="331">
        <v>5955560</v>
      </c>
      <c r="R28" s="331">
        <v>71631</v>
      </c>
      <c r="S28" s="331">
        <v>6517</v>
      </c>
      <c r="T28" s="210">
        <f>NPMU!G174</f>
        <v>753819</v>
      </c>
      <c r="U28" s="348">
        <f>NPMU!H174</f>
        <v>753015</v>
      </c>
      <c r="V28" s="355">
        <v>112058</v>
      </c>
      <c r="W28" s="337"/>
      <c r="X28" s="337"/>
      <c r="Y28" s="337"/>
      <c r="Z28" s="337"/>
    </row>
    <row r="29" spans="1:26" ht="19.5" customHeight="1" x14ac:dyDescent="0.2">
      <c r="A29" s="346">
        <v>25</v>
      </c>
      <c r="B29" s="789"/>
      <c r="C29" s="235" t="s">
        <v>611</v>
      </c>
      <c r="D29" s="195"/>
      <c r="E29" s="170"/>
      <c r="F29" s="78" t="s">
        <v>240</v>
      </c>
      <c r="G29" s="171">
        <v>40500</v>
      </c>
      <c r="H29" s="171">
        <v>40500</v>
      </c>
      <c r="I29" s="78"/>
      <c r="J29" s="78"/>
      <c r="K29" s="78"/>
      <c r="L29" s="78"/>
      <c r="M29" s="78"/>
      <c r="N29" s="78" t="s">
        <v>241</v>
      </c>
      <c r="O29" s="78"/>
      <c r="P29" s="78" t="s">
        <v>166</v>
      </c>
      <c r="Q29" s="331"/>
      <c r="R29" s="331"/>
      <c r="S29" s="331"/>
      <c r="T29" s="210">
        <v>30500</v>
      </c>
      <c r="U29" s="210">
        <v>30500</v>
      </c>
      <c r="V29" s="355"/>
      <c r="W29" s="337"/>
      <c r="X29" s="337"/>
      <c r="Y29" s="337"/>
      <c r="Z29" s="337"/>
    </row>
    <row r="30" spans="1:26" ht="19.5" customHeight="1" x14ac:dyDescent="0.2">
      <c r="A30" s="346">
        <v>26</v>
      </c>
      <c r="B30" s="789"/>
      <c r="C30" s="74" t="s">
        <v>99</v>
      </c>
      <c r="D30" s="195"/>
      <c r="E30" s="170"/>
      <c r="F30" s="78" t="s">
        <v>240</v>
      </c>
      <c r="G30" s="171">
        <v>17100</v>
      </c>
      <c r="H30" s="171">
        <v>17100</v>
      </c>
      <c r="I30" s="78"/>
      <c r="J30" s="78"/>
      <c r="K30" s="78"/>
      <c r="L30" s="78"/>
      <c r="M30" s="78"/>
      <c r="N30" s="78" t="s">
        <v>245</v>
      </c>
      <c r="O30" s="78"/>
      <c r="P30" s="78" t="s">
        <v>166</v>
      </c>
      <c r="Q30" s="331"/>
      <c r="R30" s="331"/>
      <c r="S30" s="331"/>
      <c r="T30" s="210">
        <v>17100</v>
      </c>
      <c r="U30" s="348">
        <v>17100</v>
      </c>
      <c r="V30" s="355"/>
      <c r="W30" s="337"/>
      <c r="X30" s="337"/>
      <c r="Y30" s="337"/>
      <c r="Z30" s="337"/>
    </row>
    <row r="31" spans="1:26" ht="19.5" customHeight="1" x14ac:dyDescent="0.2">
      <c r="A31" s="346">
        <v>27</v>
      </c>
      <c r="B31" s="773"/>
      <c r="C31" s="74" t="s">
        <v>437</v>
      </c>
      <c r="D31" s="195"/>
      <c r="E31" s="170"/>
      <c r="F31" s="78" t="s">
        <v>240</v>
      </c>
      <c r="G31" s="171">
        <v>1000</v>
      </c>
      <c r="H31" s="171">
        <v>1000</v>
      </c>
      <c r="I31" s="78"/>
      <c r="J31" s="78"/>
      <c r="K31" s="78"/>
      <c r="L31" s="78"/>
      <c r="M31" s="78"/>
      <c r="N31" s="78" t="s">
        <v>245</v>
      </c>
      <c r="O31" s="78"/>
      <c r="P31" s="78" t="s">
        <v>166</v>
      </c>
      <c r="Q31" s="331"/>
      <c r="R31" s="331"/>
      <c r="S31" s="331"/>
      <c r="T31" s="210">
        <v>1000</v>
      </c>
      <c r="U31" s="348">
        <v>1000</v>
      </c>
      <c r="V31" s="355"/>
      <c r="W31" s="337"/>
      <c r="X31" s="337"/>
      <c r="Y31" s="337"/>
      <c r="Z31" s="337"/>
    </row>
    <row r="32" spans="1:26" ht="18.75" customHeight="1" x14ac:dyDescent="0.2">
      <c r="A32" s="346">
        <v>28</v>
      </c>
      <c r="B32" s="169" t="s">
        <v>102</v>
      </c>
      <c r="C32" s="234" t="s">
        <v>103</v>
      </c>
      <c r="D32" s="195" t="s">
        <v>438</v>
      </c>
      <c r="E32" s="170" t="s">
        <v>394</v>
      </c>
      <c r="F32" s="78" t="s">
        <v>243</v>
      </c>
      <c r="G32" s="171">
        <v>29433</v>
      </c>
      <c r="H32" s="171">
        <v>0</v>
      </c>
      <c r="I32" s="78"/>
      <c r="J32" s="78"/>
      <c r="K32" s="78" t="s">
        <v>439</v>
      </c>
      <c r="L32" s="78"/>
      <c r="M32" s="78"/>
      <c r="N32" s="78" t="s">
        <v>245</v>
      </c>
      <c r="O32" s="78" t="s">
        <v>101</v>
      </c>
      <c r="P32" s="74" t="s">
        <v>440</v>
      </c>
      <c r="Q32" s="331"/>
      <c r="R32" s="331"/>
      <c r="S32" s="331"/>
      <c r="T32" s="171">
        <f>NPMU!G185</f>
        <v>24214</v>
      </c>
      <c r="U32" s="348">
        <f>NPMU!H185</f>
        <v>0</v>
      </c>
      <c r="V32" s="347"/>
      <c r="W32" s="337"/>
      <c r="X32" s="337"/>
      <c r="Y32" s="337"/>
      <c r="Z32" s="337"/>
    </row>
    <row r="33" spans="1:26" ht="18.75" customHeight="1" x14ac:dyDescent="0.2">
      <c r="A33" s="346">
        <v>29</v>
      </c>
      <c r="B33" s="205" t="str">
        <f>NPMU!B35</f>
        <v>Chhattisgarh</v>
      </c>
      <c r="C33" s="205" t="str">
        <f>NPMU!C35</f>
        <v>CSPDCL</v>
      </c>
      <c r="D33" s="351"/>
      <c r="E33" s="352"/>
      <c r="F33" s="208" t="str">
        <f>NPMU!F38</f>
        <v>Proposed</v>
      </c>
      <c r="G33" s="83">
        <f>NPMU!G35</f>
        <v>5962115</v>
      </c>
      <c r="H33" s="83">
        <f>NPMU!H35</f>
        <v>5962115</v>
      </c>
      <c r="I33" s="78">
        <f>NPMU!I35</f>
        <v>210644</v>
      </c>
      <c r="J33" s="78">
        <f>NPMU!J35</f>
        <v>6720</v>
      </c>
      <c r="K33" s="78"/>
      <c r="L33" s="78"/>
      <c r="M33" s="78"/>
      <c r="N33" s="78"/>
      <c r="O33" s="78"/>
      <c r="P33" s="74"/>
      <c r="Q33" s="331"/>
      <c r="R33" s="331"/>
      <c r="S33" s="331"/>
      <c r="T33" s="171"/>
      <c r="U33" s="348"/>
      <c r="V33" s="347"/>
      <c r="W33" s="337"/>
      <c r="X33" s="337"/>
      <c r="Y33" s="337"/>
      <c r="Z33" s="337"/>
    </row>
    <row r="34" spans="1:26" ht="19.5" customHeight="1" x14ac:dyDescent="0.2">
      <c r="A34" s="346">
        <v>30</v>
      </c>
      <c r="B34" s="823" t="s">
        <v>105</v>
      </c>
      <c r="C34" s="78" t="s">
        <v>106</v>
      </c>
      <c r="D34" s="195" t="s">
        <v>441</v>
      </c>
      <c r="E34" s="170" t="s">
        <v>394</v>
      </c>
      <c r="F34" s="78" t="s">
        <v>243</v>
      </c>
      <c r="G34" s="171">
        <v>64713</v>
      </c>
      <c r="H34" s="171">
        <v>0</v>
      </c>
      <c r="I34" s="78"/>
      <c r="J34" s="78"/>
      <c r="K34" s="78"/>
      <c r="L34" s="78">
        <v>83.84</v>
      </c>
      <c r="M34" s="78">
        <v>66</v>
      </c>
      <c r="N34" s="78" t="s">
        <v>241</v>
      </c>
      <c r="O34" s="78" t="s">
        <v>94</v>
      </c>
      <c r="P34" s="78" t="s">
        <v>442</v>
      </c>
      <c r="Q34" s="331"/>
      <c r="R34" s="173"/>
      <c r="S34" s="173"/>
      <c r="T34" s="356">
        <f>NPMU!G167</f>
        <v>65059</v>
      </c>
      <c r="U34" s="348">
        <f>NPMU!H167</f>
        <v>0</v>
      </c>
      <c r="V34" s="347"/>
      <c r="W34" s="337"/>
      <c r="X34" s="337"/>
      <c r="Y34" s="337"/>
      <c r="Z34" s="337"/>
    </row>
    <row r="35" spans="1:26" ht="19.5" customHeight="1" x14ac:dyDescent="0.2">
      <c r="A35" s="346">
        <v>31</v>
      </c>
      <c r="B35" s="773"/>
      <c r="C35" s="78" t="s">
        <v>107</v>
      </c>
      <c r="D35" s="195" t="s">
        <v>280</v>
      </c>
      <c r="E35" s="170" t="s">
        <v>394</v>
      </c>
      <c r="F35" s="78" t="s">
        <v>240</v>
      </c>
      <c r="G35" s="171">
        <v>195000</v>
      </c>
      <c r="H35" s="171">
        <v>0</v>
      </c>
      <c r="I35" s="78"/>
      <c r="J35" s="78"/>
      <c r="K35" s="78"/>
      <c r="L35" s="78"/>
      <c r="M35" s="78"/>
      <c r="N35" s="78" t="s">
        <v>245</v>
      </c>
      <c r="O35" s="357" t="s">
        <v>396</v>
      </c>
      <c r="P35" s="78" t="s">
        <v>443</v>
      </c>
      <c r="Q35" s="358"/>
      <c r="R35" s="173"/>
      <c r="S35" s="173"/>
      <c r="T35" s="171">
        <v>195000</v>
      </c>
      <c r="U35" s="348">
        <v>0</v>
      </c>
      <c r="V35" s="347"/>
      <c r="W35" s="337"/>
      <c r="X35" s="337"/>
      <c r="Y35" s="337"/>
      <c r="Z35" s="337"/>
    </row>
    <row r="36" spans="1:26" ht="19.5" customHeight="1" x14ac:dyDescent="0.2">
      <c r="A36" s="346">
        <v>32</v>
      </c>
      <c r="B36" s="207" t="str">
        <f>NPMU!B38</f>
        <v>Goa</v>
      </c>
      <c r="C36" s="207" t="str">
        <f>NPMU!C38</f>
        <v>Goa PD</v>
      </c>
      <c r="D36" s="351"/>
      <c r="E36" s="352"/>
      <c r="F36" s="208" t="str">
        <f>NPMU!F38</f>
        <v>Proposed</v>
      </c>
      <c r="G36" s="83">
        <f>NPMU!G38</f>
        <v>741160</v>
      </c>
      <c r="H36" s="83">
        <f>NPMU!H38</f>
        <v>741160</v>
      </c>
      <c r="I36" s="78">
        <f>NPMU!I38</f>
        <v>8369</v>
      </c>
      <c r="J36" s="78">
        <f>NPMU!J38</f>
        <v>827</v>
      </c>
      <c r="K36" s="78"/>
      <c r="L36" s="78"/>
      <c r="M36" s="78"/>
      <c r="N36" s="78"/>
      <c r="O36" s="78"/>
      <c r="P36" s="78"/>
      <c r="Q36" s="358"/>
      <c r="R36" s="173"/>
      <c r="S36" s="173"/>
      <c r="T36" s="171"/>
      <c r="U36" s="348"/>
      <c r="V36" s="347"/>
      <c r="W36" s="337"/>
      <c r="X36" s="337"/>
      <c r="Y36" s="337"/>
      <c r="Z36" s="337"/>
    </row>
    <row r="37" spans="1:26" ht="19.5" customHeight="1" x14ac:dyDescent="0.2">
      <c r="A37" s="346">
        <v>33</v>
      </c>
      <c r="B37" s="823" t="s">
        <v>23</v>
      </c>
      <c r="C37" s="78" t="s">
        <v>27</v>
      </c>
      <c r="D37" s="195" t="s">
        <v>282</v>
      </c>
      <c r="E37" s="170" t="s">
        <v>394</v>
      </c>
      <c r="F37" s="78" t="s">
        <v>240</v>
      </c>
      <c r="G37" s="171">
        <v>23760</v>
      </c>
      <c r="H37" s="171">
        <v>0</v>
      </c>
      <c r="I37" s="78"/>
      <c r="J37" s="78"/>
      <c r="K37" s="78" t="s">
        <v>444</v>
      </c>
      <c r="L37" s="78"/>
      <c r="M37" s="78"/>
      <c r="N37" s="78" t="s">
        <v>245</v>
      </c>
      <c r="O37" s="78" t="s">
        <v>251</v>
      </c>
      <c r="P37" s="78" t="s">
        <v>173</v>
      </c>
      <c r="Q37" s="358"/>
      <c r="R37" s="173"/>
      <c r="S37" s="173"/>
      <c r="T37" s="171">
        <v>23760</v>
      </c>
      <c r="U37" s="348">
        <v>0</v>
      </c>
      <c r="V37" s="347"/>
      <c r="W37" s="337"/>
      <c r="X37" s="337"/>
      <c r="Y37" s="337"/>
      <c r="Z37" s="337"/>
    </row>
    <row r="38" spans="1:26" ht="19.5" customHeight="1" x14ac:dyDescent="0.2">
      <c r="A38" s="346">
        <v>34</v>
      </c>
      <c r="B38" s="789"/>
      <c r="C38" s="78" t="s">
        <v>445</v>
      </c>
      <c r="D38" s="195"/>
      <c r="E38" s="170"/>
      <c r="F38" s="78" t="s">
        <v>269</v>
      </c>
      <c r="G38" s="171">
        <v>4078120</v>
      </c>
      <c r="H38" s="171">
        <v>4078120</v>
      </c>
      <c r="I38" s="78"/>
      <c r="J38" s="78"/>
      <c r="K38" s="78"/>
      <c r="L38" s="78"/>
      <c r="M38" s="78"/>
      <c r="N38" s="78" t="s">
        <v>270</v>
      </c>
      <c r="O38" s="78"/>
      <c r="P38" s="78" t="s">
        <v>149</v>
      </c>
      <c r="Q38" s="358"/>
      <c r="R38" s="173"/>
      <c r="S38" s="173"/>
      <c r="T38" s="171">
        <v>0</v>
      </c>
      <c r="U38" s="171">
        <v>0</v>
      </c>
      <c r="V38" s="347"/>
      <c r="W38" s="337"/>
      <c r="X38" s="337"/>
      <c r="Y38" s="337"/>
      <c r="Z38" s="337"/>
    </row>
    <row r="39" spans="1:26" ht="19.5" customHeight="1" x14ac:dyDescent="0.2">
      <c r="A39" s="346">
        <v>35</v>
      </c>
      <c r="B39" s="789"/>
      <c r="C39" s="78" t="s">
        <v>446</v>
      </c>
      <c r="D39" s="195"/>
      <c r="E39" s="170"/>
      <c r="F39" s="78" t="s">
        <v>269</v>
      </c>
      <c r="G39" s="171">
        <v>3299991</v>
      </c>
      <c r="H39" s="171">
        <v>3299991</v>
      </c>
      <c r="I39" s="78"/>
      <c r="J39" s="78"/>
      <c r="K39" s="78"/>
      <c r="L39" s="78"/>
      <c r="M39" s="78"/>
      <c r="N39" s="78" t="s">
        <v>270</v>
      </c>
      <c r="O39" s="78"/>
      <c r="P39" s="78" t="s">
        <v>149</v>
      </c>
      <c r="Q39" s="358"/>
      <c r="R39" s="173"/>
      <c r="S39" s="173"/>
      <c r="T39" s="171">
        <v>0</v>
      </c>
      <c r="U39" s="171">
        <v>0</v>
      </c>
      <c r="V39" s="347"/>
      <c r="W39" s="337"/>
      <c r="X39" s="337"/>
      <c r="Y39" s="337"/>
      <c r="Z39" s="337"/>
    </row>
    <row r="40" spans="1:26" ht="19.5" customHeight="1" x14ac:dyDescent="0.2">
      <c r="A40" s="346">
        <v>36</v>
      </c>
      <c r="B40" s="789"/>
      <c r="C40" s="78" t="s">
        <v>447</v>
      </c>
      <c r="D40" s="195"/>
      <c r="E40" s="170"/>
      <c r="F40" s="78" t="s">
        <v>269</v>
      </c>
      <c r="G40" s="171">
        <v>5583509</v>
      </c>
      <c r="H40" s="171">
        <v>5583509</v>
      </c>
      <c r="I40" s="78"/>
      <c r="J40" s="78"/>
      <c r="K40" s="78"/>
      <c r="L40" s="78"/>
      <c r="M40" s="78"/>
      <c r="N40" s="78" t="s">
        <v>270</v>
      </c>
      <c r="O40" s="78"/>
      <c r="P40" s="78" t="s">
        <v>149</v>
      </c>
      <c r="Q40" s="358"/>
      <c r="R40" s="173"/>
      <c r="S40" s="173"/>
      <c r="T40" s="171">
        <v>0</v>
      </c>
      <c r="U40" s="171">
        <v>0</v>
      </c>
      <c r="V40" s="347"/>
      <c r="W40" s="337"/>
      <c r="X40" s="337"/>
      <c r="Y40" s="337"/>
      <c r="Z40" s="337"/>
    </row>
    <row r="41" spans="1:26" ht="19.5" customHeight="1" x14ac:dyDescent="0.2">
      <c r="A41" s="346">
        <v>37</v>
      </c>
      <c r="B41" s="773"/>
      <c r="C41" s="78" t="s">
        <v>448</v>
      </c>
      <c r="D41" s="195"/>
      <c r="E41" s="170"/>
      <c r="F41" s="78" t="s">
        <v>269</v>
      </c>
      <c r="G41" s="171">
        <v>3520251</v>
      </c>
      <c r="H41" s="171">
        <v>3520251</v>
      </c>
      <c r="I41" s="78"/>
      <c r="J41" s="78"/>
      <c r="K41" s="78"/>
      <c r="L41" s="78"/>
      <c r="M41" s="78"/>
      <c r="N41" s="78" t="s">
        <v>270</v>
      </c>
      <c r="O41" s="78"/>
      <c r="P41" s="78" t="s">
        <v>149</v>
      </c>
      <c r="Q41" s="358"/>
      <c r="R41" s="173"/>
      <c r="S41" s="173"/>
      <c r="T41" s="171">
        <v>0</v>
      </c>
      <c r="U41" s="171">
        <v>0</v>
      </c>
      <c r="V41" s="347"/>
      <c r="W41" s="337"/>
      <c r="X41" s="337"/>
      <c r="Y41" s="337"/>
      <c r="Z41" s="337"/>
    </row>
    <row r="42" spans="1:26" ht="19.5" customHeight="1" x14ac:dyDescent="0.2">
      <c r="A42" s="346">
        <v>38</v>
      </c>
      <c r="B42" s="823" t="s">
        <v>449</v>
      </c>
      <c r="C42" s="78" t="s">
        <v>30</v>
      </c>
      <c r="D42" s="195" t="s">
        <v>283</v>
      </c>
      <c r="E42" s="170" t="s">
        <v>394</v>
      </c>
      <c r="F42" s="78" t="s">
        <v>240</v>
      </c>
      <c r="G42" s="171">
        <v>10188</v>
      </c>
      <c r="H42" s="171">
        <v>0</v>
      </c>
      <c r="I42" s="78"/>
      <c r="J42" s="78"/>
      <c r="K42" s="78" t="s">
        <v>432</v>
      </c>
      <c r="L42" s="78"/>
      <c r="M42" s="78"/>
      <c r="N42" s="78" t="s">
        <v>245</v>
      </c>
      <c r="O42" s="78" t="s">
        <v>251</v>
      </c>
      <c r="P42" s="78" t="s">
        <v>284</v>
      </c>
      <c r="Q42" s="358"/>
      <c r="R42" s="173"/>
      <c r="S42" s="173"/>
      <c r="T42" s="171">
        <v>10188</v>
      </c>
      <c r="U42" s="348">
        <v>0</v>
      </c>
      <c r="V42" s="347"/>
      <c r="W42" s="337"/>
      <c r="X42" s="337"/>
      <c r="Y42" s="337"/>
      <c r="Z42" s="337"/>
    </row>
    <row r="43" spans="1:26" ht="19.5" customHeight="1" x14ac:dyDescent="0.2">
      <c r="A43" s="346">
        <v>39</v>
      </c>
      <c r="B43" s="789"/>
      <c r="C43" s="78" t="s">
        <v>128</v>
      </c>
      <c r="D43" s="195" t="s">
        <v>450</v>
      </c>
      <c r="E43" s="170" t="s">
        <v>394</v>
      </c>
      <c r="F43" s="78" t="s">
        <v>240</v>
      </c>
      <c r="G43" s="171">
        <v>10</v>
      </c>
      <c r="H43" s="171">
        <v>0</v>
      </c>
      <c r="I43" s="78"/>
      <c r="J43" s="78"/>
      <c r="K43" s="78" t="s">
        <v>451</v>
      </c>
      <c r="L43" s="78"/>
      <c r="M43" s="78"/>
      <c r="N43" s="78" t="s">
        <v>245</v>
      </c>
      <c r="O43" s="78" t="s">
        <v>251</v>
      </c>
      <c r="P43" s="78" t="s">
        <v>173</v>
      </c>
      <c r="Q43" s="358"/>
      <c r="R43" s="173"/>
      <c r="S43" s="173"/>
      <c r="T43" s="171">
        <v>10</v>
      </c>
      <c r="U43" s="348">
        <v>0</v>
      </c>
      <c r="V43" s="347"/>
      <c r="W43" s="337"/>
      <c r="X43" s="337"/>
      <c r="Y43" s="337"/>
      <c r="Z43" s="337"/>
    </row>
    <row r="44" spans="1:26" ht="19.5" customHeight="1" x14ac:dyDescent="0.2">
      <c r="A44" s="346">
        <v>40</v>
      </c>
      <c r="B44" s="789"/>
      <c r="C44" s="78" t="s">
        <v>29</v>
      </c>
      <c r="D44" s="826" t="s">
        <v>452</v>
      </c>
      <c r="E44" s="170" t="s">
        <v>394</v>
      </c>
      <c r="F44" s="78" t="s">
        <v>243</v>
      </c>
      <c r="G44" s="171">
        <v>500000</v>
      </c>
      <c r="H44" s="171">
        <v>0</v>
      </c>
      <c r="I44" s="78"/>
      <c r="J44" s="78"/>
      <c r="K44" s="78"/>
      <c r="L44" s="78">
        <v>86.98</v>
      </c>
      <c r="M44" s="78">
        <v>96</v>
      </c>
      <c r="N44" s="78" t="s">
        <v>241</v>
      </c>
      <c r="O44" s="357" t="s">
        <v>396</v>
      </c>
      <c r="P44" s="78" t="s">
        <v>442</v>
      </c>
      <c r="Q44" s="173"/>
      <c r="R44" s="173"/>
      <c r="S44" s="173"/>
      <c r="T44" s="210">
        <f>NPMU!G165</f>
        <v>242521</v>
      </c>
      <c r="U44" s="348">
        <f>NPMU!H165</f>
        <v>501</v>
      </c>
      <c r="V44" s="359">
        <v>7</v>
      </c>
      <c r="W44" s="337"/>
      <c r="X44" s="337"/>
      <c r="Y44" s="337"/>
      <c r="Z44" s="337"/>
    </row>
    <row r="45" spans="1:26" ht="19.5" customHeight="1" x14ac:dyDescent="0.2">
      <c r="A45" s="346">
        <v>41</v>
      </c>
      <c r="B45" s="789"/>
      <c r="C45" s="78" t="s">
        <v>30</v>
      </c>
      <c r="D45" s="773"/>
      <c r="E45" s="170" t="s">
        <v>394</v>
      </c>
      <c r="F45" s="78" t="s">
        <v>243</v>
      </c>
      <c r="G45" s="171">
        <v>500000</v>
      </c>
      <c r="H45" s="171">
        <v>0</v>
      </c>
      <c r="I45" s="178"/>
      <c r="J45" s="78"/>
      <c r="K45" s="78"/>
      <c r="L45" s="78">
        <v>86.98</v>
      </c>
      <c r="M45" s="78">
        <v>96</v>
      </c>
      <c r="N45" s="78" t="s">
        <v>241</v>
      </c>
      <c r="O45" s="357" t="s">
        <v>396</v>
      </c>
      <c r="P45" s="78" t="s">
        <v>442</v>
      </c>
      <c r="Q45" s="173"/>
      <c r="R45" s="173"/>
      <c r="S45" s="173"/>
      <c r="T45" s="210">
        <f>NPMU!G166</f>
        <v>405171</v>
      </c>
      <c r="U45" s="348">
        <f>NPMU!H166</f>
        <v>958</v>
      </c>
      <c r="V45" s="359">
        <v>244</v>
      </c>
      <c r="W45" s="337"/>
      <c r="X45" s="337"/>
      <c r="Y45" s="337"/>
      <c r="Z45" s="337"/>
    </row>
    <row r="46" spans="1:26" ht="19.5" customHeight="1" x14ac:dyDescent="0.2">
      <c r="A46" s="346">
        <v>42</v>
      </c>
      <c r="B46" s="789"/>
      <c r="C46" s="78" t="s">
        <v>453</v>
      </c>
      <c r="D46" s="195"/>
      <c r="E46" s="170"/>
      <c r="F46" s="78" t="s">
        <v>286</v>
      </c>
      <c r="G46" s="171">
        <v>4165618</v>
      </c>
      <c r="H46" s="171">
        <v>4165618</v>
      </c>
      <c r="I46" s="178"/>
      <c r="J46" s="78"/>
      <c r="K46" s="78"/>
      <c r="L46" s="78"/>
      <c r="M46" s="78"/>
      <c r="N46" s="78" t="s">
        <v>270</v>
      </c>
      <c r="O46" s="357"/>
      <c r="P46" s="78" t="s">
        <v>149</v>
      </c>
      <c r="Q46" s="173"/>
      <c r="R46" s="173"/>
      <c r="S46" s="173"/>
      <c r="T46" s="171">
        <v>0</v>
      </c>
      <c r="U46" s="171">
        <v>0</v>
      </c>
      <c r="V46" s="359"/>
      <c r="W46" s="337"/>
      <c r="X46" s="337"/>
      <c r="Y46" s="337"/>
      <c r="Z46" s="337"/>
    </row>
    <row r="47" spans="1:26" ht="19.5" customHeight="1" x14ac:dyDescent="0.2">
      <c r="A47" s="346">
        <v>43</v>
      </c>
      <c r="B47" s="773"/>
      <c r="C47" s="78" t="s">
        <v>455</v>
      </c>
      <c r="D47" s="195"/>
      <c r="E47" s="170"/>
      <c r="F47" s="78" t="s">
        <v>286</v>
      </c>
      <c r="G47" s="171">
        <v>3240000</v>
      </c>
      <c r="H47" s="171">
        <v>3240000</v>
      </c>
      <c r="I47" s="178"/>
      <c r="J47" s="78"/>
      <c r="K47" s="78"/>
      <c r="L47" s="78"/>
      <c r="M47" s="78"/>
      <c r="N47" s="78" t="s">
        <v>270</v>
      </c>
      <c r="O47" s="357"/>
      <c r="P47" s="78" t="s">
        <v>149</v>
      </c>
      <c r="Q47" s="173"/>
      <c r="R47" s="173"/>
      <c r="S47" s="173"/>
      <c r="T47" s="171">
        <v>0</v>
      </c>
      <c r="U47" s="171">
        <v>0</v>
      </c>
      <c r="V47" s="359"/>
      <c r="W47" s="337"/>
      <c r="X47" s="337"/>
      <c r="Y47" s="337"/>
      <c r="Z47" s="337"/>
    </row>
    <row r="48" spans="1:26" ht="19.5" customHeight="1" x14ac:dyDescent="0.2">
      <c r="A48" s="346">
        <v>44</v>
      </c>
      <c r="B48" s="821" t="s">
        <v>31</v>
      </c>
      <c r="C48" s="78" t="s">
        <v>32</v>
      </c>
      <c r="D48" s="195" t="s">
        <v>289</v>
      </c>
      <c r="E48" s="170" t="s">
        <v>394</v>
      </c>
      <c r="F48" s="78" t="s">
        <v>240</v>
      </c>
      <c r="G48" s="171">
        <v>1335</v>
      </c>
      <c r="H48" s="171">
        <v>0</v>
      </c>
      <c r="I48" s="178"/>
      <c r="J48" s="78"/>
      <c r="K48" s="78" t="s">
        <v>457</v>
      </c>
      <c r="L48" s="78"/>
      <c r="M48" s="78"/>
      <c r="N48" s="78" t="s">
        <v>245</v>
      </c>
      <c r="O48" s="78" t="s">
        <v>251</v>
      </c>
      <c r="P48" s="78" t="s">
        <v>458</v>
      </c>
      <c r="Q48" s="173"/>
      <c r="R48" s="173"/>
      <c r="S48" s="173"/>
      <c r="T48" s="171">
        <v>1335</v>
      </c>
      <c r="U48" s="360">
        <v>0</v>
      </c>
      <c r="V48" s="347"/>
      <c r="W48" s="337"/>
      <c r="X48" s="337"/>
      <c r="Y48" s="337"/>
      <c r="Z48" s="337"/>
    </row>
    <row r="49" spans="1:26" ht="19.5" customHeight="1" x14ac:dyDescent="0.2">
      <c r="A49" s="346">
        <v>45</v>
      </c>
      <c r="B49" s="789"/>
      <c r="C49" s="78" t="s">
        <v>32</v>
      </c>
      <c r="D49" s="195"/>
      <c r="E49" s="170"/>
      <c r="F49" s="78" t="s">
        <v>240</v>
      </c>
      <c r="G49" s="171">
        <v>75712</v>
      </c>
      <c r="H49" s="171">
        <v>0</v>
      </c>
      <c r="I49" s="178"/>
      <c r="J49" s="78"/>
      <c r="K49" s="78"/>
      <c r="L49" s="78"/>
      <c r="M49" s="78"/>
      <c r="N49" s="78" t="s">
        <v>245</v>
      </c>
      <c r="O49" s="78" t="s">
        <v>94</v>
      </c>
      <c r="P49" s="78" t="s">
        <v>292</v>
      </c>
      <c r="Q49" s="173"/>
      <c r="R49" s="173"/>
      <c r="S49" s="173"/>
      <c r="T49" s="171">
        <v>75712</v>
      </c>
      <c r="U49" s="360">
        <v>0</v>
      </c>
      <c r="V49" s="347"/>
      <c r="W49" s="337"/>
      <c r="X49" s="337"/>
      <c r="Y49" s="337"/>
      <c r="Z49" s="337"/>
    </row>
    <row r="50" spans="1:26" ht="19.5" customHeight="1" x14ac:dyDescent="0.2">
      <c r="A50" s="346">
        <v>46</v>
      </c>
      <c r="B50" s="789"/>
      <c r="C50" s="78" t="s">
        <v>32</v>
      </c>
      <c r="D50" s="195"/>
      <c r="E50" s="170"/>
      <c r="F50" s="78" t="s">
        <v>243</v>
      </c>
      <c r="G50" s="171">
        <f>151740-G49</f>
        <v>76028</v>
      </c>
      <c r="H50" s="171">
        <v>0</v>
      </c>
      <c r="I50" s="178"/>
      <c r="J50" s="78"/>
      <c r="K50" s="78"/>
      <c r="L50" s="78"/>
      <c r="M50" s="78"/>
      <c r="N50" s="78" t="s">
        <v>245</v>
      </c>
      <c r="O50" s="78"/>
      <c r="P50" s="78" t="s">
        <v>292</v>
      </c>
      <c r="Q50" s="173"/>
      <c r="R50" s="173"/>
      <c r="S50" s="173"/>
      <c r="T50" s="171">
        <f>NPMU!G182-T49</f>
        <v>75303</v>
      </c>
      <c r="U50" s="171">
        <f>NPMU!H182-U49</f>
        <v>0</v>
      </c>
      <c r="V50" s="347"/>
      <c r="W50" s="337"/>
      <c r="X50" s="337"/>
      <c r="Y50" s="337"/>
      <c r="Z50" s="337"/>
    </row>
    <row r="51" spans="1:26" ht="19.5" customHeight="1" x14ac:dyDescent="0.2">
      <c r="A51" s="346">
        <v>47</v>
      </c>
      <c r="B51" s="773"/>
      <c r="C51" s="78" t="s">
        <v>462</v>
      </c>
      <c r="D51" s="195"/>
      <c r="E51" s="170"/>
      <c r="F51" s="78" t="s">
        <v>269</v>
      </c>
      <c r="G51" s="171">
        <v>2800945</v>
      </c>
      <c r="H51" s="171">
        <v>2800945</v>
      </c>
      <c r="I51" s="178"/>
      <c r="J51" s="78"/>
      <c r="K51" s="78"/>
      <c r="L51" s="78"/>
      <c r="M51" s="78"/>
      <c r="N51" s="78" t="s">
        <v>270</v>
      </c>
      <c r="O51" s="78"/>
      <c r="P51" s="78" t="s">
        <v>149</v>
      </c>
      <c r="Q51" s="173"/>
      <c r="R51" s="173"/>
      <c r="S51" s="173"/>
      <c r="T51" s="171">
        <v>0</v>
      </c>
      <c r="U51" s="171">
        <v>0</v>
      </c>
      <c r="V51" s="347"/>
      <c r="W51" s="337"/>
      <c r="X51" s="337"/>
      <c r="Y51" s="337"/>
      <c r="Z51" s="337"/>
    </row>
    <row r="52" spans="1:26" ht="19.5" customHeight="1" x14ac:dyDescent="0.2">
      <c r="A52" s="346">
        <v>48</v>
      </c>
      <c r="B52" s="220" t="s">
        <v>463</v>
      </c>
      <c r="C52" s="78" t="s">
        <v>293</v>
      </c>
      <c r="D52" s="195"/>
      <c r="E52" s="170"/>
      <c r="F52" s="78" t="s">
        <v>243</v>
      </c>
      <c r="G52" s="171">
        <v>127050</v>
      </c>
      <c r="H52" s="171">
        <v>0</v>
      </c>
      <c r="I52" s="178"/>
      <c r="J52" s="78"/>
      <c r="K52" s="78"/>
      <c r="L52" s="78"/>
      <c r="M52" s="78"/>
      <c r="N52" s="78" t="s">
        <v>245</v>
      </c>
      <c r="O52" s="78" t="s">
        <v>612</v>
      </c>
      <c r="P52" s="78" t="s">
        <v>295</v>
      </c>
      <c r="Q52" s="173"/>
      <c r="R52" s="173"/>
      <c r="S52" s="173"/>
      <c r="T52" s="171">
        <f>NPMU!G186</f>
        <v>124666</v>
      </c>
      <c r="U52" s="171">
        <f>NPMU!H186</f>
        <v>0</v>
      </c>
      <c r="V52" s="347"/>
      <c r="W52" s="337"/>
      <c r="X52" s="337"/>
      <c r="Y52" s="337"/>
      <c r="Z52" s="337"/>
    </row>
    <row r="53" spans="1:26" ht="19.5" customHeight="1" x14ac:dyDescent="0.2">
      <c r="A53" s="346">
        <v>49</v>
      </c>
      <c r="B53" s="220" t="s">
        <v>463</v>
      </c>
      <c r="C53" s="78" t="s">
        <v>293</v>
      </c>
      <c r="D53" s="195"/>
      <c r="E53" s="170"/>
      <c r="F53" s="78" t="s">
        <v>243</v>
      </c>
      <c r="G53" s="210">
        <v>307766</v>
      </c>
      <c r="H53" s="171">
        <v>0</v>
      </c>
      <c r="I53" s="178"/>
      <c r="J53" s="78"/>
      <c r="K53" s="78"/>
      <c r="L53" s="78"/>
      <c r="M53" s="78"/>
      <c r="N53" s="78" t="s">
        <v>254</v>
      </c>
      <c r="O53" s="78"/>
      <c r="P53" s="95" t="s">
        <v>297</v>
      </c>
      <c r="Q53" s="173"/>
      <c r="R53" s="173"/>
      <c r="S53" s="173"/>
      <c r="T53" s="171">
        <f>NPMU!G187</f>
        <v>84954</v>
      </c>
      <c r="U53" s="171">
        <f>NPMU!H187</f>
        <v>0</v>
      </c>
      <c r="V53" s="347"/>
      <c r="W53" s="337"/>
      <c r="X53" s="337"/>
      <c r="Y53" s="337"/>
      <c r="Z53" s="337"/>
    </row>
    <row r="54" spans="1:26" ht="19.5" customHeight="1" x14ac:dyDescent="0.2">
      <c r="A54" s="346">
        <v>50</v>
      </c>
      <c r="B54" s="220" t="s">
        <v>463</v>
      </c>
      <c r="C54" s="78" t="s">
        <v>293</v>
      </c>
      <c r="D54" s="195"/>
      <c r="E54" s="170"/>
      <c r="F54" s="78" t="s">
        <v>243</v>
      </c>
      <c r="G54" s="210">
        <v>250672</v>
      </c>
      <c r="H54" s="171">
        <v>0</v>
      </c>
      <c r="I54" s="178"/>
      <c r="J54" s="78"/>
      <c r="K54" s="78"/>
      <c r="L54" s="78"/>
      <c r="M54" s="78"/>
      <c r="N54" s="78" t="s">
        <v>254</v>
      </c>
      <c r="O54" s="78"/>
      <c r="P54" s="131" t="s">
        <v>295</v>
      </c>
      <c r="Q54" s="173"/>
      <c r="R54" s="173"/>
      <c r="S54" s="173"/>
      <c r="T54" s="171">
        <f>NPMU!G188</f>
        <v>17364</v>
      </c>
      <c r="U54" s="171">
        <f>NPMU!H188</f>
        <v>0</v>
      </c>
      <c r="V54" s="347"/>
      <c r="W54" s="337"/>
      <c r="X54" s="337"/>
      <c r="Y54" s="337"/>
      <c r="Z54" s="337"/>
    </row>
    <row r="55" spans="1:26" ht="19.5" customHeight="1" x14ac:dyDescent="0.2">
      <c r="A55" s="346">
        <v>51</v>
      </c>
      <c r="B55" s="227" t="str">
        <f>NPMU!B57</f>
        <v>Jammu &amp; Kashmir</v>
      </c>
      <c r="C55" s="227" t="str">
        <f>NPMU!C57</f>
        <v>JPDCL</v>
      </c>
      <c r="D55" s="351"/>
      <c r="E55" s="352"/>
      <c r="F55" s="208" t="str">
        <f>NPMU!F57</f>
        <v>Proposed</v>
      </c>
      <c r="G55" s="83">
        <f>NPMU!G57</f>
        <v>721346</v>
      </c>
      <c r="H55" s="83">
        <f>NPMU!H57</f>
        <v>721346</v>
      </c>
      <c r="I55" s="78">
        <f>NPMU!I57</f>
        <v>47367</v>
      </c>
      <c r="J55" s="78">
        <f>NPMU!J57</f>
        <v>1123</v>
      </c>
      <c r="K55" s="78"/>
      <c r="L55" s="78"/>
      <c r="M55" s="78"/>
      <c r="N55" s="78"/>
      <c r="O55" s="78"/>
      <c r="P55" s="131"/>
      <c r="Q55" s="173"/>
      <c r="R55" s="173"/>
      <c r="S55" s="173"/>
      <c r="T55" s="171"/>
      <c r="U55" s="171"/>
      <c r="V55" s="347"/>
      <c r="W55" s="337"/>
      <c r="X55" s="337"/>
      <c r="Y55" s="337"/>
      <c r="Z55" s="337"/>
    </row>
    <row r="56" spans="1:26" ht="19.5" customHeight="1" x14ac:dyDescent="0.2">
      <c r="A56" s="346">
        <v>52</v>
      </c>
      <c r="B56" s="227" t="str">
        <f>NPMU!B58</f>
        <v>Jammu &amp; Kashmir</v>
      </c>
      <c r="C56" s="227" t="str">
        <f>NPMU!C58</f>
        <v>KPDCL</v>
      </c>
      <c r="D56" s="351"/>
      <c r="E56" s="352"/>
      <c r="F56" s="208" t="str">
        <f>NPMU!F58</f>
        <v>Proposed</v>
      </c>
      <c r="G56" s="83">
        <f>NPMU!G58</f>
        <v>685699</v>
      </c>
      <c r="H56" s="83">
        <f>NPMU!H58</f>
        <v>685699</v>
      </c>
      <c r="I56" s="78">
        <f>NPMU!I58</f>
        <v>40670</v>
      </c>
      <c r="J56" s="78">
        <f>NPMU!J58</f>
        <v>1485</v>
      </c>
      <c r="K56" s="78"/>
      <c r="L56" s="78"/>
      <c r="M56" s="78"/>
      <c r="N56" s="78"/>
      <c r="O56" s="78"/>
      <c r="P56" s="131"/>
      <c r="Q56" s="173"/>
      <c r="R56" s="173"/>
      <c r="S56" s="173"/>
      <c r="T56" s="171"/>
      <c r="U56" s="171"/>
      <c r="V56" s="347"/>
      <c r="W56" s="337"/>
      <c r="X56" s="337"/>
      <c r="Y56" s="337"/>
      <c r="Z56" s="337"/>
    </row>
    <row r="57" spans="1:26" ht="19.5" customHeight="1" x14ac:dyDescent="0.2">
      <c r="A57" s="346">
        <v>53</v>
      </c>
      <c r="B57" s="220" t="s">
        <v>33</v>
      </c>
      <c r="C57" s="78" t="s">
        <v>471</v>
      </c>
      <c r="D57" s="195"/>
      <c r="E57" s="170"/>
      <c r="F57" s="78" t="s">
        <v>286</v>
      </c>
      <c r="G57" s="210">
        <v>1341306</v>
      </c>
      <c r="H57" s="171">
        <v>1341306</v>
      </c>
      <c r="I57" s="178"/>
      <c r="J57" s="78"/>
      <c r="K57" s="78"/>
      <c r="L57" s="78"/>
      <c r="M57" s="78"/>
      <c r="N57" s="78" t="s">
        <v>270</v>
      </c>
      <c r="O57" s="78"/>
      <c r="P57" s="78" t="s">
        <v>149</v>
      </c>
      <c r="Q57" s="173"/>
      <c r="R57" s="173"/>
      <c r="S57" s="173"/>
      <c r="T57" s="171">
        <v>0</v>
      </c>
      <c r="U57" s="171">
        <v>0</v>
      </c>
      <c r="V57" s="347"/>
      <c r="W57" s="337"/>
      <c r="X57" s="337"/>
      <c r="Y57" s="337"/>
      <c r="Z57" s="337"/>
    </row>
    <row r="58" spans="1:26" ht="19.5" customHeight="1" x14ac:dyDescent="0.2">
      <c r="A58" s="346">
        <v>54</v>
      </c>
      <c r="B58" s="109" t="s">
        <v>130</v>
      </c>
      <c r="C58" s="78" t="s">
        <v>299</v>
      </c>
      <c r="D58" s="195" t="s">
        <v>472</v>
      </c>
      <c r="E58" s="170" t="s">
        <v>394</v>
      </c>
      <c r="F58" s="78" t="s">
        <v>240</v>
      </c>
      <c r="G58" s="171">
        <v>20916</v>
      </c>
      <c r="H58" s="171"/>
      <c r="I58" s="178"/>
      <c r="J58" s="78"/>
      <c r="K58" s="78" t="s">
        <v>473</v>
      </c>
      <c r="L58" s="78"/>
      <c r="M58" s="78"/>
      <c r="N58" s="78" t="s">
        <v>245</v>
      </c>
      <c r="O58" s="78" t="s">
        <v>251</v>
      </c>
      <c r="P58" s="78" t="s">
        <v>301</v>
      </c>
      <c r="Q58" s="173"/>
      <c r="R58" s="173"/>
      <c r="S58" s="173"/>
      <c r="T58" s="171">
        <v>20916</v>
      </c>
      <c r="U58" s="360">
        <v>0</v>
      </c>
      <c r="V58" s="347"/>
      <c r="W58" s="337"/>
      <c r="X58" s="337"/>
      <c r="Y58" s="337"/>
      <c r="Z58" s="337"/>
    </row>
    <row r="59" spans="1:26" ht="19.5" customHeight="1" x14ac:dyDescent="0.2">
      <c r="A59" s="346">
        <v>55</v>
      </c>
      <c r="B59" s="823" t="s">
        <v>35</v>
      </c>
      <c r="C59" s="78" t="s">
        <v>112</v>
      </c>
      <c r="D59" s="195"/>
      <c r="E59" s="170" t="s">
        <v>394</v>
      </c>
      <c r="F59" s="78" t="s">
        <v>240</v>
      </c>
      <c r="G59" s="171">
        <v>805</v>
      </c>
      <c r="H59" s="171"/>
      <c r="I59" s="178"/>
      <c r="J59" s="78"/>
      <c r="K59" s="78"/>
      <c r="L59" s="78"/>
      <c r="M59" s="78"/>
      <c r="N59" s="78" t="s">
        <v>245</v>
      </c>
      <c r="O59" s="78" t="s">
        <v>113</v>
      </c>
      <c r="P59" s="78" t="s">
        <v>173</v>
      </c>
      <c r="Q59" s="173"/>
      <c r="R59" s="173"/>
      <c r="S59" s="173"/>
      <c r="T59" s="171">
        <v>805</v>
      </c>
      <c r="U59" s="360">
        <v>0</v>
      </c>
      <c r="V59" s="347"/>
      <c r="W59" s="337"/>
      <c r="X59" s="337"/>
      <c r="Y59" s="337"/>
      <c r="Z59" s="337"/>
    </row>
    <row r="60" spans="1:26" ht="19.5" customHeight="1" x14ac:dyDescent="0.2">
      <c r="A60" s="346">
        <v>56</v>
      </c>
      <c r="B60" s="789"/>
      <c r="C60" s="78" t="s">
        <v>474</v>
      </c>
      <c r="D60" s="195"/>
      <c r="E60" s="170"/>
      <c r="F60" s="78" t="s">
        <v>286</v>
      </c>
      <c r="G60" s="171">
        <v>13248923</v>
      </c>
      <c r="H60" s="171">
        <v>13248923</v>
      </c>
      <c r="I60" s="178"/>
      <c r="J60" s="78"/>
      <c r="K60" s="78"/>
      <c r="L60" s="78"/>
      <c r="M60" s="78"/>
      <c r="N60" s="78" t="s">
        <v>270</v>
      </c>
      <c r="O60" s="78"/>
      <c r="P60" s="78" t="s">
        <v>149</v>
      </c>
      <c r="Q60" s="173"/>
      <c r="R60" s="173"/>
      <c r="S60" s="173"/>
      <c r="T60" s="171">
        <v>0</v>
      </c>
      <c r="U60" s="171">
        <v>0</v>
      </c>
      <c r="V60" s="347"/>
      <c r="W60" s="337"/>
      <c r="X60" s="337"/>
      <c r="Y60" s="337"/>
      <c r="Z60" s="337"/>
    </row>
    <row r="61" spans="1:26" ht="19.5" customHeight="1" x14ac:dyDescent="0.2">
      <c r="A61" s="346">
        <v>57</v>
      </c>
      <c r="B61" s="773"/>
      <c r="C61" s="78" t="s">
        <v>475</v>
      </c>
      <c r="D61" s="195"/>
      <c r="E61" s="170"/>
      <c r="F61" s="78" t="s">
        <v>286</v>
      </c>
      <c r="G61" s="171">
        <v>40438</v>
      </c>
      <c r="H61" s="171">
        <v>40438</v>
      </c>
      <c r="I61" s="178"/>
      <c r="J61" s="78"/>
      <c r="K61" s="78"/>
      <c r="L61" s="78"/>
      <c r="M61" s="78"/>
      <c r="N61" s="78" t="s">
        <v>270</v>
      </c>
      <c r="O61" s="78"/>
      <c r="P61" s="78" t="s">
        <v>149</v>
      </c>
      <c r="Q61" s="173"/>
      <c r="R61" s="173"/>
      <c r="S61" s="173"/>
      <c r="T61" s="171">
        <v>0</v>
      </c>
      <c r="U61" s="171">
        <v>0</v>
      </c>
      <c r="V61" s="347"/>
      <c r="W61" s="337"/>
      <c r="X61" s="337"/>
      <c r="Y61" s="337"/>
      <c r="Z61" s="337"/>
    </row>
    <row r="62" spans="1:26" ht="19.5" customHeight="1" x14ac:dyDescent="0.2">
      <c r="A62" s="346">
        <v>58</v>
      </c>
      <c r="B62" s="823" t="s">
        <v>38</v>
      </c>
      <c r="C62" s="78" t="s">
        <v>117</v>
      </c>
      <c r="D62" s="195" t="s">
        <v>478</v>
      </c>
      <c r="E62" s="170" t="s">
        <v>394</v>
      </c>
      <c r="F62" s="78" t="s">
        <v>240</v>
      </c>
      <c r="G62" s="171">
        <v>124477</v>
      </c>
      <c r="H62" s="171">
        <v>0</v>
      </c>
      <c r="I62" s="178"/>
      <c r="J62" s="78"/>
      <c r="K62" s="357" t="s">
        <v>479</v>
      </c>
      <c r="L62" s="357" t="s">
        <v>480</v>
      </c>
      <c r="M62" s="357" t="s">
        <v>481</v>
      </c>
      <c r="N62" s="357" t="s">
        <v>306</v>
      </c>
      <c r="O62" s="357" t="s">
        <v>94</v>
      </c>
      <c r="P62" s="357" t="s">
        <v>613</v>
      </c>
      <c r="Q62" s="173"/>
      <c r="R62" s="173"/>
      <c r="S62" s="173"/>
      <c r="T62" s="171">
        <v>124477</v>
      </c>
      <c r="U62" s="171">
        <v>0</v>
      </c>
      <c r="V62" s="347"/>
      <c r="W62" s="337"/>
      <c r="X62" s="337"/>
      <c r="Y62" s="337"/>
      <c r="Z62" s="337"/>
    </row>
    <row r="63" spans="1:26" ht="19.5" customHeight="1" x14ac:dyDescent="0.2">
      <c r="A63" s="346">
        <v>59</v>
      </c>
      <c r="B63" s="789"/>
      <c r="C63" s="78" t="s">
        <v>117</v>
      </c>
      <c r="D63" s="195"/>
      <c r="E63" s="170"/>
      <c r="F63" s="78" t="s">
        <v>243</v>
      </c>
      <c r="G63" s="171">
        <f>350000-G62</f>
        <v>225523</v>
      </c>
      <c r="H63" s="171">
        <v>0</v>
      </c>
      <c r="I63" s="178"/>
      <c r="J63" s="78"/>
      <c r="K63" s="357"/>
      <c r="L63" s="357"/>
      <c r="M63" s="357"/>
      <c r="N63" s="357" t="s">
        <v>306</v>
      </c>
      <c r="O63" s="357"/>
      <c r="P63" s="357" t="s">
        <v>613</v>
      </c>
      <c r="Q63" s="173"/>
      <c r="R63" s="173"/>
      <c r="S63" s="173"/>
      <c r="T63" s="171">
        <f>NPMU!G180-T62</f>
        <v>0</v>
      </c>
      <c r="U63" s="171">
        <f>NPMU!H180-U62</f>
        <v>0</v>
      </c>
      <c r="V63" s="347"/>
      <c r="W63" s="337"/>
      <c r="X63" s="337"/>
      <c r="Y63" s="337"/>
      <c r="Z63" s="337"/>
    </row>
    <row r="64" spans="1:26" ht="19.5" customHeight="1" x14ac:dyDescent="0.2">
      <c r="A64" s="346">
        <v>60</v>
      </c>
      <c r="B64" s="789"/>
      <c r="C64" s="78" t="s">
        <v>117</v>
      </c>
      <c r="D64" s="361" t="s">
        <v>483</v>
      </c>
      <c r="E64" s="170" t="s">
        <v>394</v>
      </c>
      <c r="F64" s="78" t="s">
        <v>240</v>
      </c>
      <c r="G64" s="171">
        <v>118836</v>
      </c>
      <c r="H64" s="171">
        <v>0</v>
      </c>
      <c r="I64" s="178"/>
      <c r="J64" s="78"/>
      <c r="K64" s="357" t="s">
        <v>484</v>
      </c>
      <c r="L64" s="357" t="s">
        <v>614</v>
      </c>
      <c r="M64" s="357" t="s">
        <v>486</v>
      </c>
      <c r="N64" s="357" t="s">
        <v>245</v>
      </c>
      <c r="O64" s="357" t="s">
        <v>113</v>
      </c>
      <c r="P64" s="362" t="s">
        <v>442</v>
      </c>
      <c r="Q64" s="331"/>
      <c r="R64" s="173"/>
      <c r="S64" s="173"/>
      <c r="T64" s="171">
        <v>118836</v>
      </c>
      <c r="U64" s="171">
        <v>0</v>
      </c>
      <c r="V64" s="170">
        <v>1200</v>
      </c>
      <c r="W64" s="337"/>
      <c r="X64" s="337"/>
      <c r="Y64" s="337"/>
      <c r="Z64" s="337"/>
    </row>
    <row r="65" spans="1:26" ht="19.5" customHeight="1" x14ac:dyDescent="0.2">
      <c r="A65" s="346">
        <v>61</v>
      </c>
      <c r="B65" s="789"/>
      <c r="C65" s="78" t="s">
        <v>487</v>
      </c>
      <c r="D65" s="361"/>
      <c r="E65" s="170"/>
      <c r="F65" s="78" t="s">
        <v>308</v>
      </c>
      <c r="G65" s="171">
        <v>5144451</v>
      </c>
      <c r="H65" s="171">
        <v>5144451</v>
      </c>
      <c r="I65" s="178"/>
      <c r="J65" s="78"/>
      <c r="K65" s="357"/>
      <c r="L65" s="357"/>
      <c r="M65" s="357"/>
      <c r="N65" s="357" t="s">
        <v>270</v>
      </c>
      <c r="O65" s="357"/>
      <c r="P65" s="78" t="s">
        <v>149</v>
      </c>
      <c r="Q65" s="331"/>
      <c r="R65" s="173"/>
      <c r="S65" s="173"/>
      <c r="T65" s="171">
        <v>0</v>
      </c>
      <c r="U65" s="171">
        <v>0</v>
      </c>
      <c r="V65" s="170"/>
      <c r="W65" s="337"/>
      <c r="X65" s="337"/>
      <c r="Y65" s="337"/>
      <c r="Z65" s="337"/>
    </row>
    <row r="66" spans="1:26" ht="19.5" customHeight="1" x14ac:dyDescent="0.2">
      <c r="A66" s="346">
        <v>62</v>
      </c>
      <c r="B66" s="789"/>
      <c r="C66" s="78" t="s">
        <v>489</v>
      </c>
      <c r="D66" s="361"/>
      <c r="E66" s="170"/>
      <c r="F66" s="78" t="s">
        <v>269</v>
      </c>
      <c r="G66" s="171">
        <v>3955918</v>
      </c>
      <c r="H66" s="171">
        <v>3955918</v>
      </c>
      <c r="I66" s="178"/>
      <c r="J66" s="78"/>
      <c r="K66" s="357"/>
      <c r="L66" s="357"/>
      <c r="M66" s="357"/>
      <c r="N66" s="357" t="s">
        <v>270</v>
      </c>
      <c r="O66" s="357"/>
      <c r="P66" s="78" t="s">
        <v>149</v>
      </c>
      <c r="Q66" s="331"/>
      <c r="R66" s="173"/>
      <c r="S66" s="173"/>
      <c r="T66" s="171">
        <v>0</v>
      </c>
      <c r="U66" s="171">
        <v>0</v>
      </c>
      <c r="V66" s="170"/>
      <c r="W66" s="337"/>
      <c r="X66" s="337"/>
      <c r="Y66" s="337"/>
      <c r="Z66" s="337"/>
    </row>
    <row r="67" spans="1:26" ht="19.5" customHeight="1" x14ac:dyDescent="0.2">
      <c r="A67" s="346">
        <v>63</v>
      </c>
      <c r="B67" s="773"/>
      <c r="C67" s="78" t="s">
        <v>491</v>
      </c>
      <c r="D67" s="361"/>
      <c r="E67" s="170"/>
      <c r="F67" s="78" t="s">
        <v>308</v>
      </c>
      <c r="G67" s="171">
        <v>3879733</v>
      </c>
      <c r="H67" s="171">
        <v>3879733</v>
      </c>
      <c r="I67" s="178"/>
      <c r="J67" s="78"/>
      <c r="K67" s="357"/>
      <c r="L67" s="357"/>
      <c r="M67" s="357"/>
      <c r="N67" s="357" t="s">
        <v>270</v>
      </c>
      <c r="O67" s="357"/>
      <c r="P67" s="78" t="s">
        <v>149</v>
      </c>
      <c r="Q67" s="331"/>
      <c r="R67" s="173"/>
      <c r="S67" s="173"/>
      <c r="T67" s="171">
        <f>NPMU!G183</f>
        <v>26800</v>
      </c>
      <c r="U67" s="171">
        <f>NPMU!H183</f>
        <v>0</v>
      </c>
      <c r="V67" s="170"/>
      <c r="W67" s="337"/>
      <c r="X67" s="337"/>
      <c r="Y67" s="337"/>
      <c r="Z67" s="337"/>
    </row>
    <row r="68" spans="1:26" ht="19.5" customHeight="1" x14ac:dyDescent="0.2">
      <c r="A68" s="346">
        <v>64</v>
      </c>
      <c r="B68" s="823" t="s">
        <v>42</v>
      </c>
      <c r="C68" s="78" t="s">
        <v>493</v>
      </c>
      <c r="D68" s="361"/>
      <c r="E68" s="170"/>
      <c r="F68" s="78" t="s">
        <v>269</v>
      </c>
      <c r="G68" s="171">
        <v>22488866</v>
      </c>
      <c r="H68" s="171">
        <v>22488866</v>
      </c>
      <c r="I68" s="178"/>
      <c r="J68" s="78"/>
      <c r="K68" s="357"/>
      <c r="L68" s="357"/>
      <c r="M68" s="357"/>
      <c r="N68" s="357" t="s">
        <v>270</v>
      </c>
      <c r="O68" s="357"/>
      <c r="P68" s="78" t="s">
        <v>149</v>
      </c>
      <c r="Q68" s="331"/>
      <c r="R68" s="173"/>
      <c r="S68" s="173"/>
      <c r="T68" s="171">
        <v>0</v>
      </c>
      <c r="U68" s="171">
        <v>0</v>
      </c>
      <c r="V68" s="170"/>
      <c r="W68" s="337"/>
      <c r="X68" s="337"/>
      <c r="Y68" s="337"/>
      <c r="Z68" s="337"/>
    </row>
    <row r="69" spans="1:26" ht="19.5" customHeight="1" x14ac:dyDescent="0.2">
      <c r="A69" s="346">
        <v>65</v>
      </c>
      <c r="B69" s="773"/>
      <c r="C69" s="78" t="s">
        <v>495</v>
      </c>
      <c r="D69" s="361"/>
      <c r="E69" s="170"/>
      <c r="F69" s="78" t="s">
        <v>311</v>
      </c>
      <c r="G69" s="171">
        <v>1075881</v>
      </c>
      <c r="H69" s="171">
        <v>1075881</v>
      </c>
      <c r="I69" s="178"/>
      <c r="J69" s="78"/>
      <c r="K69" s="357"/>
      <c r="L69" s="357"/>
      <c r="M69" s="357"/>
      <c r="N69" s="357" t="s">
        <v>270</v>
      </c>
      <c r="O69" s="357"/>
      <c r="P69" s="78" t="s">
        <v>149</v>
      </c>
      <c r="Q69" s="331"/>
      <c r="R69" s="173"/>
      <c r="S69" s="173"/>
      <c r="T69" s="171">
        <v>0</v>
      </c>
      <c r="U69" s="171">
        <v>0</v>
      </c>
      <c r="V69" s="170"/>
      <c r="W69" s="337"/>
      <c r="X69" s="337"/>
      <c r="Y69" s="337"/>
      <c r="Z69" s="337"/>
    </row>
    <row r="70" spans="1:26" ht="19.5" customHeight="1" x14ac:dyDescent="0.2">
      <c r="A70" s="346">
        <v>66</v>
      </c>
      <c r="B70" s="207" t="str">
        <f>NPMU!B72</f>
        <v>Manipur</v>
      </c>
      <c r="C70" s="207" t="str">
        <f>NPMU!C72</f>
        <v>MSPDCL</v>
      </c>
      <c r="D70" s="363"/>
      <c r="E70" s="352"/>
      <c r="F70" s="208" t="str">
        <f>NPMU!F72</f>
        <v>Proposed</v>
      </c>
      <c r="G70" s="83">
        <f>NPMU!G72</f>
        <v>154400</v>
      </c>
      <c r="H70" s="83">
        <f>NPMU!H72</f>
        <v>154400</v>
      </c>
      <c r="I70" s="178">
        <f>NPMU!I72</f>
        <v>11451</v>
      </c>
      <c r="J70" s="78">
        <f>NPMU!J72</f>
        <v>357</v>
      </c>
      <c r="K70" s="357"/>
      <c r="L70" s="357"/>
      <c r="M70" s="357"/>
      <c r="N70" s="357"/>
      <c r="O70" s="357"/>
      <c r="P70" s="78"/>
      <c r="Q70" s="331"/>
      <c r="R70" s="173"/>
      <c r="S70" s="173"/>
      <c r="T70" s="171"/>
      <c r="U70" s="171"/>
      <c r="V70" s="170"/>
      <c r="W70" s="337"/>
      <c r="X70" s="337"/>
      <c r="Y70" s="337"/>
      <c r="Z70" s="337"/>
    </row>
    <row r="71" spans="1:26" ht="19.5" customHeight="1" x14ac:dyDescent="0.2">
      <c r="A71" s="346">
        <v>67</v>
      </c>
      <c r="B71" s="207" t="str">
        <f>NPMU!B73</f>
        <v>Meghalaya</v>
      </c>
      <c r="C71" s="207" t="str">
        <f>NPMU!C73</f>
        <v>MePDCL</v>
      </c>
      <c r="D71" s="363"/>
      <c r="E71" s="352"/>
      <c r="F71" s="208" t="str">
        <f>NPMU!F73</f>
        <v>Proposed</v>
      </c>
      <c r="G71" s="83">
        <f>NPMU!G73</f>
        <v>460000</v>
      </c>
      <c r="H71" s="83">
        <f>NPMU!H73</f>
        <v>460000</v>
      </c>
      <c r="I71" s="178">
        <f>NPMU!I73</f>
        <v>11419</v>
      </c>
      <c r="J71" s="78">
        <f>NPMU!J73</f>
        <v>1324</v>
      </c>
      <c r="K71" s="357"/>
      <c r="L71" s="357"/>
      <c r="M71" s="357"/>
      <c r="N71" s="357"/>
      <c r="O71" s="357"/>
      <c r="P71" s="78"/>
      <c r="Q71" s="331"/>
      <c r="R71" s="173"/>
      <c r="S71" s="173"/>
      <c r="T71" s="171"/>
      <c r="U71" s="171"/>
      <c r="V71" s="170"/>
      <c r="W71" s="337"/>
      <c r="X71" s="337"/>
      <c r="Y71" s="337"/>
      <c r="Z71" s="337"/>
    </row>
    <row r="72" spans="1:26" ht="19.5" customHeight="1" x14ac:dyDescent="0.2">
      <c r="A72" s="346">
        <v>68</v>
      </c>
      <c r="B72" s="207" t="str">
        <f>NPMU!B74</f>
        <v>Mizoram</v>
      </c>
      <c r="C72" s="207" t="str">
        <f>NPMU!C74</f>
        <v>Mizoram PD</v>
      </c>
      <c r="D72" s="363"/>
      <c r="E72" s="352"/>
      <c r="F72" s="208" t="str">
        <f>NPMU!F74</f>
        <v>Proposed</v>
      </c>
      <c r="G72" s="83">
        <f>NPMU!G74</f>
        <v>289383</v>
      </c>
      <c r="H72" s="83">
        <f>NPMU!H74</f>
        <v>289383</v>
      </c>
      <c r="I72" s="178">
        <f>NPMU!I74</f>
        <v>2300</v>
      </c>
      <c r="J72" s="78">
        <f>NPMU!J74</f>
        <v>398</v>
      </c>
      <c r="K72" s="357"/>
      <c r="L72" s="357"/>
      <c r="M72" s="357"/>
      <c r="N72" s="357"/>
      <c r="O72" s="357"/>
      <c r="P72" s="78"/>
      <c r="Q72" s="331"/>
      <c r="R72" s="173"/>
      <c r="S72" s="173"/>
      <c r="T72" s="171"/>
      <c r="U72" s="171"/>
      <c r="V72" s="170"/>
      <c r="W72" s="337"/>
      <c r="X72" s="337"/>
      <c r="Y72" s="337"/>
      <c r="Z72" s="337"/>
    </row>
    <row r="73" spans="1:26" ht="19.5" customHeight="1" x14ac:dyDescent="0.2">
      <c r="A73" s="346">
        <v>69</v>
      </c>
      <c r="B73" s="207" t="str">
        <f>NPMU!B75</f>
        <v>Nagaland</v>
      </c>
      <c r="C73" s="207" t="str">
        <f>NPMU!C75</f>
        <v>Nagaland PD</v>
      </c>
      <c r="D73" s="363"/>
      <c r="E73" s="352"/>
      <c r="F73" s="208" t="str">
        <f>NPMU!F75</f>
        <v>Proposed</v>
      </c>
      <c r="G73" s="83">
        <f>NPMU!G75</f>
        <v>317210</v>
      </c>
      <c r="H73" s="83">
        <f>NPMU!H75</f>
        <v>317210</v>
      </c>
      <c r="I73" s="178">
        <f>NPMU!I75</f>
        <v>6276</v>
      </c>
      <c r="J73" s="78">
        <f>NPMU!J75</f>
        <v>392</v>
      </c>
      <c r="K73" s="357"/>
      <c r="L73" s="357"/>
      <c r="M73" s="357"/>
      <c r="N73" s="357"/>
      <c r="O73" s="357"/>
      <c r="P73" s="78"/>
      <c r="Q73" s="331"/>
      <c r="R73" s="173"/>
      <c r="S73" s="173"/>
      <c r="T73" s="171"/>
      <c r="U73" s="171"/>
      <c r="V73" s="170"/>
      <c r="W73" s="337"/>
      <c r="X73" s="337"/>
      <c r="Y73" s="337"/>
      <c r="Z73" s="337"/>
    </row>
    <row r="74" spans="1:26" ht="19.5" customHeight="1" x14ac:dyDescent="0.2">
      <c r="A74" s="346">
        <v>70</v>
      </c>
      <c r="B74" s="823" t="s">
        <v>118</v>
      </c>
      <c r="C74" s="78" t="s">
        <v>119</v>
      </c>
      <c r="D74" s="361" t="s">
        <v>312</v>
      </c>
      <c r="E74" s="170" t="s">
        <v>394</v>
      </c>
      <c r="F74" s="78" t="s">
        <v>240</v>
      </c>
      <c r="G74" s="171">
        <v>4000</v>
      </c>
      <c r="H74" s="171">
        <v>0</v>
      </c>
      <c r="I74" s="178"/>
      <c r="J74" s="78"/>
      <c r="K74" s="357"/>
      <c r="L74" s="357"/>
      <c r="M74" s="357"/>
      <c r="N74" s="357" t="s">
        <v>313</v>
      </c>
      <c r="O74" s="357" t="s">
        <v>396</v>
      </c>
      <c r="P74" s="74" t="s">
        <v>314</v>
      </c>
      <c r="Q74" s="331"/>
      <c r="R74" s="173"/>
      <c r="S74" s="173"/>
      <c r="T74" s="171">
        <v>4000</v>
      </c>
      <c r="U74" s="360">
        <v>0</v>
      </c>
      <c r="V74" s="347"/>
      <c r="W74" s="337"/>
      <c r="X74" s="337"/>
      <c r="Y74" s="337"/>
      <c r="Z74" s="337"/>
    </row>
    <row r="75" spans="1:26" ht="19.5" customHeight="1" x14ac:dyDescent="0.2">
      <c r="A75" s="346">
        <v>71</v>
      </c>
      <c r="B75" s="773"/>
      <c r="C75" s="78" t="s">
        <v>497</v>
      </c>
      <c r="D75" s="361"/>
      <c r="E75" s="170"/>
      <c r="F75" s="78" t="s">
        <v>240</v>
      </c>
      <c r="G75" s="171">
        <v>500</v>
      </c>
      <c r="H75" s="171">
        <v>0</v>
      </c>
      <c r="I75" s="178"/>
      <c r="J75" s="78"/>
      <c r="K75" s="357"/>
      <c r="L75" s="357"/>
      <c r="M75" s="357"/>
      <c r="N75" s="357" t="s">
        <v>245</v>
      </c>
      <c r="O75" s="357"/>
      <c r="P75" s="74" t="s">
        <v>166</v>
      </c>
      <c r="Q75" s="331"/>
      <c r="R75" s="173"/>
      <c r="S75" s="173"/>
      <c r="T75" s="171">
        <v>500</v>
      </c>
      <c r="U75" s="360">
        <v>0</v>
      </c>
      <c r="V75" s="347"/>
      <c r="W75" s="337"/>
      <c r="X75" s="337"/>
      <c r="Y75" s="337"/>
      <c r="Z75" s="337"/>
    </row>
    <row r="76" spans="1:26" ht="19.5" customHeight="1" x14ac:dyDescent="0.2">
      <c r="A76" s="346">
        <v>72</v>
      </c>
      <c r="B76" s="823" t="s">
        <v>45</v>
      </c>
      <c r="C76" s="78" t="s">
        <v>46</v>
      </c>
      <c r="D76" s="232" t="s">
        <v>45</v>
      </c>
      <c r="E76" s="170" t="s">
        <v>394</v>
      </c>
      <c r="F76" s="78" t="s">
        <v>240</v>
      </c>
      <c r="G76" s="171">
        <v>28910</v>
      </c>
      <c r="H76" s="171">
        <v>0</v>
      </c>
      <c r="I76" s="178"/>
      <c r="J76" s="78"/>
      <c r="K76" s="78" t="s">
        <v>498</v>
      </c>
      <c r="L76" s="357"/>
      <c r="M76" s="357"/>
      <c r="N76" s="357" t="s">
        <v>245</v>
      </c>
      <c r="O76" s="78" t="s">
        <v>251</v>
      </c>
      <c r="P76" s="74" t="s">
        <v>317</v>
      </c>
      <c r="Q76" s="331"/>
      <c r="R76" s="173"/>
      <c r="S76" s="173"/>
      <c r="T76" s="171">
        <v>28910</v>
      </c>
      <c r="U76" s="360">
        <v>0</v>
      </c>
      <c r="V76" s="347"/>
      <c r="W76" s="337"/>
      <c r="X76" s="337"/>
      <c r="Y76" s="337"/>
      <c r="Z76" s="337"/>
    </row>
    <row r="77" spans="1:26" ht="19.5" customHeight="1" x14ac:dyDescent="0.2">
      <c r="A77" s="346">
        <v>73</v>
      </c>
      <c r="B77" s="789"/>
      <c r="C77" s="78" t="s">
        <v>46</v>
      </c>
      <c r="D77" s="232" t="s">
        <v>45</v>
      </c>
      <c r="E77" s="170" t="s">
        <v>394</v>
      </c>
      <c r="F77" s="78" t="s">
        <v>240</v>
      </c>
      <c r="G77" s="171">
        <v>1658</v>
      </c>
      <c r="H77" s="171">
        <v>0</v>
      </c>
      <c r="I77" s="178"/>
      <c r="J77" s="78"/>
      <c r="K77" s="357"/>
      <c r="L77" s="357"/>
      <c r="M77" s="357"/>
      <c r="N77" s="357" t="s">
        <v>245</v>
      </c>
      <c r="O77" s="357" t="s">
        <v>396</v>
      </c>
      <c r="P77" s="74" t="s">
        <v>318</v>
      </c>
      <c r="Q77" s="331"/>
      <c r="R77" s="173"/>
      <c r="S77" s="173"/>
      <c r="T77" s="171">
        <v>1658</v>
      </c>
      <c r="U77" s="360">
        <v>0</v>
      </c>
      <c r="V77" s="347"/>
      <c r="W77" s="337"/>
      <c r="X77" s="337"/>
      <c r="Y77" s="337"/>
      <c r="Z77" s="337"/>
    </row>
    <row r="78" spans="1:26" ht="19.5" customHeight="1" x14ac:dyDescent="0.2">
      <c r="A78" s="346">
        <v>74</v>
      </c>
      <c r="B78" s="773"/>
      <c r="C78" s="78" t="s">
        <v>499</v>
      </c>
      <c r="D78" s="232"/>
      <c r="E78" s="170"/>
      <c r="F78" s="78" t="s">
        <v>269</v>
      </c>
      <c r="G78" s="171">
        <v>403767</v>
      </c>
      <c r="H78" s="171">
        <v>403767</v>
      </c>
      <c r="I78" s="178"/>
      <c r="J78" s="78"/>
      <c r="K78" s="357"/>
      <c r="L78" s="357"/>
      <c r="M78" s="357"/>
      <c r="N78" s="357" t="s">
        <v>270</v>
      </c>
      <c r="O78" s="357"/>
      <c r="P78" s="78" t="s">
        <v>149</v>
      </c>
      <c r="Q78" s="331"/>
      <c r="R78" s="173"/>
      <c r="S78" s="173"/>
      <c r="T78" s="171">
        <v>0</v>
      </c>
      <c r="U78" s="171">
        <v>0</v>
      </c>
      <c r="V78" s="347"/>
      <c r="W78" s="337"/>
      <c r="X78" s="337"/>
      <c r="Y78" s="337"/>
      <c r="Z78" s="337"/>
    </row>
    <row r="79" spans="1:26" ht="19.5" customHeight="1" x14ac:dyDescent="0.2">
      <c r="A79" s="346">
        <v>75</v>
      </c>
      <c r="B79" s="823" t="s">
        <v>47</v>
      </c>
      <c r="C79" s="78" t="s">
        <v>48</v>
      </c>
      <c r="D79" s="195" t="s">
        <v>47</v>
      </c>
      <c r="E79" s="170" t="s">
        <v>394</v>
      </c>
      <c r="F79" s="78" t="s">
        <v>240</v>
      </c>
      <c r="G79" s="171">
        <v>88107</v>
      </c>
      <c r="H79" s="171">
        <v>0</v>
      </c>
      <c r="I79" s="178"/>
      <c r="J79" s="78"/>
      <c r="K79" s="357" t="s">
        <v>501</v>
      </c>
      <c r="L79" s="357" t="s">
        <v>615</v>
      </c>
      <c r="M79" s="357" t="s">
        <v>616</v>
      </c>
      <c r="N79" s="357" t="s">
        <v>245</v>
      </c>
      <c r="O79" s="357" t="s">
        <v>94</v>
      </c>
      <c r="P79" s="362" t="s">
        <v>504</v>
      </c>
      <c r="Q79" s="331"/>
      <c r="R79" s="173"/>
      <c r="S79" s="173"/>
      <c r="T79" s="171">
        <f>NPMU!G181</f>
        <v>88107</v>
      </c>
      <c r="U79" s="171">
        <f>NPMU!H181</f>
        <v>0</v>
      </c>
      <c r="V79" s="347"/>
      <c r="W79" s="337"/>
      <c r="X79" s="337"/>
      <c r="Y79" s="337"/>
      <c r="Z79" s="337"/>
    </row>
    <row r="80" spans="1:26" ht="19.5" customHeight="1" x14ac:dyDescent="0.2">
      <c r="A80" s="346">
        <v>76</v>
      </c>
      <c r="B80" s="789"/>
      <c r="C80" s="78" t="s">
        <v>48</v>
      </c>
      <c r="D80" s="195"/>
      <c r="E80" s="170"/>
      <c r="F80" s="78" t="s">
        <v>243</v>
      </c>
      <c r="G80" s="171">
        <f>96000-G79</f>
        <v>7893</v>
      </c>
      <c r="H80" s="171">
        <v>0</v>
      </c>
      <c r="I80" s="178"/>
      <c r="J80" s="78"/>
      <c r="K80" s="357"/>
      <c r="L80" s="357"/>
      <c r="M80" s="357"/>
      <c r="N80" s="78" t="s">
        <v>245</v>
      </c>
      <c r="O80" s="357"/>
      <c r="P80" s="78" t="s">
        <v>149</v>
      </c>
      <c r="Q80" s="331"/>
      <c r="R80" s="173"/>
      <c r="S80" s="173"/>
      <c r="T80" s="171">
        <v>0</v>
      </c>
      <c r="U80" s="171">
        <v>0</v>
      </c>
      <c r="V80" s="347"/>
      <c r="W80" s="337"/>
      <c r="X80" s="337"/>
      <c r="Y80" s="337"/>
      <c r="Z80" s="337"/>
    </row>
    <row r="81" spans="1:26" ht="19.5" customHeight="1" x14ac:dyDescent="0.2">
      <c r="A81" s="346">
        <v>77</v>
      </c>
      <c r="B81" s="789"/>
      <c r="C81" s="78" t="s">
        <v>505</v>
      </c>
      <c r="D81" s="195"/>
      <c r="E81" s="170"/>
      <c r="F81" s="78" t="s">
        <v>286</v>
      </c>
      <c r="G81" s="171">
        <v>8784807</v>
      </c>
      <c r="H81" s="171">
        <v>8784807</v>
      </c>
      <c r="I81" s="178"/>
      <c r="J81" s="78"/>
      <c r="K81" s="357"/>
      <c r="L81" s="357"/>
      <c r="M81" s="357"/>
      <c r="N81" s="357" t="s">
        <v>270</v>
      </c>
      <c r="O81" s="357"/>
      <c r="P81" s="78" t="s">
        <v>149</v>
      </c>
      <c r="Q81" s="331"/>
      <c r="R81" s="173"/>
      <c r="S81" s="173"/>
      <c r="T81" s="171">
        <v>0</v>
      </c>
      <c r="U81" s="171">
        <v>0</v>
      </c>
      <c r="V81" s="347"/>
      <c r="W81" s="337"/>
      <c r="X81" s="337"/>
      <c r="Y81" s="337"/>
      <c r="Z81" s="337"/>
    </row>
    <row r="82" spans="1:26" ht="19.5" customHeight="1" x14ac:dyDescent="0.2">
      <c r="A82" s="346">
        <v>78</v>
      </c>
      <c r="B82" s="773"/>
      <c r="C82" s="364" t="e">
        <f>#REF!</f>
        <v>#REF!</v>
      </c>
      <c r="D82" s="351"/>
      <c r="E82" s="352"/>
      <c r="F82" s="208" t="e">
        <f t="shared" ref="F82:J82" si="0">#REF!</f>
        <v>#REF!</v>
      </c>
      <c r="G82" s="172" t="e">
        <f t="shared" si="0"/>
        <v>#REF!</v>
      </c>
      <c r="H82" s="78" t="e">
        <f t="shared" si="0"/>
        <v>#REF!</v>
      </c>
      <c r="I82" s="78" t="e">
        <f t="shared" si="0"/>
        <v>#REF!</v>
      </c>
      <c r="J82" s="78" t="e">
        <f t="shared" si="0"/>
        <v>#REF!</v>
      </c>
      <c r="K82" s="357"/>
      <c r="L82" s="357"/>
      <c r="M82" s="357"/>
      <c r="N82" s="357"/>
      <c r="O82" s="357"/>
      <c r="P82" s="78"/>
      <c r="Q82" s="331"/>
      <c r="R82" s="173"/>
      <c r="S82" s="173"/>
      <c r="T82" s="171"/>
      <c r="U82" s="171"/>
      <c r="V82" s="347"/>
      <c r="W82" s="337"/>
      <c r="X82" s="337"/>
      <c r="Y82" s="337"/>
      <c r="Z82" s="337"/>
    </row>
    <row r="83" spans="1:26" ht="19.5" customHeight="1" x14ac:dyDescent="0.2">
      <c r="A83" s="346">
        <v>79</v>
      </c>
      <c r="B83" s="823" t="s">
        <v>74</v>
      </c>
      <c r="C83" s="233" t="s">
        <v>75</v>
      </c>
      <c r="D83" s="195" t="s">
        <v>507</v>
      </c>
      <c r="E83" s="170" t="s">
        <v>394</v>
      </c>
      <c r="F83" s="78" t="s">
        <v>240</v>
      </c>
      <c r="G83" s="171">
        <v>68673</v>
      </c>
      <c r="H83" s="171">
        <v>0</v>
      </c>
      <c r="I83" s="78"/>
      <c r="J83" s="78"/>
      <c r="K83" s="78"/>
      <c r="L83" s="78">
        <v>64</v>
      </c>
      <c r="M83" s="78">
        <v>120</v>
      </c>
      <c r="N83" s="78" t="s">
        <v>241</v>
      </c>
      <c r="O83" s="78" t="s">
        <v>94</v>
      </c>
      <c r="P83" s="78" t="s">
        <v>242</v>
      </c>
      <c r="Q83" s="331"/>
      <c r="R83" s="331"/>
      <c r="S83" s="331"/>
      <c r="T83" s="171">
        <v>68673</v>
      </c>
      <c r="U83" s="171">
        <v>0</v>
      </c>
      <c r="V83" s="347"/>
      <c r="W83" s="337"/>
      <c r="X83" s="337"/>
      <c r="Y83" s="337"/>
      <c r="Z83" s="337"/>
    </row>
    <row r="84" spans="1:26" ht="19.5" customHeight="1" x14ac:dyDescent="0.2">
      <c r="A84" s="346">
        <v>80</v>
      </c>
      <c r="B84" s="789"/>
      <c r="C84" s="233" t="s">
        <v>75</v>
      </c>
      <c r="D84" s="195"/>
      <c r="E84" s="170"/>
      <c r="F84" s="78" t="s">
        <v>243</v>
      </c>
      <c r="G84" s="171">
        <f>190822-G83</f>
        <v>122149</v>
      </c>
      <c r="H84" s="171">
        <v>0</v>
      </c>
      <c r="I84" s="78"/>
      <c r="J84" s="78"/>
      <c r="K84" s="78"/>
      <c r="L84" s="78"/>
      <c r="M84" s="78"/>
      <c r="N84" s="78" t="s">
        <v>245</v>
      </c>
      <c r="O84" s="78"/>
      <c r="P84" s="78" t="s">
        <v>149</v>
      </c>
      <c r="Q84" s="331"/>
      <c r="R84" s="331"/>
      <c r="S84" s="331"/>
      <c r="T84" s="171">
        <f>NPMU!G175-T83</f>
        <v>0</v>
      </c>
      <c r="U84" s="171">
        <f>NPMU!H175-U83</f>
        <v>0</v>
      </c>
      <c r="V84" s="347"/>
      <c r="W84" s="337"/>
      <c r="X84" s="337"/>
      <c r="Y84" s="337"/>
      <c r="Z84" s="337"/>
    </row>
    <row r="85" spans="1:26" ht="19.5" customHeight="1" x14ac:dyDescent="0.2">
      <c r="A85" s="346">
        <v>81</v>
      </c>
      <c r="B85" s="789"/>
      <c r="C85" s="233" t="s">
        <v>75</v>
      </c>
      <c r="D85" s="195" t="s">
        <v>508</v>
      </c>
      <c r="E85" s="170" t="s">
        <v>394</v>
      </c>
      <c r="F85" s="78" t="s">
        <v>240</v>
      </c>
      <c r="G85" s="171">
        <v>1000</v>
      </c>
      <c r="H85" s="171">
        <v>0</v>
      </c>
      <c r="I85" s="78"/>
      <c r="J85" s="78"/>
      <c r="K85" s="78"/>
      <c r="L85" s="78"/>
      <c r="M85" s="78"/>
      <c r="N85" s="78" t="s">
        <v>245</v>
      </c>
      <c r="O85" s="357" t="s">
        <v>396</v>
      </c>
      <c r="P85" s="78" t="s">
        <v>327</v>
      </c>
      <c r="Q85" s="331"/>
      <c r="R85" s="331"/>
      <c r="S85" s="331"/>
      <c r="T85" s="171">
        <v>1000</v>
      </c>
      <c r="U85" s="360">
        <v>0</v>
      </c>
      <c r="V85" s="347"/>
      <c r="W85" s="337"/>
      <c r="X85" s="337"/>
      <c r="Y85" s="337"/>
      <c r="Z85" s="337"/>
    </row>
    <row r="86" spans="1:26" ht="19.5" customHeight="1" x14ac:dyDescent="0.2">
      <c r="A86" s="346">
        <v>82</v>
      </c>
      <c r="B86" s="789"/>
      <c r="C86" s="365" t="s">
        <v>172</v>
      </c>
      <c r="D86" s="361" t="s">
        <v>510</v>
      </c>
      <c r="E86" s="170" t="s">
        <v>394</v>
      </c>
      <c r="F86" s="78" t="s">
        <v>243</v>
      </c>
      <c r="G86" s="171">
        <f>281800-G87</f>
        <v>40980</v>
      </c>
      <c r="H86" s="171">
        <v>0</v>
      </c>
      <c r="I86" s="78"/>
      <c r="J86" s="78"/>
      <c r="K86" s="357" t="s">
        <v>511</v>
      </c>
      <c r="L86" s="109" t="s">
        <v>617</v>
      </c>
      <c r="M86" s="357" t="s">
        <v>513</v>
      </c>
      <c r="N86" s="78" t="s">
        <v>245</v>
      </c>
      <c r="O86" s="357" t="s">
        <v>94</v>
      </c>
      <c r="P86" s="78" t="s">
        <v>149</v>
      </c>
      <c r="Q86" s="331"/>
      <c r="R86" s="331"/>
      <c r="S86" s="331"/>
      <c r="T86" s="171">
        <f>NPMU!G179-T87</f>
        <v>0</v>
      </c>
      <c r="U86" s="171">
        <v>0</v>
      </c>
      <c r="V86" s="347"/>
      <c r="W86" s="337"/>
      <c r="X86" s="337"/>
      <c r="Y86" s="337"/>
      <c r="Z86" s="337"/>
    </row>
    <row r="87" spans="1:26" ht="19.5" customHeight="1" x14ac:dyDescent="0.2">
      <c r="A87" s="346">
        <v>83</v>
      </c>
      <c r="B87" s="789"/>
      <c r="C87" s="365" t="s">
        <v>172</v>
      </c>
      <c r="D87" s="361"/>
      <c r="E87" s="170"/>
      <c r="F87" s="78" t="s">
        <v>240</v>
      </c>
      <c r="G87" s="171">
        <v>240820</v>
      </c>
      <c r="H87" s="171">
        <v>0</v>
      </c>
      <c r="I87" s="78"/>
      <c r="J87" s="78"/>
      <c r="K87" s="357"/>
      <c r="L87" s="109"/>
      <c r="M87" s="357"/>
      <c r="N87" s="357" t="s">
        <v>245</v>
      </c>
      <c r="O87" s="357"/>
      <c r="P87" s="357" t="s">
        <v>514</v>
      </c>
      <c r="Q87" s="331"/>
      <c r="R87" s="331"/>
      <c r="S87" s="331"/>
      <c r="T87" s="171">
        <v>240820</v>
      </c>
      <c r="U87" s="171">
        <v>0</v>
      </c>
      <c r="V87" s="347"/>
      <c r="W87" s="337"/>
      <c r="X87" s="337"/>
      <c r="Y87" s="337"/>
      <c r="Z87" s="337"/>
    </row>
    <row r="88" spans="1:26" ht="19.5" customHeight="1" x14ac:dyDescent="0.2">
      <c r="A88" s="346">
        <v>84</v>
      </c>
      <c r="B88" s="789"/>
      <c r="C88" s="365" t="s">
        <v>172</v>
      </c>
      <c r="D88" s="361" t="s">
        <v>515</v>
      </c>
      <c r="E88" s="170" t="s">
        <v>394</v>
      </c>
      <c r="F88" s="78" t="s">
        <v>243</v>
      </c>
      <c r="G88" s="171">
        <v>150000</v>
      </c>
      <c r="H88" s="171">
        <v>0</v>
      </c>
      <c r="I88" s="209" t="s">
        <v>432</v>
      </c>
      <c r="J88" s="209" t="s">
        <v>432</v>
      </c>
      <c r="K88" s="109" t="s">
        <v>517</v>
      </c>
      <c r="L88" s="109" t="s">
        <v>618</v>
      </c>
      <c r="M88" s="109" t="s">
        <v>518</v>
      </c>
      <c r="N88" s="109" t="s">
        <v>329</v>
      </c>
      <c r="O88" s="109" t="s">
        <v>101</v>
      </c>
      <c r="P88" s="109" t="s">
        <v>173</v>
      </c>
      <c r="Q88" s="331"/>
      <c r="R88" s="331"/>
      <c r="S88" s="331"/>
      <c r="T88" s="171">
        <f>NPMU!G184</f>
        <v>135944</v>
      </c>
      <c r="U88" s="360">
        <v>0</v>
      </c>
      <c r="V88" s="366">
        <v>0</v>
      </c>
      <c r="W88" s="337"/>
      <c r="X88" s="337"/>
      <c r="Y88" s="337"/>
      <c r="Z88" s="337"/>
    </row>
    <row r="89" spans="1:26" ht="19.5" customHeight="1" x14ac:dyDescent="0.2">
      <c r="A89" s="346">
        <v>85</v>
      </c>
      <c r="B89" s="789"/>
      <c r="C89" s="365" t="s">
        <v>172</v>
      </c>
      <c r="D89" s="361" t="s">
        <v>330</v>
      </c>
      <c r="E89" s="170" t="s">
        <v>394</v>
      </c>
      <c r="F89" s="78" t="s">
        <v>240</v>
      </c>
      <c r="G89" s="171">
        <v>70000</v>
      </c>
      <c r="H89" s="171">
        <v>0</v>
      </c>
      <c r="I89" s="78"/>
      <c r="J89" s="78"/>
      <c r="K89" s="357"/>
      <c r="L89" s="357"/>
      <c r="M89" s="357"/>
      <c r="N89" s="357" t="s">
        <v>245</v>
      </c>
      <c r="O89" s="367" t="s">
        <v>396</v>
      </c>
      <c r="P89" s="357" t="s">
        <v>173</v>
      </c>
      <c r="Q89" s="331"/>
      <c r="R89" s="331"/>
      <c r="S89" s="331"/>
      <c r="T89" s="171">
        <v>70000</v>
      </c>
      <c r="U89" s="360">
        <v>0</v>
      </c>
      <c r="V89" s="347"/>
      <c r="W89" s="337"/>
      <c r="X89" s="337"/>
      <c r="Y89" s="337"/>
      <c r="Z89" s="337"/>
    </row>
    <row r="90" spans="1:26" ht="19.5" customHeight="1" x14ac:dyDescent="0.2">
      <c r="A90" s="346">
        <v>86</v>
      </c>
      <c r="B90" s="789"/>
      <c r="C90" s="235" t="s">
        <v>76</v>
      </c>
      <c r="D90" s="361" t="s">
        <v>325</v>
      </c>
      <c r="E90" s="170" t="s">
        <v>394</v>
      </c>
      <c r="F90" s="78" t="s">
        <v>243</v>
      </c>
      <c r="G90" s="171">
        <f>102182-G91</f>
        <v>46155</v>
      </c>
      <c r="H90" s="171">
        <v>0</v>
      </c>
      <c r="I90" s="78"/>
      <c r="J90" s="78"/>
      <c r="K90" s="78"/>
      <c r="L90" s="78">
        <v>64</v>
      </c>
      <c r="M90" s="78">
        <v>120</v>
      </c>
      <c r="N90" s="78" t="s">
        <v>245</v>
      </c>
      <c r="O90" s="78" t="s">
        <v>94</v>
      </c>
      <c r="P90" s="78" t="s">
        <v>149</v>
      </c>
      <c r="Q90" s="331"/>
      <c r="R90" s="331"/>
      <c r="S90" s="331"/>
      <c r="T90" s="171">
        <f>NPMU!G176-T91</f>
        <v>0</v>
      </c>
      <c r="U90" s="171">
        <f>NPMU!H176-U91</f>
        <v>0</v>
      </c>
      <c r="V90" s="347"/>
      <c r="W90" s="337"/>
      <c r="X90" s="337"/>
      <c r="Y90" s="337"/>
      <c r="Z90" s="337"/>
    </row>
    <row r="91" spans="1:26" ht="19.5" customHeight="1" x14ac:dyDescent="0.2">
      <c r="A91" s="346">
        <v>87</v>
      </c>
      <c r="B91" s="789"/>
      <c r="C91" s="235" t="s">
        <v>76</v>
      </c>
      <c r="D91" s="361"/>
      <c r="E91" s="170"/>
      <c r="F91" s="78" t="s">
        <v>240</v>
      </c>
      <c r="G91" s="171">
        <v>56027</v>
      </c>
      <c r="H91" s="171">
        <v>0</v>
      </c>
      <c r="I91" s="78"/>
      <c r="J91" s="78"/>
      <c r="K91" s="237"/>
      <c r="L91" s="237"/>
      <c r="M91" s="237"/>
      <c r="N91" s="78" t="s">
        <v>241</v>
      </c>
      <c r="O91" s="237"/>
      <c r="P91" s="78" t="s">
        <v>242</v>
      </c>
      <c r="Q91" s="368"/>
      <c r="R91" s="369"/>
      <c r="S91" s="331"/>
      <c r="T91" s="171">
        <v>56027</v>
      </c>
      <c r="U91" s="171">
        <v>0</v>
      </c>
      <c r="V91" s="347"/>
      <c r="W91" s="337"/>
      <c r="X91" s="337"/>
      <c r="Y91" s="337"/>
      <c r="Z91" s="337"/>
    </row>
    <row r="92" spans="1:26" ht="19.5" customHeight="1" x14ac:dyDescent="0.2">
      <c r="A92" s="346">
        <v>88</v>
      </c>
      <c r="B92" s="789"/>
      <c r="C92" s="236" t="str">
        <f>NPMU!C93</f>
        <v>AVVNL</v>
      </c>
      <c r="D92" s="363"/>
      <c r="E92" s="352"/>
      <c r="F92" s="208" t="str">
        <f>NPMU!F93</f>
        <v>Proposed</v>
      </c>
      <c r="G92" s="83">
        <f>NPMU!G93</f>
        <v>5432231</v>
      </c>
      <c r="H92" s="83">
        <f>NPMU!H93</f>
        <v>5432231</v>
      </c>
      <c r="I92" s="78">
        <f>NPMU!I93</f>
        <v>155453</v>
      </c>
      <c r="J92" s="78">
        <f>NPMU!J93</f>
        <v>11007</v>
      </c>
      <c r="K92" s="237"/>
      <c r="L92" s="237"/>
      <c r="M92" s="237"/>
      <c r="N92" s="237"/>
      <c r="O92" s="237"/>
      <c r="P92" s="237"/>
      <c r="Q92" s="368"/>
      <c r="R92" s="369"/>
      <c r="S92" s="331"/>
      <c r="T92" s="171"/>
      <c r="U92" s="171"/>
      <c r="V92" s="347"/>
      <c r="W92" s="337"/>
      <c r="X92" s="337"/>
      <c r="Y92" s="337"/>
      <c r="Z92" s="337"/>
    </row>
    <row r="93" spans="1:26" ht="19.5" customHeight="1" x14ac:dyDescent="0.2">
      <c r="A93" s="346">
        <v>89</v>
      </c>
      <c r="B93" s="789"/>
      <c r="C93" s="236" t="str">
        <f>NPMU!C94</f>
        <v>JdVVNL</v>
      </c>
      <c r="D93" s="363"/>
      <c r="E93" s="352"/>
      <c r="F93" s="208" t="str">
        <f>NPMU!F94</f>
        <v>Proposed</v>
      </c>
      <c r="G93" s="83">
        <f>NPMU!G94</f>
        <v>4080082</v>
      </c>
      <c r="H93" s="83">
        <f>NPMU!H94</f>
        <v>4080082</v>
      </c>
      <c r="I93" s="78">
        <f>NPMU!I94</f>
        <v>167809</v>
      </c>
      <c r="J93" s="78">
        <f>NPMU!J94</f>
        <v>10322</v>
      </c>
      <c r="K93" s="237"/>
      <c r="L93" s="237"/>
      <c r="M93" s="237"/>
      <c r="N93" s="237"/>
      <c r="O93" s="237"/>
      <c r="P93" s="237"/>
      <c r="Q93" s="368"/>
      <c r="R93" s="369"/>
      <c r="S93" s="331"/>
      <c r="T93" s="171"/>
      <c r="U93" s="171"/>
      <c r="V93" s="347"/>
      <c r="W93" s="337"/>
      <c r="X93" s="337"/>
      <c r="Y93" s="337"/>
      <c r="Z93" s="337"/>
    </row>
    <row r="94" spans="1:26" ht="19.5" customHeight="1" x14ac:dyDescent="0.2">
      <c r="A94" s="346">
        <v>90</v>
      </c>
      <c r="B94" s="773"/>
      <c r="C94" s="236" t="str">
        <f>NPMU!C95</f>
        <v>JVVNL</v>
      </c>
      <c r="D94" s="363"/>
      <c r="E94" s="352"/>
      <c r="F94" s="208" t="str">
        <f>NPMU!F95</f>
        <v>Proposed</v>
      </c>
      <c r="G94" s="83">
        <f>NPMU!G95</f>
        <v>4762643</v>
      </c>
      <c r="H94" s="83">
        <f>NPMU!H95</f>
        <v>4762643</v>
      </c>
      <c r="I94" s="78">
        <f>NPMU!I95</f>
        <v>111346</v>
      </c>
      <c r="J94" s="78">
        <f>NPMU!J95</f>
        <v>5799</v>
      </c>
      <c r="K94" s="237"/>
      <c r="L94" s="237"/>
      <c r="M94" s="237"/>
      <c r="N94" s="237"/>
      <c r="O94" s="237"/>
      <c r="P94" s="237"/>
      <c r="Q94" s="368"/>
      <c r="R94" s="369"/>
      <c r="S94" s="331"/>
      <c r="T94" s="171"/>
      <c r="U94" s="171"/>
      <c r="V94" s="347"/>
      <c r="W94" s="337"/>
      <c r="X94" s="337"/>
      <c r="Y94" s="337"/>
      <c r="Z94" s="337"/>
    </row>
    <row r="95" spans="1:26" ht="19.5" customHeight="1" x14ac:dyDescent="0.2">
      <c r="A95" s="346">
        <v>91</v>
      </c>
      <c r="B95" s="236" t="str">
        <f>NPMU!B96</f>
        <v>Sikkim</v>
      </c>
      <c r="C95" s="236" t="str">
        <f>NPMU!C96</f>
        <v>Sikkim PD</v>
      </c>
      <c r="D95" s="236" t="str">
        <f>NPMU!D96</f>
        <v>-</v>
      </c>
      <c r="E95" s="370" t="str">
        <f>NPMU!E96</f>
        <v>All above</v>
      </c>
      <c r="F95" s="236" t="str">
        <f>NPMU!F96</f>
        <v>Proposed</v>
      </c>
      <c r="G95" s="83">
        <f>NPMU!G96</f>
        <v>144680</v>
      </c>
      <c r="H95" s="83">
        <f>NPMU!H96</f>
        <v>144680</v>
      </c>
      <c r="I95" s="78">
        <f>NPMU!I96</f>
        <v>3229</v>
      </c>
      <c r="J95" s="78">
        <f>NPMU!J96</f>
        <v>633</v>
      </c>
      <c r="K95" s="237"/>
      <c r="L95" s="237"/>
      <c r="M95" s="237"/>
      <c r="N95" s="367"/>
      <c r="O95" s="367"/>
      <c r="P95" s="237"/>
      <c r="Q95" s="368"/>
      <c r="R95" s="369"/>
      <c r="S95" s="331"/>
      <c r="T95" s="171"/>
      <c r="U95" s="171"/>
      <c r="V95" s="347"/>
      <c r="W95" s="337"/>
      <c r="X95" s="337"/>
      <c r="Y95" s="337"/>
      <c r="Z95" s="337"/>
    </row>
    <row r="96" spans="1:26" ht="19.5" customHeight="1" x14ac:dyDescent="0.2">
      <c r="A96" s="346">
        <v>92</v>
      </c>
      <c r="B96" s="236" t="str">
        <f>NPMU!B97</f>
        <v>Tamil Nadu</v>
      </c>
      <c r="C96" s="236" t="str">
        <f>NPMU!C97</f>
        <v>TANGEDCO</v>
      </c>
      <c r="D96" s="363"/>
      <c r="E96" s="352"/>
      <c r="F96" s="208" t="str">
        <f>NPMU!F98</f>
        <v>Proposed</v>
      </c>
      <c r="G96" s="83">
        <f>NPMU!G98</f>
        <v>30000000</v>
      </c>
      <c r="H96" s="83">
        <f>NPMU!H98</f>
        <v>30000000</v>
      </c>
      <c r="I96" s="78">
        <f>NPMU!I98</f>
        <v>472500</v>
      </c>
      <c r="J96" s="78">
        <f>NPMU!J98</f>
        <v>18274</v>
      </c>
      <c r="K96" s="237"/>
      <c r="L96" s="237"/>
      <c r="M96" s="237"/>
      <c r="N96" s="367"/>
      <c r="O96" s="367"/>
      <c r="P96" s="237"/>
      <c r="Q96" s="368"/>
      <c r="R96" s="369"/>
      <c r="S96" s="331"/>
      <c r="T96" s="171"/>
      <c r="U96" s="171"/>
      <c r="V96" s="347"/>
      <c r="W96" s="337"/>
      <c r="X96" s="337"/>
      <c r="Y96" s="337"/>
      <c r="Z96" s="337"/>
    </row>
    <row r="97" spans="1:26" ht="19.5" customHeight="1" x14ac:dyDescent="0.2">
      <c r="A97" s="346">
        <v>93</v>
      </c>
      <c r="B97" s="125" t="s">
        <v>80</v>
      </c>
      <c r="C97" s="235" t="s">
        <v>81</v>
      </c>
      <c r="D97" s="361" t="s">
        <v>520</v>
      </c>
      <c r="E97" s="170" t="s">
        <v>394</v>
      </c>
      <c r="F97" s="78" t="s">
        <v>243</v>
      </c>
      <c r="G97" s="171">
        <v>141000</v>
      </c>
      <c r="H97" s="171">
        <v>0</v>
      </c>
      <c r="I97" s="78"/>
      <c r="J97" s="78"/>
      <c r="K97" s="237"/>
      <c r="L97" s="237"/>
      <c r="M97" s="237"/>
      <c r="N97" s="367" t="s">
        <v>245</v>
      </c>
      <c r="O97" s="367" t="s">
        <v>396</v>
      </c>
      <c r="P97" s="237" t="s">
        <v>173</v>
      </c>
      <c r="Q97" s="371"/>
      <c r="R97" s="372"/>
      <c r="S97" s="331"/>
      <c r="T97" s="171">
        <f>NPMU!G189</f>
        <v>126510</v>
      </c>
      <c r="U97" s="171">
        <f>NPMU!H189</f>
        <v>0</v>
      </c>
      <c r="V97" s="347"/>
      <c r="W97" s="337"/>
      <c r="X97" s="337"/>
      <c r="Y97" s="337"/>
      <c r="Z97" s="337"/>
    </row>
    <row r="98" spans="1:26" ht="19.5" customHeight="1" x14ac:dyDescent="0.2">
      <c r="A98" s="346">
        <v>94</v>
      </c>
      <c r="B98" s="823" t="s">
        <v>82</v>
      </c>
      <c r="C98" s="235" t="s">
        <v>83</v>
      </c>
      <c r="D98" s="361"/>
      <c r="E98" s="170"/>
      <c r="F98" s="78" t="s">
        <v>240</v>
      </c>
      <c r="G98" s="171">
        <v>43081</v>
      </c>
      <c r="H98" s="171">
        <v>0</v>
      </c>
      <c r="I98" s="78"/>
      <c r="J98" s="78"/>
      <c r="K98" s="237"/>
      <c r="L98" s="237"/>
      <c r="M98" s="237"/>
      <c r="N98" s="367" t="s">
        <v>245</v>
      </c>
      <c r="O98" s="78" t="s">
        <v>251</v>
      </c>
      <c r="P98" s="237" t="s">
        <v>333</v>
      </c>
      <c r="Q98" s="371"/>
      <c r="R98" s="372"/>
      <c r="S98" s="331"/>
      <c r="T98" s="171">
        <v>43081</v>
      </c>
      <c r="U98" s="360">
        <v>0</v>
      </c>
      <c r="V98" s="347"/>
      <c r="W98" s="337"/>
      <c r="X98" s="337"/>
      <c r="Y98" s="337"/>
      <c r="Z98" s="337"/>
    </row>
    <row r="99" spans="1:26" ht="19.5" customHeight="1" x14ac:dyDescent="0.2">
      <c r="A99" s="346">
        <v>95</v>
      </c>
      <c r="B99" s="773"/>
      <c r="C99" s="236" t="str">
        <f>NPMU!C101</f>
        <v>TSECL</v>
      </c>
      <c r="D99" s="363"/>
      <c r="E99" s="352"/>
      <c r="F99" s="208" t="str">
        <f>NPMU!F101</f>
        <v>Proposed</v>
      </c>
      <c r="G99" s="83">
        <f>NPMU!G101</f>
        <v>547489</v>
      </c>
      <c r="H99" s="83">
        <f>NPMU!H101</f>
        <v>547489</v>
      </c>
      <c r="I99" s="78">
        <f>NPMU!I101</f>
        <v>14908</v>
      </c>
      <c r="J99" s="78">
        <f>NPMU!J101</f>
        <v>473</v>
      </c>
      <c r="K99" s="237"/>
      <c r="L99" s="237"/>
      <c r="M99" s="237"/>
      <c r="N99" s="367"/>
      <c r="O99" s="78"/>
      <c r="P99" s="237"/>
      <c r="Q99" s="368"/>
      <c r="R99" s="369"/>
      <c r="S99" s="331"/>
      <c r="T99" s="171"/>
      <c r="U99" s="360"/>
      <c r="V99" s="347"/>
      <c r="W99" s="337"/>
      <c r="X99" s="337"/>
      <c r="Y99" s="337"/>
      <c r="Z99" s="337"/>
    </row>
    <row r="100" spans="1:26" ht="19.5" customHeight="1" x14ac:dyDescent="0.2">
      <c r="A100" s="346">
        <v>96</v>
      </c>
      <c r="B100" s="125" t="s">
        <v>121</v>
      </c>
      <c r="C100" s="235" t="s">
        <v>122</v>
      </c>
      <c r="D100" s="361" t="s">
        <v>334</v>
      </c>
      <c r="E100" s="170" t="s">
        <v>394</v>
      </c>
      <c r="F100" s="78" t="s">
        <v>240</v>
      </c>
      <c r="G100" s="171">
        <v>8882</v>
      </c>
      <c r="H100" s="171">
        <v>0</v>
      </c>
      <c r="I100" s="78"/>
      <c r="J100" s="78"/>
      <c r="K100" s="78" t="s">
        <v>521</v>
      </c>
      <c r="L100" s="78"/>
      <c r="M100" s="78"/>
      <c r="N100" s="367" t="s">
        <v>245</v>
      </c>
      <c r="O100" s="78" t="s">
        <v>251</v>
      </c>
      <c r="P100" s="78" t="s">
        <v>335</v>
      </c>
      <c r="Q100" s="331"/>
      <c r="R100" s="331"/>
      <c r="S100" s="331"/>
      <c r="T100" s="171">
        <v>8882</v>
      </c>
      <c r="U100" s="360">
        <v>0</v>
      </c>
      <c r="V100" s="347"/>
      <c r="W100" s="337"/>
      <c r="X100" s="337"/>
      <c r="Y100" s="337"/>
      <c r="Z100" s="337"/>
    </row>
    <row r="101" spans="1:26" ht="19.5" customHeight="1" x14ac:dyDescent="0.2">
      <c r="A101" s="346">
        <v>97</v>
      </c>
      <c r="B101" s="823" t="s">
        <v>84</v>
      </c>
      <c r="C101" s="235" t="s">
        <v>524</v>
      </c>
      <c r="D101" s="361" t="s">
        <v>525</v>
      </c>
      <c r="E101" s="170" t="s">
        <v>394</v>
      </c>
      <c r="F101" s="78" t="s">
        <v>240</v>
      </c>
      <c r="G101" s="171">
        <v>28</v>
      </c>
      <c r="H101" s="171">
        <v>0</v>
      </c>
      <c r="I101" s="78"/>
      <c r="J101" s="78"/>
      <c r="K101" s="78" t="s">
        <v>526</v>
      </c>
      <c r="L101" s="78"/>
      <c r="M101" s="78"/>
      <c r="N101" s="367" t="s">
        <v>245</v>
      </c>
      <c r="O101" s="78" t="s">
        <v>251</v>
      </c>
      <c r="P101" s="78" t="s">
        <v>619</v>
      </c>
      <c r="Q101" s="371"/>
      <c r="R101" s="331"/>
      <c r="S101" s="331"/>
      <c r="T101" s="171">
        <v>28</v>
      </c>
      <c r="U101" s="360">
        <v>0</v>
      </c>
      <c r="V101" s="347"/>
      <c r="W101" s="337"/>
      <c r="X101" s="337"/>
      <c r="Y101" s="337"/>
      <c r="Z101" s="337"/>
    </row>
    <row r="102" spans="1:26" ht="19.5" customHeight="1" x14ac:dyDescent="0.2">
      <c r="A102" s="346">
        <v>98</v>
      </c>
      <c r="B102" s="789"/>
      <c r="C102" s="126" t="s">
        <v>87</v>
      </c>
      <c r="D102" s="826" t="s">
        <v>527</v>
      </c>
      <c r="E102" s="170" t="s">
        <v>394</v>
      </c>
      <c r="F102" s="78" t="s">
        <v>243</v>
      </c>
      <c r="G102" s="171">
        <v>905769</v>
      </c>
      <c r="H102" s="171">
        <v>0</v>
      </c>
      <c r="I102" s="78"/>
      <c r="J102" s="78"/>
      <c r="K102" s="78"/>
      <c r="L102" s="78">
        <v>85.95</v>
      </c>
      <c r="M102" s="78">
        <v>96</v>
      </c>
      <c r="N102" s="78" t="s">
        <v>241</v>
      </c>
      <c r="O102" s="78" t="s">
        <v>396</v>
      </c>
      <c r="P102" s="78" t="s">
        <v>442</v>
      </c>
      <c r="Q102" s="331"/>
      <c r="R102" s="173"/>
      <c r="S102" s="173"/>
      <c r="T102" s="171">
        <f>NPMU!G168</f>
        <v>380731</v>
      </c>
      <c r="U102" s="373">
        <f>NPMU!H168</f>
        <v>3337</v>
      </c>
      <c r="V102" s="374">
        <v>3337</v>
      </c>
      <c r="W102" s="337"/>
      <c r="X102" s="337"/>
      <c r="Y102" s="337"/>
      <c r="Z102" s="337"/>
    </row>
    <row r="103" spans="1:26" ht="19.5" customHeight="1" x14ac:dyDescent="0.2">
      <c r="A103" s="346">
        <v>99</v>
      </c>
      <c r="B103" s="789"/>
      <c r="C103" s="126" t="s">
        <v>88</v>
      </c>
      <c r="D103" s="789"/>
      <c r="E103" s="170" t="s">
        <v>394</v>
      </c>
      <c r="F103" s="78" t="s">
        <v>243</v>
      </c>
      <c r="G103" s="171">
        <v>1164138</v>
      </c>
      <c r="H103" s="171">
        <v>0</v>
      </c>
      <c r="I103" s="78"/>
      <c r="J103" s="78"/>
      <c r="K103" s="78"/>
      <c r="L103" s="78">
        <v>85.95</v>
      </c>
      <c r="M103" s="78">
        <v>96</v>
      </c>
      <c r="N103" s="78" t="s">
        <v>241</v>
      </c>
      <c r="O103" s="78" t="s">
        <v>396</v>
      </c>
      <c r="P103" s="78" t="s">
        <v>442</v>
      </c>
      <c r="Q103" s="331"/>
      <c r="R103" s="173"/>
      <c r="S103" s="173"/>
      <c r="T103" s="171">
        <f>NPMU!G169</f>
        <v>198726</v>
      </c>
      <c r="U103" s="373">
        <f>NPMU!H169</f>
        <v>20</v>
      </c>
      <c r="V103" s="374">
        <v>20</v>
      </c>
      <c r="W103" s="337"/>
      <c r="X103" s="337"/>
      <c r="Y103" s="337"/>
      <c r="Z103" s="337"/>
    </row>
    <row r="104" spans="1:26" ht="19.5" customHeight="1" x14ac:dyDescent="0.2">
      <c r="A104" s="346">
        <v>100</v>
      </c>
      <c r="B104" s="789"/>
      <c r="C104" s="126" t="s">
        <v>85</v>
      </c>
      <c r="D104" s="789"/>
      <c r="E104" s="170" t="s">
        <v>394</v>
      </c>
      <c r="F104" s="78" t="s">
        <v>243</v>
      </c>
      <c r="G104" s="171">
        <v>628686</v>
      </c>
      <c r="H104" s="171">
        <v>0</v>
      </c>
      <c r="I104" s="78">
        <v>1825</v>
      </c>
      <c r="J104" s="78"/>
      <c r="K104" s="78"/>
      <c r="L104" s="78">
        <v>85.95</v>
      </c>
      <c r="M104" s="78">
        <v>96</v>
      </c>
      <c r="N104" s="78" t="s">
        <v>241</v>
      </c>
      <c r="O104" s="78" t="s">
        <v>396</v>
      </c>
      <c r="P104" s="78" t="s">
        <v>104</v>
      </c>
      <c r="Q104" s="173">
        <v>5355248</v>
      </c>
      <c r="R104" s="173">
        <v>145905</v>
      </c>
      <c r="S104" s="173">
        <v>17430</v>
      </c>
      <c r="T104" s="171">
        <f>NPMU!G170</f>
        <v>147991</v>
      </c>
      <c r="U104" s="373">
        <f>NPMU!H170</f>
        <v>127</v>
      </c>
      <c r="V104" s="374">
        <v>127</v>
      </c>
      <c r="W104" s="337"/>
      <c r="X104" s="337"/>
      <c r="Y104" s="337"/>
      <c r="Z104" s="337"/>
    </row>
    <row r="105" spans="1:26" ht="19.5" customHeight="1" x14ac:dyDescent="0.2">
      <c r="A105" s="346">
        <v>101</v>
      </c>
      <c r="B105" s="789"/>
      <c r="C105" s="126" t="s">
        <v>89</v>
      </c>
      <c r="D105" s="789"/>
      <c r="E105" s="170" t="s">
        <v>394</v>
      </c>
      <c r="F105" s="78" t="s">
        <v>243</v>
      </c>
      <c r="G105" s="171">
        <v>1147102</v>
      </c>
      <c r="H105" s="171">
        <v>0</v>
      </c>
      <c r="I105" s="78"/>
      <c r="J105" s="78"/>
      <c r="K105" s="78"/>
      <c r="L105" s="78">
        <v>85.95</v>
      </c>
      <c r="M105" s="78">
        <v>96</v>
      </c>
      <c r="N105" s="78" t="s">
        <v>241</v>
      </c>
      <c r="O105" s="78" t="s">
        <v>396</v>
      </c>
      <c r="P105" s="78" t="s">
        <v>442</v>
      </c>
      <c r="Q105" s="331"/>
      <c r="R105" s="173"/>
      <c r="S105" s="173"/>
      <c r="T105" s="171">
        <f>NPMU!G171</f>
        <v>321433</v>
      </c>
      <c r="U105" s="373">
        <f>NPMU!H171</f>
        <v>1135</v>
      </c>
      <c r="V105" s="374">
        <v>1135</v>
      </c>
      <c r="W105" s="337"/>
      <c r="X105" s="337"/>
      <c r="Y105" s="337"/>
      <c r="Z105" s="337"/>
    </row>
    <row r="106" spans="1:26" ht="19.5" customHeight="1" x14ac:dyDescent="0.2">
      <c r="A106" s="346">
        <v>102</v>
      </c>
      <c r="B106" s="789"/>
      <c r="C106" s="126" t="s">
        <v>86</v>
      </c>
      <c r="D106" s="773"/>
      <c r="E106" s="170" t="s">
        <v>394</v>
      </c>
      <c r="F106" s="78" t="s">
        <v>243</v>
      </c>
      <c r="G106" s="171">
        <v>156532</v>
      </c>
      <c r="H106" s="171">
        <v>0</v>
      </c>
      <c r="I106" s="78"/>
      <c r="J106" s="78"/>
      <c r="K106" s="78"/>
      <c r="L106" s="78">
        <v>85.95</v>
      </c>
      <c r="M106" s="78">
        <v>96</v>
      </c>
      <c r="N106" s="78" t="s">
        <v>241</v>
      </c>
      <c r="O106" s="78" t="s">
        <v>396</v>
      </c>
      <c r="P106" s="78" t="s">
        <v>442</v>
      </c>
      <c r="Q106" s="331"/>
      <c r="R106" s="173"/>
      <c r="S106" s="173"/>
      <c r="T106" s="171">
        <f>NPMU!G172</f>
        <v>134727</v>
      </c>
      <c r="U106" s="373">
        <f>NPMU!H172</f>
        <v>98577</v>
      </c>
      <c r="V106" s="374">
        <v>60266</v>
      </c>
      <c r="W106" s="337"/>
      <c r="X106" s="337"/>
      <c r="Y106" s="337"/>
      <c r="Z106" s="337"/>
    </row>
    <row r="107" spans="1:26" ht="19.5" customHeight="1" x14ac:dyDescent="0.2">
      <c r="A107" s="346">
        <v>103</v>
      </c>
      <c r="B107" s="789"/>
      <c r="C107" s="243" t="str">
        <f>NPMU!C108</f>
        <v>DVVNL</v>
      </c>
      <c r="D107" s="351"/>
      <c r="E107" s="375"/>
      <c r="F107" s="376" t="str">
        <f>NPMU!F108</f>
        <v>Proposed</v>
      </c>
      <c r="G107" s="377">
        <f>NPMU!G108</f>
        <v>5354069</v>
      </c>
      <c r="H107" s="377">
        <f>NPMU!H108</f>
        <v>5354069</v>
      </c>
      <c r="I107" s="128">
        <f>NPMU!I108</f>
        <v>187910</v>
      </c>
      <c r="J107" s="128">
        <f>NPMU!J108</f>
        <v>4393</v>
      </c>
      <c r="K107" s="78"/>
      <c r="L107" s="128"/>
      <c r="M107" s="128"/>
      <c r="N107" s="237"/>
      <c r="O107" s="128"/>
      <c r="P107" s="128"/>
      <c r="Q107" s="368"/>
      <c r="R107" s="246"/>
      <c r="S107" s="246"/>
      <c r="T107" s="244"/>
      <c r="U107" s="378"/>
      <c r="V107" s="379"/>
      <c r="W107" s="337"/>
      <c r="X107" s="337"/>
      <c r="Y107" s="337"/>
      <c r="Z107" s="337"/>
    </row>
    <row r="108" spans="1:26" ht="19.5" customHeight="1" x14ac:dyDescent="0.2">
      <c r="A108" s="346">
        <v>104</v>
      </c>
      <c r="B108" s="789"/>
      <c r="C108" s="243" t="str">
        <f>NPMU!C109</f>
        <v>KESCO</v>
      </c>
      <c r="D108" s="351"/>
      <c r="E108" s="375"/>
      <c r="F108" s="376" t="str">
        <f>NPMU!F109</f>
        <v>Proposed</v>
      </c>
      <c r="G108" s="377">
        <f>NPMU!G109</f>
        <v>625000</v>
      </c>
      <c r="H108" s="377">
        <f>NPMU!H109</f>
        <v>625000</v>
      </c>
      <c r="I108" s="128">
        <f>NPMU!I109</f>
        <v>6715</v>
      </c>
      <c r="J108" s="128">
        <f>NPMU!J109</f>
        <v>693</v>
      </c>
      <c r="K108" s="78"/>
      <c r="L108" s="128"/>
      <c r="M108" s="128"/>
      <c r="N108" s="237"/>
      <c r="O108" s="128"/>
      <c r="P108" s="128"/>
      <c r="Q108" s="368"/>
      <c r="R108" s="246"/>
      <c r="S108" s="246"/>
      <c r="T108" s="244"/>
      <c r="U108" s="378"/>
      <c r="V108" s="379"/>
      <c r="W108" s="337"/>
      <c r="X108" s="337"/>
      <c r="Y108" s="337"/>
      <c r="Z108" s="337"/>
    </row>
    <row r="109" spans="1:26" ht="19.5" customHeight="1" x14ac:dyDescent="0.2">
      <c r="A109" s="346">
        <v>105</v>
      </c>
      <c r="B109" s="789"/>
      <c r="C109" s="243" t="str">
        <f>NPMU!C110</f>
        <v>MVVNL</v>
      </c>
      <c r="D109" s="351"/>
      <c r="E109" s="375"/>
      <c r="F109" s="376" t="str">
        <f>NPMU!F110</f>
        <v>Proposed</v>
      </c>
      <c r="G109" s="377">
        <f>NPMU!G110</f>
        <v>7528737</v>
      </c>
      <c r="H109" s="377">
        <f>NPMU!H110</f>
        <v>7528737</v>
      </c>
      <c r="I109" s="128">
        <f>NPMU!I110</f>
        <v>383158</v>
      </c>
      <c r="J109" s="128">
        <f>NPMU!J110</f>
        <v>1745</v>
      </c>
      <c r="K109" s="78"/>
      <c r="L109" s="128"/>
      <c r="M109" s="128"/>
      <c r="N109" s="237"/>
      <c r="O109" s="128"/>
      <c r="P109" s="128"/>
      <c r="Q109" s="368"/>
      <c r="R109" s="246"/>
      <c r="S109" s="246"/>
      <c r="T109" s="244"/>
      <c r="U109" s="378"/>
      <c r="V109" s="379"/>
      <c r="W109" s="337"/>
      <c r="X109" s="337"/>
      <c r="Y109" s="337"/>
      <c r="Z109" s="337"/>
    </row>
    <row r="110" spans="1:26" ht="19.5" customHeight="1" x14ac:dyDescent="0.2">
      <c r="A110" s="346">
        <v>106</v>
      </c>
      <c r="B110" s="789"/>
      <c r="C110" s="243" t="str">
        <f>NPMU!C111</f>
        <v>PVVNL</v>
      </c>
      <c r="D110" s="351"/>
      <c r="E110" s="375"/>
      <c r="F110" s="376" t="str">
        <f>NPMU!F111</f>
        <v>Proposed</v>
      </c>
      <c r="G110" s="377">
        <f>NPMU!G111</f>
        <v>6143261</v>
      </c>
      <c r="H110" s="377">
        <f>NPMU!H111</f>
        <v>6143261</v>
      </c>
      <c r="I110" s="128">
        <f>NPMU!I111</f>
        <v>531164</v>
      </c>
      <c r="J110" s="128">
        <f>NPMU!J111</f>
        <v>9349</v>
      </c>
      <c r="K110" s="78"/>
      <c r="L110" s="128"/>
      <c r="M110" s="128"/>
      <c r="N110" s="237"/>
      <c r="O110" s="128"/>
      <c r="P110" s="128"/>
      <c r="Q110" s="368"/>
      <c r="R110" s="246"/>
      <c r="S110" s="246"/>
      <c r="T110" s="244"/>
      <c r="U110" s="378"/>
      <c r="V110" s="379"/>
      <c r="W110" s="337"/>
      <c r="X110" s="337"/>
      <c r="Y110" s="337"/>
      <c r="Z110" s="337"/>
    </row>
    <row r="111" spans="1:26" ht="19.5" customHeight="1" x14ac:dyDescent="0.2">
      <c r="A111" s="346">
        <v>107</v>
      </c>
      <c r="B111" s="773"/>
      <c r="C111" s="243" t="str">
        <f>NPMU!C112</f>
        <v>PuVVNL</v>
      </c>
      <c r="D111" s="351"/>
      <c r="E111" s="375"/>
      <c r="F111" s="376" t="str">
        <f>NPMU!F112</f>
        <v>Proposed</v>
      </c>
      <c r="G111" s="377">
        <f>NPMU!G112</f>
        <v>7327988</v>
      </c>
      <c r="H111" s="377">
        <f>NPMU!H112</f>
        <v>7327988</v>
      </c>
      <c r="I111" s="128">
        <f>NPMU!I112</f>
        <v>417854</v>
      </c>
      <c r="J111" s="128">
        <f>NPMU!J112</f>
        <v>4694</v>
      </c>
      <c r="K111" s="78"/>
      <c r="L111" s="128"/>
      <c r="M111" s="128"/>
      <c r="N111" s="237"/>
      <c r="O111" s="128"/>
      <c r="P111" s="128"/>
      <c r="Q111" s="368"/>
      <c r="R111" s="246"/>
      <c r="S111" s="246"/>
      <c r="T111" s="244"/>
      <c r="U111" s="378"/>
      <c r="V111" s="379"/>
      <c r="W111" s="337"/>
      <c r="X111" s="337"/>
      <c r="Y111" s="337"/>
      <c r="Z111" s="337"/>
    </row>
    <row r="112" spans="1:26" ht="19.5" customHeight="1" x14ac:dyDescent="0.2">
      <c r="A112" s="346">
        <v>108</v>
      </c>
      <c r="B112" s="125" t="s">
        <v>21</v>
      </c>
      <c r="C112" s="247" t="s">
        <v>22</v>
      </c>
      <c r="D112" s="195"/>
      <c r="E112" s="250"/>
      <c r="F112" s="128" t="s">
        <v>286</v>
      </c>
      <c r="G112" s="210">
        <v>1584205</v>
      </c>
      <c r="H112" s="210">
        <v>1584205</v>
      </c>
      <c r="I112" s="128"/>
      <c r="J112" s="128"/>
      <c r="K112" s="78"/>
      <c r="L112" s="128"/>
      <c r="M112" s="128"/>
      <c r="N112" s="237" t="s">
        <v>270</v>
      </c>
      <c r="O112" s="128"/>
      <c r="P112" s="128" t="s">
        <v>149</v>
      </c>
      <c r="Q112" s="368"/>
      <c r="R112" s="246"/>
      <c r="S112" s="246"/>
      <c r="T112" s="244">
        <v>0</v>
      </c>
      <c r="U112" s="378">
        <v>0</v>
      </c>
      <c r="V112" s="379"/>
      <c r="W112" s="337"/>
      <c r="X112" s="337"/>
      <c r="Y112" s="337"/>
      <c r="Z112" s="337"/>
    </row>
    <row r="113" spans="1:26" ht="19.5" customHeight="1" x14ac:dyDescent="0.2">
      <c r="A113" s="346">
        <v>109</v>
      </c>
      <c r="B113" s="823" t="s">
        <v>90</v>
      </c>
      <c r="C113" s="249" t="s">
        <v>91</v>
      </c>
      <c r="D113" s="361" t="s">
        <v>342</v>
      </c>
      <c r="E113" s="250" t="s">
        <v>394</v>
      </c>
      <c r="F113" s="128" t="s">
        <v>240</v>
      </c>
      <c r="G113" s="244">
        <v>5164</v>
      </c>
      <c r="H113" s="171">
        <v>0</v>
      </c>
      <c r="I113" s="128"/>
      <c r="J113" s="128"/>
      <c r="K113" s="78" t="s">
        <v>529</v>
      </c>
      <c r="L113" s="128"/>
      <c r="M113" s="128"/>
      <c r="N113" s="367" t="s">
        <v>245</v>
      </c>
      <c r="O113" s="128" t="s">
        <v>251</v>
      </c>
      <c r="P113" s="128" t="s">
        <v>343</v>
      </c>
      <c r="Q113" s="371"/>
      <c r="R113" s="358"/>
      <c r="S113" s="358"/>
      <c r="T113" s="244">
        <v>5164</v>
      </c>
      <c r="U113" s="360">
        <v>0</v>
      </c>
      <c r="V113" s="347"/>
      <c r="W113" s="337"/>
      <c r="X113" s="337"/>
      <c r="Y113" s="337"/>
      <c r="Z113" s="337"/>
    </row>
    <row r="114" spans="1:26" ht="19.5" customHeight="1" x14ac:dyDescent="0.2">
      <c r="A114" s="346">
        <v>110</v>
      </c>
      <c r="B114" s="789"/>
      <c r="C114" s="74" t="s">
        <v>123</v>
      </c>
      <c r="D114" s="361" t="s">
        <v>344</v>
      </c>
      <c r="E114" s="170" t="s">
        <v>394</v>
      </c>
      <c r="F114" s="78" t="s">
        <v>240</v>
      </c>
      <c r="G114" s="171">
        <v>10000</v>
      </c>
      <c r="H114" s="171">
        <v>0</v>
      </c>
      <c r="I114" s="78"/>
      <c r="J114" s="78"/>
      <c r="K114" s="78"/>
      <c r="L114" s="78"/>
      <c r="M114" s="78"/>
      <c r="N114" s="357" t="s">
        <v>245</v>
      </c>
      <c r="O114" s="357" t="s">
        <v>396</v>
      </c>
      <c r="P114" s="78" t="s">
        <v>530</v>
      </c>
      <c r="Q114" s="331"/>
      <c r="R114" s="331"/>
      <c r="S114" s="331"/>
      <c r="T114" s="171">
        <v>10000</v>
      </c>
      <c r="U114" s="360">
        <v>0</v>
      </c>
      <c r="V114" s="347"/>
      <c r="W114" s="337"/>
      <c r="X114" s="337"/>
      <c r="Y114" s="337"/>
      <c r="Z114" s="337"/>
    </row>
    <row r="115" spans="1:26" ht="19.5" customHeight="1" x14ac:dyDescent="0.2">
      <c r="A115" s="346">
        <v>111</v>
      </c>
      <c r="B115" s="773"/>
      <c r="C115" s="204" t="str">
        <f>NPMU!C116</f>
        <v>WBSEDCL</v>
      </c>
      <c r="D115" s="363"/>
      <c r="E115" s="352"/>
      <c r="F115" s="208" t="str">
        <f>NPMU!F116</f>
        <v>Proposed</v>
      </c>
      <c r="G115" s="83">
        <f>NPMU!G116</f>
        <v>20717969</v>
      </c>
      <c r="H115" s="83">
        <f>NPMU!H116</f>
        <v>20717969</v>
      </c>
      <c r="I115" s="78">
        <f>NPMU!I116</f>
        <v>305419</v>
      </c>
      <c r="J115" s="78">
        <f>NPMU!J116</f>
        <v>11874</v>
      </c>
      <c r="K115" s="78"/>
      <c r="L115" s="78"/>
      <c r="M115" s="78"/>
      <c r="N115" s="357"/>
      <c r="O115" s="357"/>
      <c r="P115" s="78"/>
      <c r="Q115" s="331"/>
      <c r="R115" s="331"/>
      <c r="S115" s="331"/>
      <c r="T115" s="171"/>
      <c r="U115" s="360"/>
      <c r="V115" s="347"/>
      <c r="W115" s="337"/>
      <c r="X115" s="337"/>
      <c r="Y115" s="337"/>
      <c r="Z115" s="337"/>
    </row>
    <row r="116" spans="1:26" ht="19.5" customHeight="1" x14ac:dyDescent="0.2">
      <c r="A116" s="346"/>
      <c r="B116" s="380" t="s">
        <v>346</v>
      </c>
      <c r="C116" s="195"/>
      <c r="D116" s="347"/>
      <c r="E116" s="170"/>
      <c r="F116" s="380"/>
      <c r="G116" s="84" t="e">
        <f t="shared" ref="G116:J116" si="1">SUM(G5:G115)</f>
        <v>#REF!</v>
      </c>
      <c r="H116" s="84" t="e">
        <f t="shared" si="1"/>
        <v>#REF!</v>
      </c>
      <c r="I116" s="84" t="e">
        <f t="shared" si="1"/>
        <v>#REF!</v>
      </c>
      <c r="J116" s="84" t="e">
        <f t="shared" si="1"/>
        <v>#REF!</v>
      </c>
      <c r="K116" s="84"/>
      <c r="L116" s="84"/>
      <c r="M116" s="84">
        <f>SUM(M5:M115)</f>
        <v>1266</v>
      </c>
      <c r="N116" s="381"/>
      <c r="O116" s="381"/>
      <c r="P116" s="381"/>
      <c r="Q116" s="381">
        <f t="shared" ref="Q116:V116" si="2">SUM(Q5:Q114)</f>
        <v>21633438</v>
      </c>
      <c r="R116" s="381">
        <f t="shared" si="2"/>
        <v>286092</v>
      </c>
      <c r="S116" s="381">
        <f t="shared" si="2"/>
        <v>26452</v>
      </c>
      <c r="T116" s="84">
        <f t="shared" si="2"/>
        <v>5751743</v>
      </c>
      <c r="U116" s="84">
        <f t="shared" si="2"/>
        <v>1665485</v>
      </c>
      <c r="V116" s="381">
        <f t="shared" si="2"/>
        <v>265204</v>
      </c>
      <c r="W116" s="337"/>
      <c r="X116" s="337"/>
      <c r="Y116" s="337"/>
      <c r="Z116" s="337"/>
    </row>
    <row r="117" spans="1:26" ht="12.75" x14ac:dyDescent="0.2">
      <c r="A117" s="337"/>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row>
    <row r="118" spans="1:26" ht="12.75" x14ac:dyDescent="0.2">
      <c r="A118" s="337"/>
      <c r="B118" s="337"/>
      <c r="C118" s="337"/>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row>
    <row r="119" spans="1:26" ht="12.75" x14ac:dyDescent="0.2">
      <c r="A119" s="337"/>
      <c r="B119" s="337"/>
      <c r="C119" s="337"/>
      <c r="D119" s="337"/>
      <c r="E119" s="337"/>
      <c r="F119" s="337"/>
      <c r="G119" s="337"/>
      <c r="H119" s="337"/>
      <c r="I119" s="337"/>
      <c r="J119" s="337"/>
      <c r="K119" s="337"/>
      <c r="L119" s="337"/>
      <c r="M119" s="337"/>
      <c r="N119" s="337"/>
      <c r="O119" s="337"/>
      <c r="P119" s="337"/>
      <c r="Q119" s="337"/>
      <c r="R119" s="337"/>
      <c r="S119" s="337"/>
      <c r="T119" s="337"/>
      <c r="U119" s="337"/>
      <c r="V119" s="337"/>
      <c r="W119" s="337"/>
      <c r="X119" s="337"/>
      <c r="Y119" s="337"/>
      <c r="Z119" s="337"/>
    </row>
    <row r="120" spans="1:26" ht="12.75" x14ac:dyDescent="0.2">
      <c r="A120" s="337"/>
      <c r="B120" s="337"/>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row>
    <row r="121" spans="1:26" ht="12.75" x14ac:dyDescent="0.2">
      <c r="A121" s="337"/>
      <c r="B121" s="337"/>
      <c r="C121" s="337"/>
      <c r="D121" s="337"/>
      <c r="E121" s="337"/>
      <c r="F121" s="337"/>
      <c r="G121" s="337"/>
      <c r="H121" s="337"/>
      <c r="I121" s="337"/>
      <c r="J121" s="337"/>
      <c r="K121" s="337"/>
      <c r="L121" s="337"/>
      <c r="M121" s="337"/>
      <c r="N121" s="337"/>
      <c r="O121" s="337"/>
      <c r="P121" s="337"/>
      <c r="Q121" s="337"/>
      <c r="R121" s="337"/>
      <c r="S121" s="337"/>
      <c r="T121" s="337"/>
      <c r="U121" s="337"/>
      <c r="V121" s="337"/>
      <c r="W121" s="337"/>
      <c r="X121" s="337"/>
      <c r="Y121" s="337"/>
      <c r="Z121" s="337"/>
    </row>
    <row r="122" spans="1:26" ht="12.75" x14ac:dyDescent="0.2">
      <c r="A122" s="337"/>
      <c r="B122" s="337"/>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row>
    <row r="123" spans="1:26" ht="12.75" x14ac:dyDescent="0.2">
      <c r="A123" s="337"/>
      <c r="B123" s="337"/>
      <c r="C123" s="337"/>
      <c r="D123" s="337"/>
      <c r="E123" s="337"/>
      <c r="F123" s="337"/>
      <c r="G123" s="337"/>
      <c r="H123" s="337"/>
      <c r="I123" s="337"/>
      <c r="J123" s="337"/>
      <c r="K123" s="337"/>
      <c r="L123" s="337"/>
      <c r="M123" s="337"/>
      <c r="N123" s="337"/>
      <c r="O123" s="337"/>
      <c r="P123" s="337"/>
      <c r="Q123" s="337"/>
      <c r="R123" s="337"/>
      <c r="S123" s="337"/>
      <c r="T123" s="337"/>
      <c r="U123" s="337"/>
      <c r="V123" s="337"/>
      <c r="W123" s="337"/>
      <c r="X123" s="337"/>
      <c r="Y123" s="337"/>
      <c r="Z123" s="337"/>
    </row>
    <row r="124" spans="1:26" ht="12.75" x14ac:dyDescent="0.2">
      <c r="A124" s="337"/>
      <c r="B124" s="337"/>
      <c r="C124" s="337"/>
      <c r="D124" s="337"/>
      <c r="E124" s="337"/>
      <c r="F124" s="337"/>
      <c r="G124" s="337"/>
      <c r="H124" s="337"/>
      <c r="I124" s="337"/>
      <c r="J124" s="337"/>
      <c r="K124" s="337"/>
      <c r="L124" s="337"/>
      <c r="M124" s="337"/>
      <c r="N124" s="382"/>
      <c r="O124" s="337"/>
      <c r="P124" s="337"/>
      <c r="Q124" s="337"/>
      <c r="R124" s="337"/>
      <c r="S124" s="337"/>
      <c r="T124" s="337"/>
      <c r="U124" s="337"/>
      <c r="V124" s="337"/>
      <c r="W124" s="337"/>
      <c r="X124" s="337"/>
      <c r="Y124" s="337"/>
      <c r="Z124" s="337"/>
    </row>
    <row r="125" spans="1:26" ht="12.75" x14ac:dyDescent="0.2">
      <c r="A125" s="337"/>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row>
    <row r="126" spans="1:26" ht="12.75" x14ac:dyDescent="0.2">
      <c r="A126" s="337"/>
      <c r="B126" s="337"/>
      <c r="C126" s="337"/>
      <c r="D126" s="337"/>
      <c r="E126" s="337"/>
      <c r="F126" s="337"/>
      <c r="G126" s="337"/>
      <c r="H126" s="337"/>
      <c r="I126" s="337"/>
      <c r="J126" s="337"/>
      <c r="K126" s="337"/>
      <c r="L126" s="337"/>
      <c r="M126" s="337"/>
      <c r="N126" s="337"/>
      <c r="O126" s="337"/>
      <c r="P126" s="337"/>
      <c r="Q126" s="337"/>
      <c r="R126" s="337"/>
      <c r="S126" s="337"/>
      <c r="T126" s="337"/>
      <c r="U126" s="337"/>
      <c r="V126" s="337"/>
      <c r="W126" s="337"/>
      <c r="X126" s="337"/>
      <c r="Y126" s="337"/>
      <c r="Z126" s="337"/>
    </row>
    <row r="127" spans="1:26" ht="12.75" x14ac:dyDescent="0.2">
      <c r="A127" s="337"/>
      <c r="B127" s="337"/>
      <c r="C127" s="337"/>
      <c r="D127" s="337"/>
      <c r="E127" s="337"/>
      <c r="F127" s="337"/>
      <c r="G127" s="337"/>
      <c r="H127" s="337"/>
      <c r="I127" s="337"/>
      <c r="J127" s="337"/>
      <c r="K127" s="337"/>
      <c r="L127" s="337"/>
      <c r="M127" s="337"/>
      <c r="N127" s="337"/>
      <c r="O127" s="337"/>
      <c r="P127" s="337"/>
      <c r="Q127" s="337"/>
      <c r="R127" s="337"/>
      <c r="S127" s="337"/>
      <c r="T127" s="337"/>
      <c r="U127" s="337"/>
      <c r="V127" s="337"/>
      <c r="W127" s="337"/>
      <c r="X127" s="337"/>
      <c r="Y127" s="337"/>
      <c r="Z127" s="337"/>
    </row>
    <row r="128" spans="1:26" ht="12.75" x14ac:dyDescent="0.2">
      <c r="A128" s="337"/>
      <c r="B128" s="337"/>
      <c r="C128" s="337"/>
      <c r="D128" s="337"/>
      <c r="E128" s="337"/>
      <c r="F128" s="337"/>
      <c r="G128" s="337"/>
      <c r="H128" s="337"/>
      <c r="I128" s="337"/>
      <c r="J128" s="337"/>
      <c r="K128" s="337"/>
      <c r="L128" s="337"/>
      <c r="M128" s="337"/>
      <c r="N128" s="337"/>
      <c r="O128" s="337"/>
      <c r="P128" s="337"/>
      <c r="Q128" s="337"/>
      <c r="R128" s="337"/>
      <c r="S128" s="337"/>
      <c r="T128" s="337"/>
      <c r="U128" s="337"/>
      <c r="V128" s="337"/>
      <c r="W128" s="337"/>
      <c r="X128" s="337"/>
      <c r="Y128" s="337"/>
      <c r="Z128" s="337"/>
    </row>
    <row r="129" spans="1:26" ht="12.75" x14ac:dyDescent="0.2">
      <c r="A129" s="337"/>
      <c r="B129" s="337"/>
      <c r="C129" s="337"/>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row>
    <row r="130" spans="1:26" ht="12.75" x14ac:dyDescent="0.2">
      <c r="A130" s="337"/>
      <c r="B130" s="337"/>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row>
    <row r="131" spans="1:26" ht="12.75" x14ac:dyDescent="0.2">
      <c r="A131" s="337"/>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row>
    <row r="132" spans="1:26" ht="12.75" x14ac:dyDescent="0.2">
      <c r="A132" s="337"/>
      <c r="B132" s="337"/>
      <c r="C132" s="337"/>
      <c r="D132" s="337"/>
      <c r="E132" s="337"/>
      <c r="F132" s="337"/>
      <c r="G132" s="337"/>
      <c r="H132" s="337"/>
      <c r="I132" s="337"/>
      <c r="J132" s="337"/>
      <c r="K132" s="337"/>
      <c r="L132" s="337"/>
      <c r="M132" s="337"/>
      <c r="N132" s="337"/>
      <c r="O132" s="337"/>
      <c r="P132" s="337"/>
      <c r="Q132" s="337"/>
      <c r="R132" s="337"/>
      <c r="S132" s="337"/>
      <c r="T132" s="337"/>
      <c r="U132" s="337"/>
      <c r="V132" s="337"/>
      <c r="W132" s="337"/>
      <c r="X132" s="337"/>
      <c r="Y132" s="337"/>
      <c r="Z132" s="337"/>
    </row>
    <row r="133" spans="1:26" ht="12.75" x14ac:dyDescent="0.2">
      <c r="A133" s="337"/>
      <c r="B133" s="337"/>
      <c r="C133" s="337"/>
      <c r="D133" s="337"/>
      <c r="E133" s="337"/>
      <c r="F133" s="337"/>
      <c r="G133" s="337"/>
      <c r="H133" s="337"/>
      <c r="I133" s="337"/>
      <c r="J133" s="337"/>
      <c r="K133" s="337"/>
      <c r="L133" s="337"/>
      <c r="M133" s="337"/>
      <c r="N133" s="337"/>
      <c r="O133" s="337"/>
      <c r="P133" s="337"/>
      <c r="Q133" s="337"/>
      <c r="R133" s="337"/>
      <c r="S133" s="337"/>
      <c r="T133" s="337"/>
      <c r="U133" s="337"/>
      <c r="V133" s="337"/>
      <c r="W133" s="337"/>
      <c r="X133" s="337"/>
      <c r="Y133" s="337"/>
      <c r="Z133" s="337"/>
    </row>
    <row r="134" spans="1:26" ht="12.75" x14ac:dyDescent="0.2">
      <c r="A134" s="337"/>
      <c r="B134" s="337"/>
      <c r="C134" s="337"/>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row>
    <row r="135" spans="1:26" ht="12.75" x14ac:dyDescent="0.2">
      <c r="A135" s="337"/>
      <c r="B135" s="337"/>
      <c r="C135" s="337"/>
      <c r="D135" s="337"/>
      <c r="E135" s="337"/>
      <c r="F135" s="337"/>
      <c r="G135" s="337"/>
      <c r="H135" s="337"/>
      <c r="I135" s="337"/>
      <c r="J135" s="337"/>
      <c r="K135" s="337"/>
      <c r="L135" s="337"/>
      <c r="M135" s="337"/>
      <c r="N135" s="337"/>
      <c r="O135" s="337"/>
      <c r="P135" s="337"/>
      <c r="Q135" s="337"/>
      <c r="R135" s="337"/>
      <c r="S135" s="337"/>
      <c r="T135" s="337"/>
      <c r="U135" s="337"/>
      <c r="V135" s="337"/>
      <c r="W135" s="337"/>
      <c r="X135" s="337"/>
      <c r="Y135" s="337"/>
      <c r="Z135" s="337"/>
    </row>
    <row r="136" spans="1:26" ht="12.75" x14ac:dyDescent="0.2">
      <c r="A136" s="337"/>
      <c r="B136" s="337"/>
      <c r="C136" s="337"/>
      <c r="D136" s="337"/>
      <c r="E136" s="337"/>
      <c r="F136" s="337"/>
      <c r="G136" s="337"/>
      <c r="H136" s="337"/>
      <c r="I136" s="337"/>
      <c r="J136" s="337"/>
      <c r="K136" s="337"/>
      <c r="L136" s="337"/>
      <c r="M136" s="337"/>
      <c r="N136" s="337"/>
      <c r="O136" s="337"/>
      <c r="P136" s="337"/>
      <c r="Q136" s="337"/>
      <c r="R136" s="337"/>
      <c r="S136" s="337"/>
      <c r="T136" s="337"/>
      <c r="U136" s="337"/>
      <c r="V136" s="337"/>
      <c r="W136" s="337"/>
      <c r="X136" s="337"/>
      <c r="Y136" s="337"/>
      <c r="Z136" s="337"/>
    </row>
    <row r="137" spans="1:26" ht="12.75" x14ac:dyDescent="0.2">
      <c r="A137" s="337"/>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row>
    <row r="138" spans="1:26" ht="12.75" x14ac:dyDescent="0.2">
      <c r="A138" s="337"/>
      <c r="B138" s="337"/>
      <c r="C138" s="337"/>
      <c r="D138" s="337"/>
      <c r="E138" s="337"/>
      <c r="F138" s="337"/>
      <c r="G138" s="337"/>
      <c r="H138" s="337"/>
      <c r="I138" s="337"/>
      <c r="J138" s="337"/>
      <c r="K138" s="337"/>
      <c r="L138" s="337"/>
      <c r="M138" s="337"/>
      <c r="N138" s="337"/>
      <c r="O138" s="337"/>
      <c r="P138" s="337"/>
      <c r="Q138" s="337"/>
      <c r="R138" s="337"/>
      <c r="S138" s="337"/>
      <c r="T138" s="337"/>
      <c r="U138" s="337"/>
      <c r="V138" s="337"/>
      <c r="W138" s="337"/>
      <c r="X138" s="337"/>
      <c r="Y138" s="337"/>
      <c r="Z138" s="337"/>
    </row>
    <row r="139" spans="1:26" ht="12.75" x14ac:dyDescent="0.2">
      <c r="A139" s="337"/>
      <c r="B139" s="337"/>
      <c r="C139" s="337"/>
      <c r="D139" s="337"/>
      <c r="E139" s="337"/>
      <c r="F139" s="337"/>
      <c r="G139" s="337"/>
      <c r="H139" s="337"/>
      <c r="I139" s="337"/>
      <c r="J139" s="337"/>
      <c r="K139" s="337"/>
      <c r="L139" s="337"/>
      <c r="M139" s="337"/>
      <c r="N139" s="337"/>
      <c r="O139" s="337"/>
      <c r="P139" s="337"/>
      <c r="Q139" s="337"/>
      <c r="R139" s="337"/>
      <c r="S139" s="337"/>
      <c r="T139" s="337"/>
      <c r="U139" s="337"/>
      <c r="V139" s="337"/>
      <c r="W139" s="337"/>
      <c r="X139" s="337"/>
      <c r="Y139" s="337"/>
      <c r="Z139" s="337"/>
    </row>
    <row r="140" spans="1:26" ht="12.75" x14ac:dyDescent="0.2">
      <c r="A140" s="337"/>
      <c r="B140" s="337"/>
      <c r="C140" s="337"/>
      <c r="D140" s="337"/>
      <c r="E140" s="337"/>
      <c r="F140" s="337"/>
      <c r="G140" s="337"/>
      <c r="H140" s="337"/>
      <c r="I140" s="337"/>
      <c r="J140" s="337"/>
      <c r="K140" s="337"/>
      <c r="L140" s="337"/>
      <c r="M140" s="337"/>
      <c r="N140" s="337"/>
      <c r="O140" s="337"/>
      <c r="P140" s="337"/>
      <c r="Q140" s="337"/>
      <c r="R140" s="337"/>
      <c r="S140" s="337"/>
      <c r="T140" s="337"/>
      <c r="U140" s="337"/>
      <c r="V140" s="337"/>
      <c r="W140" s="337"/>
      <c r="X140" s="337"/>
      <c r="Y140" s="337"/>
      <c r="Z140" s="337"/>
    </row>
    <row r="141" spans="1:26" ht="12.75" x14ac:dyDescent="0.2">
      <c r="A141" s="337"/>
      <c r="B141" s="337"/>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row>
    <row r="142" spans="1:26" ht="12.75" x14ac:dyDescent="0.2">
      <c r="A142" s="337"/>
      <c r="B142" s="337"/>
      <c r="C142" s="337"/>
      <c r="D142" s="337"/>
      <c r="E142" s="337"/>
      <c r="F142" s="337"/>
      <c r="G142" s="337"/>
      <c r="H142" s="337"/>
      <c r="I142" s="337"/>
      <c r="J142" s="337"/>
      <c r="K142" s="337"/>
      <c r="L142" s="337"/>
      <c r="M142" s="337"/>
      <c r="N142" s="337"/>
      <c r="O142" s="337"/>
      <c r="P142" s="337"/>
      <c r="Q142" s="337"/>
      <c r="R142" s="337"/>
      <c r="S142" s="337"/>
      <c r="T142" s="337"/>
      <c r="U142" s="337"/>
      <c r="V142" s="337"/>
      <c r="W142" s="337"/>
      <c r="X142" s="337"/>
      <c r="Y142" s="337"/>
      <c r="Z142" s="337"/>
    </row>
    <row r="143" spans="1:26" ht="12.75" x14ac:dyDescent="0.2">
      <c r="A143" s="337"/>
      <c r="B143" s="337"/>
      <c r="C143" s="337"/>
      <c r="D143" s="337"/>
      <c r="E143" s="337"/>
      <c r="F143" s="337"/>
      <c r="G143" s="337"/>
      <c r="H143" s="337"/>
      <c r="I143" s="337"/>
      <c r="J143" s="337"/>
      <c r="K143" s="337"/>
      <c r="L143" s="337"/>
      <c r="M143" s="337"/>
      <c r="N143" s="337"/>
      <c r="O143" s="337"/>
      <c r="P143" s="337"/>
      <c r="Q143" s="337"/>
      <c r="R143" s="337"/>
      <c r="S143" s="337"/>
      <c r="T143" s="337"/>
      <c r="U143" s="337"/>
      <c r="V143" s="337"/>
      <c r="W143" s="337"/>
      <c r="X143" s="337"/>
      <c r="Y143" s="337"/>
      <c r="Z143" s="337"/>
    </row>
    <row r="144" spans="1:26" ht="12.75" x14ac:dyDescent="0.2">
      <c r="A144" s="337"/>
      <c r="B144" s="337"/>
      <c r="C144" s="337"/>
      <c r="D144" s="337"/>
      <c r="E144" s="337"/>
      <c r="F144" s="337"/>
      <c r="G144" s="337"/>
      <c r="H144" s="337"/>
      <c r="I144" s="337"/>
      <c r="J144" s="337"/>
      <c r="K144" s="337"/>
      <c r="L144" s="337"/>
      <c r="M144" s="337"/>
      <c r="N144" s="337"/>
      <c r="O144" s="337"/>
      <c r="P144" s="337"/>
      <c r="Q144" s="337"/>
      <c r="R144" s="337"/>
      <c r="S144" s="337"/>
      <c r="T144" s="337"/>
      <c r="U144" s="337"/>
      <c r="V144" s="337"/>
      <c r="W144" s="337"/>
      <c r="X144" s="337"/>
      <c r="Y144" s="337"/>
      <c r="Z144" s="337"/>
    </row>
    <row r="145" spans="1:26" ht="12.75" x14ac:dyDescent="0.2">
      <c r="A145" s="337"/>
      <c r="B145" s="337"/>
      <c r="C145" s="337"/>
      <c r="D145" s="337"/>
      <c r="E145" s="337"/>
      <c r="F145" s="337"/>
      <c r="G145" s="337"/>
      <c r="H145" s="337"/>
      <c r="I145" s="337"/>
      <c r="J145" s="337"/>
      <c r="K145" s="337"/>
      <c r="L145" s="337"/>
      <c r="M145" s="337"/>
      <c r="N145" s="337"/>
      <c r="O145" s="337"/>
      <c r="P145" s="337"/>
      <c r="Q145" s="337"/>
      <c r="R145" s="337"/>
      <c r="S145" s="337"/>
      <c r="T145" s="337"/>
      <c r="U145" s="337"/>
      <c r="V145" s="337"/>
      <c r="W145" s="337"/>
      <c r="X145" s="337"/>
      <c r="Y145" s="337"/>
      <c r="Z145" s="337"/>
    </row>
    <row r="146" spans="1:26" ht="12.75" x14ac:dyDescent="0.2">
      <c r="A146" s="337"/>
      <c r="B146" s="337"/>
      <c r="C146" s="337"/>
      <c r="D146" s="337"/>
      <c r="E146" s="337"/>
      <c r="F146" s="337"/>
      <c r="G146" s="337"/>
      <c r="H146" s="337"/>
      <c r="I146" s="337"/>
      <c r="J146" s="337"/>
      <c r="K146" s="337"/>
      <c r="L146" s="337"/>
      <c r="M146" s="337"/>
      <c r="N146" s="337"/>
      <c r="O146" s="337"/>
      <c r="P146" s="337"/>
      <c r="Q146" s="337"/>
      <c r="R146" s="337"/>
      <c r="S146" s="337"/>
      <c r="T146" s="337"/>
      <c r="U146" s="337"/>
      <c r="V146" s="337"/>
      <c r="W146" s="337"/>
      <c r="X146" s="337"/>
      <c r="Y146" s="337"/>
      <c r="Z146" s="337"/>
    </row>
    <row r="147" spans="1:26" ht="12.75" x14ac:dyDescent="0.2">
      <c r="A147" s="337"/>
      <c r="B147" s="337"/>
      <c r="C147" s="337"/>
      <c r="D147" s="337"/>
      <c r="E147" s="337"/>
      <c r="F147" s="337"/>
      <c r="G147" s="337"/>
      <c r="H147" s="337"/>
      <c r="I147" s="337"/>
      <c r="J147" s="337"/>
      <c r="K147" s="337"/>
      <c r="L147" s="337"/>
      <c r="M147" s="337"/>
      <c r="N147" s="337"/>
      <c r="O147" s="337"/>
      <c r="P147" s="337"/>
      <c r="Q147" s="337"/>
      <c r="R147" s="337"/>
      <c r="S147" s="337"/>
      <c r="T147" s="337"/>
      <c r="U147" s="337"/>
      <c r="V147" s="337"/>
      <c r="W147" s="337"/>
      <c r="X147" s="337"/>
      <c r="Y147" s="337"/>
      <c r="Z147" s="337"/>
    </row>
    <row r="148" spans="1:26" ht="12.75" x14ac:dyDescent="0.2">
      <c r="A148" s="337"/>
      <c r="B148" s="337"/>
      <c r="C148" s="337"/>
      <c r="D148" s="337"/>
      <c r="E148" s="337"/>
      <c r="F148" s="337"/>
      <c r="G148" s="337"/>
      <c r="H148" s="337"/>
      <c r="I148" s="337"/>
      <c r="J148" s="337"/>
      <c r="K148" s="337"/>
      <c r="L148" s="337"/>
      <c r="M148" s="337"/>
      <c r="N148" s="337"/>
      <c r="O148" s="337"/>
      <c r="P148" s="337"/>
      <c r="Q148" s="337"/>
      <c r="R148" s="337"/>
      <c r="S148" s="337"/>
      <c r="T148" s="337"/>
      <c r="U148" s="337"/>
      <c r="V148" s="337"/>
      <c r="W148" s="337"/>
      <c r="X148" s="337"/>
      <c r="Y148" s="337"/>
      <c r="Z148" s="337"/>
    </row>
    <row r="149" spans="1:26" ht="12.75" x14ac:dyDescent="0.2">
      <c r="A149" s="337"/>
      <c r="B149" s="337"/>
      <c r="C149" s="337"/>
      <c r="D149" s="337"/>
      <c r="E149" s="337"/>
      <c r="F149" s="337"/>
      <c r="G149" s="337"/>
      <c r="H149" s="337"/>
      <c r="I149" s="337"/>
      <c r="J149" s="337"/>
      <c r="K149" s="337"/>
      <c r="L149" s="337"/>
      <c r="M149" s="337"/>
      <c r="N149" s="337"/>
      <c r="O149" s="337"/>
      <c r="P149" s="337"/>
      <c r="Q149" s="337"/>
      <c r="R149" s="337"/>
      <c r="S149" s="337"/>
      <c r="T149" s="337"/>
      <c r="U149" s="337"/>
      <c r="V149" s="337"/>
      <c r="W149" s="337"/>
      <c r="X149" s="337"/>
      <c r="Y149" s="337"/>
      <c r="Z149" s="337"/>
    </row>
    <row r="150" spans="1:26" ht="12.75" x14ac:dyDescent="0.2">
      <c r="A150" s="337"/>
      <c r="B150" s="337"/>
      <c r="C150" s="337"/>
      <c r="D150" s="337"/>
      <c r="E150" s="337"/>
      <c r="F150" s="337"/>
      <c r="G150" s="337"/>
      <c r="H150" s="337"/>
      <c r="I150" s="337"/>
      <c r="J150" s="337"/>
      <c r="K150" s="337"/>
      <c r="L150" s="337"/>
      <c r="M150" s="337"/>
      <c r="N150" s="337"/>
      <c r="O150" s="337"/>
      <c r="P150" s="337"/>
      <c r="Q150" s="337"/>
      <c r="R150" s="337"/>
      <c r="S150" s="337"/>
      <c r="T150" s="337"/>
      <c r="U150" s="337"/>
      <c r="V150" s="337"/>
      <c r="W150" s="337"/>
      <c r="X150" s="337"/>
      <c r="Y150" s="337"/>
      <c r="Z150" s="337"/>
    </row>
    <row r="151" spans="1:26" ht="12.75" x14ac:dyDescent="0.2">
      <c r="A151" s="337"/>
      <c r="B151" s="337"/>
      <c r="C151" s="337"/>
      <c r="D151" s="337"/>
      <c r="E151" s="337"/>
      <c r="F151" s="337"/>
      <c r="G151" s="337"/>
      <c r="H151" s="337"/>
      <c r="I151" s="337"/>
      <c r="J151" s="337"/>
      <c r="K151" s="337"/>
      <c r="L151" s="337"/>
      <c r="M151" s="337"/>
      <c r="N151" s="337"/>
      <c r="O151" s="337"/>
      <c r="P151" s="337"/>
      <c r="Q151" s="337"/>
      <c r="R151" s="337"/>
      <c r="S151" s="337"/>
      <c r="T151" s="337"/>
      <c r="U151" s="337"/>
      <c r="V151" s="337"/>
      <c r="W151" s="337"/>
      <c r="X151" s="337"/>
      <c r="Y151" s="337"/>
      <c r="Z151" s="337"/>
    </row>
    <row r="152" spans="1:26" ht="12.75" x14ac:dyDescent="0.2">
      <c r="A152" s="337"/>
      <c r="B152" s="337"/>
      <c r="C152" s="337"/>
      <c r="D152" s="337"/>
      <c r="E152" s="337"/>
      <c r="F152" s="337"/>
      <c r="G152" s="337"/>
      <c r="H152" s="337"/>
      <c r="I152" s="337"/>
      <c r="J152" s="337"/>
      <c r="K152" s="337"/>
      <c r="L152" s="337"/>
      <c r="M152" s="337"/>
      <c r="N152" s="337"/>
      <c r="O152" s="337"/>
      <c r="P152" s="337"/>
      <c r="Q152" s="337"/>
      <c r="R152" s="337"/>
      <c r="S152" s="337"/>
      <c r="T152" s="337"/>
      <c r="U152" s="337"/>
      <c r="V152" s="337"/>
      <c r="W152" s="337"/>
      <c r="X152" s="337"/>
      <c r="Y152" s="337"/>
      <c r="Z152" s="337"/>
    </row>
    <row r="153" spans="1:26" ht="12.75" x14ac:dyDescent="0.2">
      <c r="A153" s="337"/>
      <c r="B153" s="337"/>
      <c r="C153" s="337"/>
      <c r="D153" s="337"/>
      <c r="E153" s="337"/>
      <c r="F153" s="337"/>
      <c r="G153" s="337"/>
      <c r="H153" s="337"/>
      <c r="I153" s="337"/>
      <c r="J153" s="337"/>
      <c r="K153" s="337"/>
      <c r="L153" s="337"/>
      <c r="M153" s="337"/>
      <c r="N153" s="337"/>
      <c r="O153" s="337"/>
      <c r="P153" s="337"/>
      <c r="Q153" s="337"/>
      <c r="R153" s="337"/>
      <c r="S153" s="337"/>
      <c r="T153" s="337"/>
      <c r="U153" s="337"/>
      <c r="V153" s="337"/>
      <c r="W153" s="337"/>
      <c r="X153" s="337"/>
      <c r="Y153" s="337"/>
      <c r="Z153" s="337"/>
    </row>
    <row r="154" spans="1:26" ht="12.75" x14ac:dyDescent="0.2">
      <c r="A154" s="337"/>
      <c r="B154" s="337"/>
      <c r="C154" s="337"/>
      <c r="D154" s="337"/>
      <c r="E154" s="337"/>
      <c r="F154" s="337"/>
      <c r="G154" s="337"/>
      <c r="H154" s="337"/>
      <c r="I154" s="337"/>
      <c r="J154" s="337"/>
      <c r="K154" s="337"/>
      <c r="L154" s="337"/>
      <c r="M154" s="337"/>
      <c r="N154" s="337"/>
      <c r="O154" s="337"/>
      <c r="P154" s="337"/>
      <c r="Q154" s="337"/>
      <c r="R154" s="337"/>
      <c r="S154" s="337"/>
      <c r="T154" s="337"/>
      <c r="U154" s="337"/>
      <c r="V154" s="337"/>
      <c r="W154" s="337"/>
      <c r="X154" s="337"/>
      <c r="Y154" s="337"/>
      <c r="Z154" s="337"/>
    </row>
    <row r="155" spans="1:26" ht="12.75" x14ac:dyDescent="0.2">
      <c r="A155" s="337"/>
      <c r="B155" s="337"/>
      <c r="C155" s="337"/>
      <c r="D155" s="337"/>
      <c r="E155" s="337"/>
      <c r="F155" s="337"/>
      <c r="G155" s="337"/>
      <c r="H155" s="337"/>
      <c r="I155" s="337"/>
      <c r="J155" s="337"/>
      <c r="K155" s="337"/>
      <c r="L155" s="337"/>
      <c r="M155" s="337"/>
      <c r="N155" s="337"/>
      <c r="O155" s="337"/>
      <c r="P155" s="337"/>
      <c r="Q155" s="337"/>
      <c r="R155" s="337"/>
      <c r="S155" s="337"/>
      <c r="T155" s="337"/>
      <c r="U155" s="337"/>
      <c r="V155" s="337"/>
      <c r="W155" s="337"/>
      <c r="X155" s="337"/>
      <c r="Y155" s="337"/>
      <c r="Z155" s="337"/>
    </row>
    <row r="156" spans="1:26" ht="12.75" x14ac:dyDescent="0.2">
      <c r="A156" s="337"/>
      <c r="B156" s="337"/>
      <c r="C156" s="337"/>
      <c r="D156" s="337"/>
      <c r="E156" s="337"/>
      <c r="F156" s="337"/>
      <c r="G156" s="337"/>
      <c r="H156" s="337"/>
      <c r="I156" s="337"/>
      <c r="J156" s="337"/>
      <c r="K156" s="337"/>
      <c r="L156" s="337"/>
      <c r="M156" s="337"/>
      <c r="N156" s="337"/>
      <c r="O156" s="337"/>
      <c r="P156" s="337"/>
      <c r="Q156" s="337"/>
      <c r="R156" s="337"/>
      <c r="S156" s="337"/>
      <c r="T156" s="337"/>
      <c r="U156" s="337"/>
      <c r="V156" s="337"/>
      <c r="W156" s="337"/>
      <c r="X156" s="337"/>
      <c r="Y156" s="337"/>
      <c r="Z156" s="337"/>
    </row>
    <row r="157" spans="1:26" ht="12.75" x14ac:dyDescent="0.2">
      <c r="A157" s="337"/>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row>
    <row r="158" spans="1:26" ht="12.75" x14ac:dyDescent="0.2">
      <c r="A158" s="337"/>
      <c r="B158" s="337"/>
      <c r="C158" s="337"/>
      <c r="D158" s="337"/>
      <c r="E158" s="337"/>
      <c r="F158" s="337"/>
      <c r="G158" s="337"/>
      <c r="H158" s="337"/>
      <c r="I158" s="337"/>
      <c r="J158" s="337"/>
      <c r="K158" s="337"/>
      <c r="L158" s="337"/>
      <c r="M158" s="337"/>
      <c r="N158" s="337"/>
      <c r="O158" s="337"/>
      <c r="P158" s="337"/>
      <c r="Q158" s="337"/>
      <c r="R158" s="337"/>
      <c r="S158" s="337"/>
      <c r="T158" s="337"/>
      <c r="U158" s="337"/>
      <c r="V158" s="337"/>
      <c r="W158" s="337"/>
      <c r="X158" s="337"/>
      <c r="Y158" s="337"/>
      <c r="Z158" s="337"/>
    </row>
    <row r="159" spans="1:26" ht="12.75" x14ac:dyDescent="0.2">
      <c r="A159" s="337"/>
      <c r="B159" s="337"/>
      <c r="C159" s="337"/>
      <c r="D159" s="337"/>
      <c r="E159" s="337"/>
      <c r="F159" s="337"/>
      <c r="G159" s="337"/>
      <c r="H159" s="337"/>
      <c r="I159" s="337"/>
      <c r="J159" s="337"/>
      <c r="K159" s="337"/>
      <c r="L159" s="337"/>
      <c r="M159" s="337"/>
      <c r="N159" s="337"/>
      <c r="O159" s="337"/>
      <c r="P159" s="337"/>
      <c r="Q159" s="337"/>
      <c r="R159" s="337"/>
      <c r="S159" s="337"/>
      <c r="T159" s="337"/>
      <c r="U159" s="337"/>
      <c r="V159" s="337"/>
      <c r="W159" s="337"/>
      <c r="X159" s="337"/>
      <c r="Y159" s="337"/>
      <c r="Z159" s="337"/>
    </row>
    <row r="160" spans="1:26" ht="12.75" x14ac:dyDescent="0.2">
      <c r="A160" s="337"/>
      <c r="B160" s="337"/>
      <c r="C160" s="337"/>
      <c r="D160" s="337"/>
      <c r="E160" s="337"/>
      <c r="F160" s="337"/>
      <c r="G160" s="337"/>
      <c r="H160" s="337"/>
      <c r="I160" s="337"/>
      <c r="J160" s="337"/>
      <c r="K160" s="337"/>
      <c r="L160" s="337"/>
      <c r="M160" s="337"/>
      <c r="N160" s="337"/>
      <c r="O160" s="337"/>
      <c r="P160" s="337"/>
      <c r="Q160" s="337"/>
      <c r="R160" s="337"/>
      <c r="S160" s="337"/>
      <c r="T160" s="337"/>
      <c r="U160" s="337"/>
      <c r="V160" s="337"/>
      <c r="W160" s="337"/>
      <c r="X160" s="337"/>
      <c r="Y160" s="337"/>
      <c r="Z160" s="337"/>
    </row>
    <row r="161" spans="1:26" ht="12.75" x14ac:dyDescent="0.2">
      <c r="A161" s="337"/>
      <c r="B161" s="337"/>
      <c r="C161" s="337"/>
      <c r="D161" s="337"/>
      <c r="E161" s="337"/>
      <c r="F161" s="337"/>
      <c r="G161" s="337"/>
      <c r="H161" s="337"/>
      <c r="I161" s="337"/>
      <c r="J161" s="337"/>
      <c r="K161" s="337"/>
      <c r="L161" s="337"/>
      <c r="M161" s="337"/>
      <c r="N161" s="337"/>
      <c r="O161" s="337"/>
      <c r="P161" s="337"/>
      <c r="Q161" s="337"/>
      <c r="R161" s="337"/>
      <c r="S161" s="337"/>
      <c r="T161" s="337"/>
      <c r="U161" s="337"/>
      <c r="V161" s="337"/>
      <c r="W161" s="337"/>
      <c r="X161" s="337"/>
      <c r="Y161" s="337"/>
      <c r="Z161" s="337"/>
    </row>
    <row r="162" spans="1:26" ht="12.75" x14ac:dyDescent="0.2">
      <c r="A162" s="337"/>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row>
    <row r="163" spans="1:26" ht="12.75" x14ac:dyDescent="0.2">
      <c r="A163" s="337"/>
      <c r="B163" s="337"/>
      <c r="C163" s="337"/>
      <c r="D163" s="337"/>
      <c r="E163" s="337"/>
      <c r="F163" s="337"/>
      <c r="G163" s="337"/>
      <c r="H163" s="337"/>
      <c r="I163" s="337"/>
      <c r="J163" s="337"/>
      <c r="K163" s="337"/>
      <c r="L163" s="337"/>
      <c r="M163" s="337"/>
      <c r="N163" s="337"/>
      <c r="O163" s="337"/>
      <c r="P163" s="337"/>
      <c r="Q163" s="337"/>
      <c r="R163" s="337"/>
      <c r="S163" s="337"/>
      <c r="T163" s="337"/>
      <c r="U163" s="337"/>
      <c r="V163" s="337"/>
      <c r="W163" s="337"/>
      <c r="X163" s="337"/>
      <c r="Y163" s="337"/>
      <c r="Z163" s="337"/>
    </row>
    <row r="164" spans="1:26" ht="12.75" x14ac:dyDescent="0.2">
      <c r="A164" s="337"/>
      <c r="B164" s="337"/>
      <c r="C164" s="337"/>
      <c r="D164" s="337"/>
      <c r="E164" s="337"/>
      <c r="F164" s="337"/>
      <c r="G164" s="337"/>
      <c r="H164" s="337"/>
      <c r="I164" s="337"/>
      <c r="J164" s="337"/>
      <c r="K164" s="337"/>
      <c r="L164" s="337"/>
      <c r="M164" s="337"/>
      <c r="N164" s="337"/>
      <c r="O164" s="337"/>
      <c r="P164" s="337"/>
      <c r="Q164" s="337"/>
      <c r="R164" s="337"/>
      <c r="S164" s="337"/>
      <c r="T164" s="337"/>
      <c r="U164" s="337"/>
      <c r="V164" s="337"/>
      <c r="W164" s="337"/>
      <c r="X164" s="337"/>
      <c r="Y164" s="337"/>
      <c r="Z164" s="337"/>
    </row>
    <row r="165" spans="1:26" ht="12.75" x14ac:dyDescent="0.2">
      <c r="A165" s="337"/>
      <c r="B165" s="337"/>
      <c r="C165" s="337"/>
      <c r="D165" s="337"/>
      <c r="E165" s="337"/>
      <c r="F165" s="337"/>
      <c r="G165" s="337"/>
      <c r="H165" s="337"/>
      <c r="I165" s="337"/>
      <c r="J165" s="337"/>
      <c r="K165" s="337"/>
      <c r="L165" s="337"/>
      <c r="M165" s="337"/>
      <c r="N165" s="337"/>
      <c r="O165" s="337"/>
      <c r="P165" s="337"/>
      <c r="Q165" s="337"/>
      <c r="R165" s="337"/>
      <c r="S165" s="337"/>
      <c r="T165" s="337"/>
      <c r="U165" s="337"/>
      <c r="V165" s="337"/>
      <c r="W165" s="337"/>
      <c r="X165" s="337"/>
      <c r="Y165" s="337"/>
      <c r="Z165" s="337"/>
    </row>
    <row r="166" spans="1:26" ht="12.75" x14ac:dyDescent="0.2">
      <c r="A166" s="337"/>
      <c r="B166" s="337"/>
      <c r="C166" s="337"/>
      <c r="D166" s="337"/>
      <c r="E166" s="337"/>
      <c r="F166" s="337"/>
      <c r="G166" s="337"/>
      <c r="H166" s="337"/>
      <c r="I166" s="337"/>
      <c r="J166" s="337"/>
      <c r="K166" s="337"/>
      <c r="L166" s="337"/>
      <c r="M166" s="337"/>
      <c r="N166" s="337"/>
      <c r="O166" s="337"/>
      <c r="P166" s="337"/>
      <c r="Q166" s="337"/>
      <c r="R166" s="337"/>
      <c r="S166" s="337"/>
      <c r="T166" s="337"/>
      <c r="U166" s="337"/>
      <c r="V166" s="337"/>
      <c r="W166" s="337"/>
      <c r="X166" s="337"/>
      <c r="Y166" s="337"/>
      <c r="Z166" s="337"/>
    </row>
    <row r="167" spans="1:26" ht="12.75" x14ac:dyDescent="0.2">
      <c r="A167" s="337"/>
      <c r="B167" s="337"/>
      <c r="C167" s="337"/>
      <c r="D167" s="337"/>
      <c r="E167" s="337"/>
      <c r="F167" s="337"/>
      <c r="G167" s="337"/>
      <c r="H167" s="337"/>
      <c r="I167" s="337"/>
      <c r="J167" s="337"/>
      <c r="K167" s="337"/>
      <c r="L167" s="337"/>
      <c r="M167" s="337"/>
      <c r="N167" s="337"/>
      <c r="O167" s="337"/>
      <c r="P167" s="337"/>
      <c r="Q167" s="337"/>
      <c r="R167" s="337"/>
      <c r="S167" s="337"/>
      <c r="T167" s="337"/>
      <c r="U167" s="337"/>
      <c r="V167" s="337"/>
      <c r="W167" s="337"/>
      <c r="X167" s="337"/>
      <c r="Y167" s="337"/>
      <c r="Z167" s="337"/>
    </row>
    <row r="168" spans="1:26" ht="12.75" x14ac:dyDescent="0.2">
      <c r="A168" s="337"/>
      <c r="B168" s="337"/>
      <c r="C168" s="337"/>
      <c r="D168" s="337"/>
      <c r="E168" s="337"/>
      <c r="F168" s="337"/>
      <c r="G168" s="337"/>
      <c r="H168" s="337"/>
      <c r="I168" s="337"/>
      <c r="J168" s="337"/>
      <c r="K168" s="337"/>
      <c r="L168" s="337"/>
      <c r="M168" s="337"/>
      <c r="N168" s="337"/>
      <c r="O168" s="337"/>
      <c r="P168" s="337"/>
      <c r="Q168" s="337"/>
      <c r="R168" s="337"/>
      <c r="S168" s="337"/>
      <c r="T168" s="337"/>
      <c r="U168" s="337"/>
      <c r="V168" s="337"/>
      <c r="W168" s="337"/>
      <c r="X168" s="337"/>
      <c r="Y168" s="337"/>
      <c r="Z168" s="337"/>
    </row>
    <row r="169" spans="1:26" ht="12.75" x14ac:dyDescent="0.2">
      <c r="A169" s="337"/>
      <c r="B169" s="337"/>
      <c r="C169" s="337"/>
      <c r="D169" s="337"/>
      <c r="E169" s="337"/>
      <c r="F169" s="337"/>
      <c r="G169" s="337"/>
      <c r="H169" s="337"/>
      <c r="I169" s="337"/>
      <c r="J169" s="337"/>
      <c r="K169" s="337"/>
      <c r="L169" s="337"/>
      <c r="M169" s="337"/>
      <c r="N169" s="337"/>
      <c r="O169" s="337"/>
      <c r="P169" s="337"/>
      <c r="Q169" s="337"/>
      <c r="R169" s="337"/>
      <c r="S169" s="337"/>
      <c r="T169" s="337"/>
      <c r="U169" s="337"/>
      <c r="V169" s="337"/>
      <c r="W169" s="337"/>
      <c r="X169" s="337"/>
      <c r="Y169" s="337"/>
      <c r="Z169" s="337"/>
    </row>
    <row r="170" spans="1:26" ht="12.75" x14ac:dyDescent="0.2">
      <c r="A170" s="337"/>
      <c r="B170" s="337"/>
      <c r="C170" s="337"/>
      <c r="D170" s="337"/>
      <c r="E170" s="337"/>
      <c r="F170" s="337"/>
      <c r="G170" s="337"/>
      <c r="H170" s="337"/>
      <c r="I170" s="337"/>
      <c r="J170" s="337"/>
      <c r="K170" s="337"/>
      <c r="L170" s="337"/>
      <c r="M170" s="337"/>
      <c r="N170" s="337"/>
      <c r="O170" s="337"/>
      <c r="P170" s="337"/>
      <c r="Q170" s="337"/>
      <c r="R170" s="337"/>
      <c r="S170" s="337"/>
      <c r="T170" s="337"/>
      <c r="U170" s="337"/>
      <c r="V170" s="337"/>
      <c r="W170" s="337"/>
      <c r="X170" s="337"/>
      <c r="Y170" s="337"/>
      <c r="Z170" s="337"/>
    </row>
    <row r="171" spans="1:26" ht="12.75" x14ac:dyDescent="0.2">
      <c r="A171" s="337"/>
      <c r="B171" s="337"/>
      <c r="C171" s="337"/>
      <c r="D171" s="337"/>
      <c r="E171" s="337"/>
      <c r="F171" s="337"/>
      <c r="G171" s="337"/>
      <c r="H171" s="337"/>
      <c r="I171" s="337"/>
      <c r="J171" s="337"/>
      <c r="K171" s="337"/>
      <c r="L171" s="337"/>
      <c r="M171" s="337"/>
      <c r="N171" s="337"/>
      <c r="O171" s="337"/>
      <c r="P171" s="337"/>
      <c r="Q171" s="337"/>
      <c r="R171" s="337"/>
      <c r="S171" s="337"/>
      <c r="T171" s="337"/>
      <c r="U171" s="337"/>
      <c r="V171" s="337"/>
      <c r="W171" s="337"/>
      <c r="X171" s="337"/>
      <c r="Y171" s="337"/>
      <c r="Z171" s="337"/>
    </row>
    <row r="172" spans="1:26" ht="12.75" x14ac:dyDescent="0.2">
      <c r="A172" s="337"/>
      <c r="B172" s="337"/>
      <c r="C172" s="337"/>
      <c r="D172" s="337"/>
      <c r="E172" s="337"/>
      <c r="F172" s="337"/>
      <c r="G172" s="337"/>
      <c r="H172" s="337"/>
      <c r="I172" s="337"/>
      <c r="J172" s="337"/>
      <c r="K172" s="337"/>
      <c r="L172" s="337"/>
      <c r="M172" s="337"/>
      <c r="N172" s="337"/>
      <c r="O172" s="337"/>
      <c r="P172" s="337"/>
      <c r="Q172" s="337"/>
      <c r="R172" s="337"/>
      <c r="S172" s="337"/>
      <c r="T172" s="337"/>
      <c r="U172" s="337"/>
      <c r="V172" s="337"/>
      <c r="W172" s="337"/>
      <c r="X172" s="337"/>
      <c r="Y172" s="337"/>
      <c r="Z172" s="337"/>
    </row>
    <row r="173" spans="1:26" ht="12.75" x14ac:dyDescent="0.2">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row>
    <row r="174" spans="1:26" ht="12.75" x14ac:dyDescent="0.2">
      <c r="A174" s="337"/>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row>
    <row r="175" spans="1:26" ht="12.75" x14ac:dyDescent="0.2">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row>
    <row r="176" spans="1:26" ht="12.75" x14ac:dyDescent="0.2">
      <c r="A176" s="337"/>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row>
    <row r="177" spans="1:26" ht="12.75" x14ac:dyDescent="0.2">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row>
    <row r="178" spans="1:26" ht="12.75" x14ac:dyDescent="0.2">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row>
    <row r="179" spans="1:26" ht="12.75" x14ac:dyDescent="0.2">
      <c r="A179" s="337"/>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row>
    <row r="180" spans="1:26" ht="12.75" x14ac:dyDescent="0.2">
      <c r="A180" s="337"/>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row>
    <row r="181" spans="1:26" ht="12.75" x14ac:dyDescent="0.2">
      <c r="A181" s="337"/>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row>
    <row r="182" spans="1:26" ht="12.75" x14ac:dyDescent="0.2">
      <c r="A182" s="337"/>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row>
    <row r="183" spans="1:26" ht="12.75" x14ac:dyDescent="0.2">
      <c r="A183" s="337"/>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row>
    <row r="184" spans="1:26" ht="12.75" x14ac:dyDescent="0.2">
      <c r="A184" s="337"/>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row>
    <row r="185" spans="1:26" ht="12.75" x14ac:dyDescent="0.2">
      <c r="A185" s="337"/>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row>
    <row r="186" spans="1:26" ht="12.75" x14ac:dyDescent="0.2">
      <c r="A186" s="337"/>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row>
    <row r="187" spans="1:26" ht="12.75" x14ac:dyDescent="0.2">
      <c r="A187" s="337"/>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row>
    <row r="188" spans="1:26" ht="12.75" x14ac:dyDescent="0.2">
      <c r="A188" s="337"/>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row>
    <row r="189" spans="1:26" ht="12.75" x14ac:dyDescent="0.2">
      <c r="A189" s="337"/>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row>
    <row r="190" spans="1:26" ht="12.75" x14ac:dyDescent="0.2">
      <c r="A190" s="337"/>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row>
    <row r="191" spans="1:26" ht="12.75" x14ac:dyDescent="0.2">
      <c r="A191" s="337"/>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row>
    <row r="192" spans="1:26" ht="12.75" x14ac:dyDescent="0.2">
      <c r="A192" s="337"/>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row>
    <row r="193" spans="1:26" ht="12.75" x14ac:dyDescent="0.2">
      <c r="A193" s="337"/>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row>
    <row r="194" spans="1:26" ht="12.75" x14ac:dyDescent="0.2">
      <c r="A194" s="337"/>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row>
    <row r="195" spans="1:26" ht="12.75" x14ac:dyDescent="0.2">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row>
    <row r="196" spans="1:26" ht="12.75" x14ac:dyDescent="0.2">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row>
    <row r="197" spans="1:26" ht="12.75" x14ac:dyDescent="0.2">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row>
    <row r="198" spans="1:26" ht="12.75" x14ac:dyDescent="0.2">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row>
    <row r="199" spans="1:26" ht="12.75" x14ac:dyDescent="0.2">
      <c r="A199" s="337"/>
      <c r="B199" s="337"/>
      <c r="C199" s="337"/>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row>
    <row r="200" spans="1:26" ht="12.75" x14ac:dyDescent="0.2">
      <c r="A200" s="337"/>
      <c r="B200" s="337"/>
      <c r="C200" s="337"/>
      <c r="D200" s="337"/>
      <c r="E200" s="337"/>
      <c r="F200" s="337"/>
      <c r="G200" s="337"/>
      <c r="H200" s="337"/>
      <c r="I200" s="337"/>
      <c r="J200" s="337"/>
      <c r="K200" s="337"/>
      <c r="L200" s="337"/>
      <c r="M200" s="337"/>
      <c r="N200" s="337"/>
      <c r="O200" s="337"/>
      <c r="P200" s="337"/>
      <c r="Q200" s="337"/>
      <c r="R200" s="337"/>
      <c r="S200" s="337"/>
      <c r="T200" s="337"/>
      <c r="U200" s="337"/>
      <c r="V200" s="337"/>
      <c r="W200" s="337"/>
      <c r="X200" s="337"/>
      <c r="Y200" s="337"/>
      <c r="Z200" s="337"/>
    </row>
    <row r="201" spans="1:26" ht="12.75" x14ac:dyDescent="0.2">
      <c r="A201" s="337"/>
      <c r="B201" s="337"/>
      <c r="C201" s="337"/>
      <c r="D201" s="337"/>
      <c r="E201" s="337"/>
      <c r="F201" s="337"/>
      <c r="G201" s="337"/>
      <c r="H201" s="337"/>
      <c r="I201" s="337"/>
      <c r="J201" s="337"/>
      <c r="K201" s="337"/>
      <c r="L201" s="337"/>
      <c r="M201" s="337"/>
      <c r="N201" s="337"/>
      <c r="O201" s="337"/>
      <c r="P201" s="337"/>
      <c r="Q201" s="337"/>
      <c r="R201" s="337"/>
      <c r="S201" s="337"/>
      <c r="T201" s="337"/>
      <c r="U201" s="337"/>
      <c r="V201" s="337"/>
      <c r="W201" s="337"/>
      <c r="X201" s="337"/>
      <c r="Y201" s="337"/>
      <c r="Z201" s="337"/>
    </row>
    <row r="202" spans="1:26" ht="12.75" x14ac:dyDescent="0.2">
      <c r="A202" s="337"/>
      <c r="B202" s="337"/>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row>
    <row r="203" spans="1:26" ht="12.75" x14ac:dyDescent="0.2">
      <c r="A203" s="337"/>
      <c r="B203" s="337"/>
      <c r="C203" s="337"/>
      <c r="D203" s="337"/>
      <c r="E203" s="337"/>
      <c r="F203" s="337"/>
      <c r="G203" s="337"/>
      <c r="H203" s="337"/>
      <c r="I203" s="337"/>
      <c r="J203" s="337"/>
      <c r="K203" s="337"/>
      <c r="L203" s="337"/>
      <c r="M203" s="337"/>
      <c r="N203" s="337"/>
      <c r="O203" s="337"/>
      <c r="P203" s="337"/>
      <c r="Q203" s="337"/>
      <c r="R203" s="337"/>
      <c r="S203" s="337"/>
      <c r="T203" s="337"/>
      <c r="U203" s="337"/>
      <c r="V203" s="337"/>
      <c r="W203" s="337"/>
      <c r="X203" s="337"/>
      <c r="Y203" s="337"/>
      <c r="Z203" s="337"/>
    </row>
    <row r="204" spans="1:26" ht="12.75" x14ac:dyDescent="0.2">
      <c r="A204" s="337"/>
      <c r="B204" s="337"/>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row>
    <row r="205" spans="1:26" ht="12.75" x14ac:dyDescent="0.2">
      <c r="A205" s="337"/>
      <c r="B205" s="337"/>
      <c r="C205" s="337"/>
      <c r="D205" s="337"/>
      <c r="E205" s="337"/>
      <c r="F205" s="337"/>
      <c r="G205" s="337"/>
      <c r="H205" s="337"/>
      <c r="I205" s="337"/>
      <c r="J205" s="337"/>
      <c r="K205" s="337"/>
      <c r="L205" s="337"/>
      <c r="M205" s="337"/>
      <c r="N205" s="337"/>
      <c r="O205" s="337"/>
      <c r="P205" s="337"/>
      <c r="Q205" s="337"/>
      <c r="R205" s="337"/>
      <c r="S205" s="337"/>
      <c r="T205" s="337"/>
      <c r="U205" s="337"/>
      <c r="V205" s="337"/>
      <c r="W205" s="337"/>
      <c r="X205" s="337"/>
      <c r="Y205" s="337"/>
      <c r="Z205" s="337"/>
    </row>
    <row r="206" spans="1:26" ht="12.75" x14ac:dyDescent="0.2">
      <c r="A206" s="337"/>
      <c r="B206" s="337"/>
      <c r="C206" s="337"/>
      <c r="D206" s="337"/>
      <c r="E206" s="337"/>
      <c r="F206" s="337"/>
      <c r="G206" s="337"/>
      <c r="H206" s="337"/>
      <c r="I206" s="337"/>
      <c r="J206" s="337"/>
      <c r="K206" s="337"/>
      <c r="L206" s="337"/>
      <c r="M206" s="337"/>
      <c r="N206" s="337"/>
      <c r="O206" s="337"/>
      <c r="P206" s="337"/>
      <c r="Q206" s="337"/>
      <c r="R206" s="337"/>
      <c r="S206" s="337"/>
      <c r="T206" s="337"/>
      <c r="U206" s="337"/>
      <c r="V206" s="337"/>
      <c r="W206" s="337"/>
      <c r="X206" s="337"/>
      <c r="Y206" s="337"/>
      <c r="Z206" s="337"/>
    </row>
    <row r="207" spans="1:26" ht="12.75" x14ac:dyDescent="0.2">
      <c r="A207" s="337"/>
      <c r="B207" s="337"/>
      <c r="C207" s="337"/>
      <c r="D207" s="337"/>
      <c r="E207" s="337"/>
      <c r="F207" s="337"/>
      <c r="G207" s="337"/>
      <c r="H207" s="337"/>
      <c r="I207" s="337"/>
      <c r="J207" s="337"/>
      <c r="K207" s="337"/>
      <c r="L207" s="337"/>
      <c r="M207" s="337"/>
      <c r="N207" s="337"/>
      <c r="O207" s="337"/>
      <c r="P207" s="337"/>
      <c r="Q207" s="337"/>
      <c r="R207" s="337"/>
      <c r="S207" s="337"/>
      <c r="T207" s="337"/>
      <c r="U207" s="337"/>
      <c r="V207" s="337"/>
      <c r="W207" s="337"/>
      <c r="X207" s="337"/>
      <c r="Y207" s="337"/>
      <c r="Z207" s="337"/>
    </row>
    <row r="208" spans="1:26" ht="12.75" x14ac:dyDescent="0.2">
      <c r="A208" s="337"/>
      <c r="B208" s="337"/>
      <c r="C208" s="337"/>
      <c r="D208" s="337"/>
      <c r="E208" s="337"/>
      <c r="F208" s="337"/>
      <c r="G208" s="337"/>
      <c r="H208" s="337"/>
      <c r="I208" s="337"/>
      <c r="J208" s="337"/>
      <c r="K208" s="337"/>
      <c r="L208" s="337"/>
      <c r="M208" s="337"/>
      <c r="N208" s="337"/>
      <c r="O208" s="337"/>
      <c r="P208" s="337"/>
      <c r="Q208" s="337"/>
      <c r="R208" s="337"/>
      <c r="S208" s="337"/>
      <c r="T208" s="337"/>
      <c r="U208" s="337"/>
      <c r="V208" s="337"/>
      <c r="W208" s="337"/>
      <c r="X208" s="337"/>
      <c r="Y208" s="337"/>
      <c r="Z208" s="337"/>
    </row>
    <row r="209" spans="1:26" ht="12.75" x14ac:dyDescent="0.2">
      <c r="A209" s="337"/>
      <c r="B209" s="337"/>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row>
    <row r="210" spans="1:26" ht="12.75" x14ac:dyDescent="0.2">
      <c r="A210" s="337"/>
      <c r="B210" s="337"/>
      <c r="C210" s="337"/>
      <c r="D210" s="337"/>
      <c r="E210" s="337"/>
      <c r="F210" s="337"/>
      <c r="G210" s="337"/>
      <c r="H210" s="337"/>
      <c r="I210" s="337"/>
      <c r="J210" s="337"/>
      <c r="K210" s="337"/>
      <c r="L210" s="337"/>
      <c r="M210" s="337"/>
      <c r="N210" s="337"/>
      <c r="O210" s="337"/>
      <c r="P210" s="337"/>
      <c r="Q210" s="337"/>
      <c r="R210" s="337"/>
      <c r="S210" s="337"/>
      <c r="T210" s="337"/>
      <c r="U210" s="337"/>
      <c r="V210" s="337"/>
      <c r="W210" s="337"/>
      <c r="X210" s="337"/>
      <c r="Y210" s="337"/>
      <c r="Z210" s="337"/>
    </row>
    <row r="211" spans="1:26" ht="12.75" x14ac:dyDescent="0.2">
      <c r="A211" s="337"/>
      <c r="B211" s="337"/>
      <c r="C211" s="337"/>
      <c r="D211" s="337"/>
      <c r="E211" s="337"/>
      <c r="F211" s="337"/>
      <c r="G211" s="337"/>
      <c r="H211" s="337"/>
      <c r="I211" s="337"/>
      <c r="J211" s="337"/>
      <c r="K211" s="337"/>
      <c r="L211" s="337"/>
      <c r="M211" s="337"/>
      <c r="N211" s="337"/>
      <c r="O211" s="337"/>
      <c r="P211" s="337"/>
      <c r="Q211" s="337"/>
      <c r="R211" s="337"/>
      <c r="S211" s="337"/>
      <c r="T211" s="337"/>
      <c r="U211" s="337"/>
      <c r="V211" s="337"/>
      <c r="W211" s="337"/>
      <c r="X211" s="337"/>
      <c r="Y211" s="337"/>
      <c r="Z211" s="337"/>
    </row>
    <row r="212" spans="1:26" ht="12.75" x14ac:dyDescent="0.2">
      <c r="A212" s="337"/>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row>
    <row r="213" spans="1:26" ht="12.75" x14ac:dyDescent="0.2">
      <c r="A213" s="337"/>
      <c r="B213" s="337"/>
      <c r="C213" s="337"/>
      <c r="D213" s="337"/>
      <c r="E213" s="337"/>
      <c r="F213" s="337"/>
      <c r="G213" s="337"/>
      <c r="H213" s="337"/>
      <c r="I213" s="337"/>
      <c r="J213" s="337"/>
      <c r="K213" s="337"/>
      <c r="L213" s="337"/>
      <c r="M213" s="337"/>
      <c r="N213" s="337"/>
      <c r="O213" s="337"/>
      <c r="P213" s="337"/>
      <c r="Q213" s="337"/>
      <c r="R213" s="337"/>
      <c r="S213" s="337"/>
      <c r="T213" s="337"/>
      <c r="U213" s="337"/>
      <c r="V213" s="337"/>
      <c r="W213" s="337"/>
      <c r="X213" s="337"/>
      <c r="Y213" s="337"/>
      <c r="Z213" s="337"/>
    </row>
    <row r="214" spans="1:26" ht="12.75" x14ac:dyDescent="0.2">
      <c r="A214" s="337"/>
      <c r="B214" s="337"/>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row>
    <row r="215" spans="1:26" ht="12.75" x14ac:dyDescent="0.2">
      <c r="A215" s="337"/>
      <c r="B215" s="337"/>
      <c r="C215" s="337"/>
      <c r="D215" s="337"/>
      <c r="E215" s="337"/>
      <c r="F215" s="337"/>
      <c r="G215" s="337"/>
      <c r="H215" s="337"/>
      <c r="I215" s="337"/>
      <c r="J215" s="337"/>
      <c r="K215" s="337"/>
      <c r="L215" s="337"/>
      <c r="M215" s="337"/>
      <c r="N215" s="337"/>
      <c r="O215" s="337"/>
      <c r="P215" s="337"/>
      <c r="Q215" s="337"/>
      <c r="R215" s="337"/>
      <c r="S215" s="337"/>
      <c r="T215" s="337"/>
      <c r="U215" s="337"/>
      <c r="V215" s="337"/>
      <c r="W215" s="337"/>
      <c r="X215" s="337"/>
      <c r="Y215" s="337"/>
      <c r="Z215" s="337"/>
    </row>
    <row r="216" spans="1:26" ht="12.75" x14ac:dyDescent="0.2">
      <c r="A216" s="337"/>
      <c r="B216" s="337"/>
      <c r="C216" s="337"/>
      <c r="D216" s="337"/>
      <c r="E216" s="337"/>
      <c r="F216" s="337"/>
      <c r="G216" s="337"/>
      <c r="H216" s="337"/>
      <c r="I216" s="337"/>
      <c r="J216" s="337"/>
      <c r="K216" s="337"/>
      <c r="L216" s="337"/>
      <c r="M216" s="337"/>
      <c r="N216" s="337"/>
      <c r="O216" s="337"/>
      <c r="P216" s="337"/>
      <c r="Q216" s="337"/>
      <c r="R216" s="337"/>
      <c r="S216" s="337"/>
      <c r="T216" s="337"/>
      <c r="U216" s="337"/>
      <c r="V216" s="337"/>
      <c r="W216" s="337"/>
      <c r="X216" s="337"/>
      <c r="Y216" s="337"/>
      <c r="Z216" s="337"/>
    </row>
    <row r="217" spans="1:26" ht="12.75" x14ac:dyDescent="0.2">
      <c r="A217" s="337"/>
      <c r="B217" s="337"/>
      <c r="C217" s="337"/>
      <c r="D217" s="337"/>
      <c r="E217" s="337"/>
      <c r="F217" s="337"/>
      <c r="G217" s="337"/>
      <c r="H217" s="337"/>
      <c r="I217" s="337"/>
      <c r="J217" s="337"/>
      <c r="K217" s="337"/>
      <c r="L217" s="337"/>
      <c r="M217" s="337"/>
      <c r="N217" s="337"/>
      <c r="O217" s="337"/>
      <c r="P217" s="337"/>
      <c r="Q217" s="337"/>
      <c r="R217" s="337"/>
      <c r="S217" s="337"/>
      <c r="T217" s="337"/>
      <c r="U217" s="337"/>
      <c r="V217" s="337"/>
      <c r="W217" s="337"/>
      <c r="X217" s="337"/>
      <c r="Y217" s="337"/>
      <c r="Z217" s="337"/>
    </row>
    <row r="218" spans="1:26" ht="12.75" x14ac:dyDescent="0.2">
      <c r="A218" s="337"/>
      <c r="B218" s="337"/>
      <c r="C218" s="337"/>
      <c r="D218" s="337"/>
      <c r="E218" s="337"/>
      <c r="F218" s="337"/>
      <c r="G218" s="337"/>
      <c r="H218" s="337"/>
      <c r="I218" s="337"/>
      <c r="J218" s="337"/>
      <c r="K218" s="337"/>
      <c r="L218" s="337"/>
      <c r="M218" s="337"/>
      <c r="N218" s="337"/>
      <c r="O218" s="337"/>
      <c r="P218" s="337"/>
      <c r="Q218" s="337"/>
      <c r="R218" s="337"/>
      <c r="S218" s="337"/>
      <c r="T218" s="337"/>
      <c r="U218" s="337"/>
      <c r="V218" s="337"/>
      <c r="W218" s="337"/>
      <c r="X218" s="337"/>
      <c r="Y218" s="337"/>
      <c r="Z218" s="337"/>
    </row>
    <row r="219" spans="1:26" ht="12.75" x14ac:dyDescent="0.2">
      <c r="A219" s="337"/>
      <c r="B219" s="337"/>
      <c r="C219" s="337"/>
      <c r="D219" s="337"/>
      <c r="E219" s="337"/>
      <c r="F219" s="337"/>
      <c r="G219" s="337"/>
      <c r="H219" s="337"/>
      <c r="I219" s="337"/>
      <c r="J219" s="337"/>
      <c r="K219" s="337"/>
      <c r="L219" s="337"/>
      <c r="M219" s="337"/>
      <c r="N219" s="337"/>
      <c r="O219" s="337"/>
      <c r="P219" s="337"/>
      <c r="Q219" s="337"/>
      <c r="R219" s="337"/>
      <c r="S219" s="337"/>
      <c r="T219" s="337"/>
      <c r="U219" s="337"/>
      <c r="V219" s="337"/>
      <c r="W219" s="337"/>
      <c r="X219" s="337"/>
      <c r="Y219" s="337"/>
      <c r="Z219" s="337"/>
    </row>
    <row r="220" spans="1:26" ht="12.75" x14ac:dyDescent="0.2">
      <c r="A220" s="337"/>
      <c r="B220" s="337"/>
      <c r="C220" s="337"/>
      <c r="D220" s="337"/>
      <c r="E220" s="337"/>
      <c r="F220" s="337"/>
      <c r="G220" s="337"/>
      <c r="H220" s="337"/>
      <c r="I220" s="337"/>
      <c r="J220" s="337"/>
      <c r="K220" s="337"/>
      <c r="L220" s="337"/>
      <c r="M220" s="337"/>
      <c r="N220" s="337"/>
      <c r="O220" s="337"/>
      <c r="P220" s="337"/>
      <c r="Q220" s="337"/>
      <c r="R220" s="337"/>
      <c r="S220" s="337"/>
      <c r="T220" s="337"/>
      <c r="U220" s="337"/>
      <c r="V220" s="337"/>
      <c r="W220" s="337"/>
      <c r="X220" s="337"/>
      <c r="Y220" s="337"/>
      <c r="Z220" s="337"/>
    </row>
    <row r="221" spans="1:26" ht="12.75" x14ac:dyDescent="0.2">
      <c r="A221" s="337"/>
      <c r="B221" s="337"/>
      <c r="C221" s="337"/>
      <c r="D221" s="337"/>
      <c r="E221" s="337"/>
      <c r="F221" s="337"/>
      <c r="G221" s="337"/>
      <c r="H221" s="337"/>
      <c r="I221" s="337"/>
      <c r="J221" s="337"/>
      <c r="K221" s="337"/>
      <c r="L221" s="337"/>
      <c r="M221" s="337"/>
      <c r="N221" s="337"/>
      <c r="O221" s="337"/>
      <c r="P221" s="337"/>
      <c r="Q221" s="337"/>
      <c r="R221" s="337"/>
      <c r="S221" s="337"/>
      <c r="T221" s="337"/>
      <c r="U221" s="337"/>
      <c r="V221" s="337"/>
      <c r="W221" s="337"/>
      <c r="X221" s="337"/>
      <c r="Y221" s="337"/>
      <c r="Z221" s="337"/>
    </row>
    <row r="222" spans="1:26" ht="12.75" x14ac:dyDescent="0.2">
      <c r="A222" s="337"/>
      <c r="B222" s="337"/>
      <c r="C222" s="337"/>
      <c r="D222" s="337"/>
      <c r="E222" s="337"/>
      <c r="F222" s="337"/>
      <c r="G222" s="337"/>
      <c r="H222" s="337"/>
      <c r="I222" s="337"/>
      <c r="J222" s="337"/>
      <c r="K222" s="337"/>
      <c r="L222" s="337"/>
      <c r="M222" s="337"/>
      <c r="N222" s="337"/>
      <c r="O222" s="337"/>
      <c r="P222" s="337"/>
      <c r="Q222" s="337"/>
      <c r="R222" s="337"/>
      <c r="S222" s="337"/>
      <c r="T222" s="337"/>
      <c r="U222" s="337"/>
      <c r="V222" s="337"/>
      <c r="W222" s="337"/>
      <c r="X222" s="337"/>
      <c r="Y222" s="337"/>
      <c r="Z222" s="337"/>
    </row>
    <row r="223" spans="1:26" ht="12.75" x14ac:dyDescent="0.2">
      <c r="A223" s="337"/>
      <c r="B223" s="337"/>
      <c r="C223" s="337"/>
      <c r="D223" s="337"/>
      <c r="E223" s="337"/>
      <c r="F223" s="337"/>
      <c r="G223" s="337"/>
      <c r="H223" s="337"/>
      <c r="I223" s="337"/>
      <c r="J223" s="337"/>
      <c r="K223" s="337"/>
      <c r="L223" s="337"/>
      <c r="M223" s="337"/>
      <c r="N223" s="337"/>
      <c r="O223" s="337"/>
      <c r="P223" s="337"/>
      <c r="Q223" s="337"/>
      <c r="R223" s="337"/>
      <c r="S223" s="337"/>
      <c r="T223" s="337"/>
      <c r="U223" s="337"/>
      <c r="V223" s="337"/>
      <c r="W223" s="337"/>
      <c r="X223" s="337"/>
      <c r="Y223" s="337"/>
      <c r="Z223" s="337"/>
    </row>
    <row r="224" spans="1:26" ht="12.75" x14ac:dyDescent="0.2">
      <c r="A224" s="337"/>
      <c r="B224" s="337"/>
      <c r="C224" s="337"/>
      <c r="D224" s="337"/>
      <c r="E224" s="337"/>
      <c r="F224" s="337"/>
      <c r="G224" s="337"/>
      <c r="H224" s="337"/>
      <c r="I224" s="337"/>
      <c r="J224" s="337"/>
      <c r="K224" s="337"/>
      <c r="L224" s="337"/>
      <c r="M224" s="337"/>
      <c r="N224" s="337"/>
      <c r="O224" s="337"/>
      <c r="P224" s="337"/>
      <c r="Q224" s="337"/>
      <c r="R224" s="337"/>
      <c r="S224" s="337"/>
      <c r="T224" s="337"/>
      <c r="U224" s="337"/>
      <c r="V224" s="337"/>
      <c r="W224" s="337"/>
      <c r="X224" s="337"/>
      <c r="Y224" s="337"/>
      <c r="Z224" s="337"/>
    </row>
    <row r="225" spans="1:26" ht="12.75" x14ac:dyDescent="0.2">
      <c r="A225" s="337"/>
      <c r="B225" s="337"/>
      <c r="C225" s="337"/>
      <c r="D225" s="337"/>
      <c r="E225" s="337"/>
      <c r="F225" s="337"/>
      <c r="G225" s="337"/>
      <c r="H225" s="337"/>
      <c r="I225" s="337"/>
      <c r="J225" s="337"/>
      <c r="K225" s="337"/>
      <c r="L225" s="337"/>
      <c r="M225" s="337"/>
      <c r="N225" s="337"/>
      <c r="O225" s="337"/>
      <c r="P225" s="337"/>
      <c r="Q225" s="337"/>
      <c r="R225" s="337"/>
      <c r="S225" s="337"/>
      <c r="T225" s="337"/>
      <c r="U225" s="337"/>
      <c r="V225" s="337"/>
      <c r="W225" s="337"/>
      <c r="X225" s="337"/>
      <c r="Y225" s="337"/>
      <c r="Z225" s="337"/>
    </row>
    <row r="226" spans="1:26" ht="12.75" x14ac:dyDescent="0.2">
      <c r="A226" s="337"/>
      <c r="B226" s="337"/>
      <c r="C226" s="337"/>
      <c r="D226" s="337"/>
      <c r="E226" s="337"/>
      <c r="F226" s="337"/>
      <c r="G226" s="337"/>
      <c r="H226" s="337"/>
      <c r="I226" s="337"/>
      <c r="J226" s="337"/>
      <c r="K226" s="337"/>
      <c r="L226" s="337"/>
      <c r="M226" s="337"/>
      <c r="N226" s="337"/>
      <c r="O226" s="337"/>
      <c r="P226" s="337"/>
      <c r="Q226" s="337"/>
      <c r="R226" s="337"/>
      <c r="S226" s="337"/>
      <c r="T226" s="337"/>
      <c r="U226" s="337"/>
      <c r="V226" s="337"/>
      <c r="W226" s="337"/>
      <c r="X226" s="337"/>
      <c r="Y226" s="337"/>
      <c r="Z226" s="337"/>
    </row>
    <row r="227" spans="1:26" ht="12.75" x14ac:dyDescent="0.2">
      <c r="A227" s="337"/>
      <c r="B227" s="337"/>
      <c r="C227" s="337"/>
      <c r="D227" s="337"/>
      <c r="E227" s="337"/>
      <c r="F227" s="337"/>
      <c r="G227" s="337"/>
      <c r="H227" s="337"/>
      <c r="I227" s="337"/>
      <c r="J227" s="337"/>
      <c r="K227" s="337"/>
      <c r="L227" s="337"/>
      <c r="M227" s="337"/>
      <c r="N227" s="337"/>
      <c r="O227" s="337"/>
      <c r="P227" s="337"/>
      <c r="Q227" s="337"/>
      <c r="R227" s="337"/>
      <c r="S227" s="337"/>
      <c r="T227" s="337"/>
      <c r="U227" s="337"/>
      <c r="V227" s="337"/>
      <c r="W227" s="337"/>
      <c r="X227" s="337"/>
      <c r="Y227" s="337"/>
      <c r="Z227" s="337"/>
    </row>
    <row r="228" spans="1:26" ht="12.75" x14ac:dyDescent="0.2">
      <c r="A228" s="337"/>
      <c r="B228" s="337"/>
      <c r="C228" s="337"/>
      <c r="D228" s="337"/>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row>
    <row r="229" spans="1:26" ht="12.75" x14ac:dyDescent="0.2">
      <c r="A229" s="337"/>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row>
    <row r="230" spans="1:26" ht="12.75" x14ac:dyDescent="0.2">
      <c r="A230" s="337"/>
      <c r="B230" s="337"/>
      <c r="C230" s="337"/>
      <c r="D230" s="337"/>
      <c r="E230" s="337"/>
      <c r="F230" s="337"/>
      <c r="G230" s="337"/>
      <c r="H230" s="337"/>
      <c r="I230" s="337"/>
      <c r="J230" s="337"/>
      <c r="K230" s="337"/>
      <c r="L230" s="337"/>
      <c r="M230" s="337"/>
      <c r="N230" s="337"/>
      <c r="O230" s="337"/>
      <c r="P230" s="337"/>
      <c r="Q230" s="337"/>
      <c r="R230" s="337"/>
      <c r="S230" s="337"/>
      <c r="T230" s="337"/>
      <c r="U230" s="337"/>
      <c r="V230" s="337"/>
      <c r="W230" s="337"/>
      <c r="X230" s="337"/>
      <c r="Y230" s="337"/>
      <c r="Z230" s="337"/>
    </row>
    <row r="231" spans="1:26" ht="12.75" x14ac:dyDescent="0.2">
      <c r="A231" s="337"/>
      <c r="B231" s="337"/>
      <c r="C231" s="337"/>
      <c r="D231" s="337"/>
      <c r="E231" s="337"/>
      <c r="F231" s="337"/>
      <c r="G231" s="337"/>
      <c r="H231" s="337"/>
      <c r="I231" s="337"/>
      <c r="J231" s="337"/>
      <c r="K231" s="337"/>
      <c r="L231" s="337"/>
      <c r="M231" s="337"/>
      <c r="N231" s="337"/>
      <c r="O231" s="337"/>
      <c r="P231" s="337"/>
      <c r="Q231" s="337"/>
      <c r="R231" s="337"/>
      <c r="S231" s="337"/>
      <c r="T231" s="337"/>
      <c r="U231" s="337"/>
      <c r="V231" s="337"/>
      <c r="W231" s="337"/>
      <c r="X231" s="337"/>
      <c r="Y231" s="337"/>
      <c r="Z231" s="337"/>
    </row>
    <row r="232" spans="1:26" ht="12.75" x14ac:dyDescent="0.2">
      <c r="A232" s="337"/>
      <c r="B232" s="337"/>
      <c r="C232" s="337"/>
      <c r="D232" s="337"/>
      <c r="E232" s="337"/>
      <c r="F232" s="337"/>
      <c r="G232" s="337"/>
      <c r="H232" s="337"/>
      <c r="I232" s="337"/>
      <c r="J232" s="337"/>
      <c r="K232" s="337"/>
      <c r="L232" s="337"/>
      <c r="M232" s="337"/>
      <c r="N232" s="337"/>
      <c r="O232" s="337"/>
      <c r="P232" s="337"/>
      <c r="Q232" s="337"/>
      <c r="R232" s="337"/>
      <c r="S232" s="337"/>
      <c r="T232" s="337"/>
      <c r="U232" s="337"/>
      <c r="V232" s="337"/>
      <c r="W232" s="337"/>
      <c r="X232" s="337"/>
      <c r="Y232" s="337"/>
      <c r="Z232" s="337"/>
    </row>
    <row r="233" spans="1:26" ht="12.75" x14ac:dyDescent="0.2">
      <c r="A233" s="337"/>
      <c r="B233" s="337"/>
      <c r="C233" s="337"/>
      <c r="D233" s="337"/>
      <c r="E233" s="337"/>
      <c r="F233" s="337"/>
      <c r="G233" s="337"/>
      <c r="H233" s="337"/>
      <c r="I233" s="337"/>
      <c r="J233" s="337"/>
      <c r="K233" s="337"/>
      <c r="L233" s="337"/>
      <c r="M233" s="337"/>
      <c r="N233" s="337"/>
      <c r="O233" s="337"/>
      <c r="P233" s="337"/>
      <c r="Q233" s="337"/>
      <c r="R233" s="337"/>
      <c r="S233" s="337"/>
      <c r="T233" s="337"/>
      <c r="U233" s="337"/>
      <c r="V233" s="337"/>
      <c r="W233" s="337"/>
      <c r="X233" s="337"/>
      <c r="Y233" s="337"/>
      <c r="Z233" s="337"/>
    </row>
    <row r="234" spans="1:26" ht="12.75" x14ac:dyDescent="0.2">
      <c r="A234" s="337"/>
      <c r="B234" s="337"/>
      <c r="C234" s="337"/>
      <c r="D234" s="337"/>
      <c r="E234" s="337"/>
      <c r="F234" s="337"/>
      <c r="G234" s="337"/>
      <c r="H234" s="337"/>
      <c r="I234" s="337"/>
      <c r="J234" s="337"/>
      <c r="K234" s="337"/>
      <c r="L234" s="337"/>
      <c r="M234" s="337"/>
      <c r="N234" s="337"/>
      <c r="O234" s="337"/>
      <c r="P234" s="337"/>
      <c r="Q234" s="337"/>
      <c r="R234" s="337"/>
      <c r="S234" s="337"/>
      <c r="T234" s="337"/>
      <c r="U234" s="337"/>
      <c r="V234" s="337"/>
      <c r="W234" s="337"/>
      <c r="X234" s="337"/>
      <c r="Y234" s="337"/>
      <c r="Z234" s="337"/>
    </row>
    <row r="235" spans="1:26" ht="12.75" x14ac:dyDescent="0.2">
      <c r="A235" s="337"/>
      <c r="B235" s="337"/>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row>
    <row r="236" spans="1:26" ht="12.75" x14ac:dyDescent="0.2">
      <c r="A236" s="337"/>
      <c r="B236" s="337"/>
      <c r="C236" s="337"/>
      <c r="D236" s="337"/>
      <c r="E236" s="337"/>
      <c r="F236" s="337"/>
      <c r="G236" s="337"/>
      <c r="H236" s="337"/>
      <c r="I236" s="337"/>
      <c r="J236" s="337"/>
      <c r="K236" s="337"/>
      <c r="L236" s="337"/>
      <c r="M236" s="337"/>
      <c r="N236" s="337"/>
      <c r="O236" s="337"/>
      <c r="P236" s="337"/>
      <c r="Q236" s="337"/>
      <c r="R236" s="337"/>
      <c r="S236" s="337"/>
      <c r="T236" s="337"/>
      <c r="U236" s="337"/>
      <c r="V236" s="337"/>
      <c r="W236" s="337"/>
      <c r="X236" s="337"/>
      <c r="Y236" s="337"/>
      <c r="Z236" s="337"/>
    </row>
    <row r="237" spans="1:26" ht="12.75" x14ac:dyDescent="0.2">
      <c r="A237" s="337"/>
      <c r="B237" s="337"/>
      <c r="C237" s="337"/>
      <c r="D237" s="337"/>
      <c r="E237" s="337"/>
      <c r="F237" s="337"/>
      <c r="G237" s="337"/>
      <c r="H237" s="337"/>
      <c r="I237" s="337"/>
      <c r="J237" s="337"/>
      <c r="K237" s="337"/>
      <c r="L237" s="337"/>
      <c r="M237" s="337"/>
      <c r="N237" s="337"/>
      <c r="O237" s="337"/>
      <c r="P237" s="337"/>
      <c r="Q237" s="337"/>
      <c r="R237" s="337"/>
      <c r="S237" s="337"/>
      <c r="T237" s="337"/>
      <c r="U237" s="337"/>
      <c r="V237" s="337"/>
      <c r="W237" s="337"/>
      <c r="X237" s="337"/>
      <c r="Y237" s="337"/>
      <c r="Z237" s="337"/>
    </row>
    <row r="238" spans="1:26" ht="12.75" x14ac:dyDescent="0.2">
      <c r="A238" s="337"/>
      <c r="B238" s="337"/>
      <c r="C238" s="337"/>
      <c r="D238" s="337"/>
      <c r="E238" s="337"/>
      <c r="F238" s="337"/>
      <c r="G238" s="337"/>
      <c r="H238" s="337"/>
      <c r="I238" s="337"/>
      <c r="J238" s="337"/>
      <c r="K238" s="337"/>
      <c r="L238" s="337"/>
      <c r="M238" s="337"/>
      <c r="N238" s="337"/>
      <c r="O238" s="337"/>
      <c r="P238" s="337"/>
      <c r="Q238" s="337"/>
      <c r="R238" s="337"/>
      <c r="S238" s="337"/>
      <c r="T238" s="337"/>
      <c r="U238" s="337"/>
      <c r="V238" s="337"/>
      <c r="W238" s="337"/>
      <c r="X238" s="337"/>
      <c r="Y238" s="337"/>
      <c r="Z238" s="337"/>
    </row>
    <row r="239" spans="1:26" ht="12.75" x14ac:dyDescent="0.2">
      <c r="A239" s="337"/>
      <c r="B239" s="337"/>
      <c r="C239" s="337"/>
      <c r="D239" s="337"/>
      <c r="E239" s="337"/>
      <c r="F239" s="337"/>
      <c r="G239" s="337"/>
      <c r="H239" s="337"/>
      <c r="I239" s="337"/>
      <c r="J239" s="337"/>
      <c r="K239" s="337"/>
      <c r="L239" s="337"/>
      <c r="M239" s="337"/>
      <c r="N239" s="337"/>
      <c r="O239" s="337"/>
      <c r="P239" s="337"/>
      <c r="Q239" s="337"/>
      <c r="R239" s="337"/>
      <c r="S239" s="337"/>
      <c r="T239" s="337"/>
      <c r="U239" s="337"/>
      <c r="V239" s="337"/>
      <c r="W239" s="337"/>
      <c r="X239" s="337"/>
      <c r="Y239" s="337"/>
      <c r="Z239" s="337"/>
    </row>
    <row r="240" spans="1:26" ht="12.75" x14ac:dyDescent="0.2">
      <c r="A240" s="337"/>
      <c r="B240" s="337"/>
      <c r="C240" s="337"/>
      <c r="D240" s="337"/>
      <c r="E240" s="337"/>
      <c r="F240" s="337"/>
      <c r="G240" s="337"/>
      <c r="H240" s="337"/>
      <c r="I240" s="337"/>
      <c r="J240" s="337"/>
      <c r="K240" s="337"/>
      <c r="L240" s="337"/>
      <c r="M240" s="337"/>
      <c r="N240" s="337"/>
      <c r="O240" s="337"/>
      <c r="P240" s="337"/>
      <c r="Q240" s="337"/>
      <c r="R240" s="337"/>
      <c r="S240" s="337"/>
      <c r="T240" s="337"/>
      <c r="U240" s="337"/>
      <c r="V240" s="337"/>
      <c r="W240" s="337"/>
      <c r="X240" s="337"/>
      <c r="Y240" s="337"/>
      <c r="Z240" s="337"/>
    </row>
    <row r="241" spans="1:26" ht="12.75" x14ac:dyDescent="0.2">
      <c r="A241" s="337"/>
      <c r="B241" s="337"/>
      <c r="C241" s="337"/>
      <c r="D241" s="337"/>
      <c r="E241" s="337"/>
      <c r="F241" s="337"/>
      <c r="G241" s="337"/>
      <c r="H241" s="337"/>
      <c r="I241" s="337"/>
      <c r="J241" s="337"/>
      <c r="K241" s="337"/>
      <c r="L241" s="337"/>
      <c r="M241" s="337"/>
      <c r="N241" s="337"/>
      <c r="O241" s="337"/>
      <c r="P241" s="337"/>
      <c r="Q241" s="337"/>
      <c r="R241" s="337"/>
      <c r="S241" s="337"/>
      <c r="T241" s="337"/>
      <c r="U241" s="337"/>
      <c r="V241" s="337"/>
      <c r="W241" s="337"/>
      <c r="X241" s="337"/>
      <c r="Y241" s="337"/>
      <c r="Z241" s="337"/>
    </row>
    <row r="242" spans="1:26" ht="12.75" x14ac:dyDescent="0.2">
      <c r="A242" s="337"/>
      <c r="B242" s="337"/>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row>
    <row r="243" spans="1:26" ht="12.75" x14ac:dyDescent="0.2">
      <c r="A243" s="337"/>
      <c r="B243" s="337"/>
      <c r="C243" s="337"/>
      <c r="D243" s="337"/>
      <c r="E243" s="337"/>
      <c r="F243" s="337"/>
      <c r="G243" s="337"/>
      <c r="H243" s="337"/>
      <c r="I243" s="337"/>
      <c r="J243" s="337"/>
      <c r="K243" s="337"/>
      <c r="L243" s="337"/>
      <c r="M243" s="337"/>
      <c r="N243" s="337"/>
      <c r="O243" s="337"/>
      <c r="P243" s="337"/>
      <c r="Q243" s="337"/>
      <c r="R243" s="337"/>
      <c r="S243" s="337"/>
      <c r="T243" s="337"/>
      <c r="U243" s="337"/>
      <c r="V243" s="337"/>
      <c r="W243" s="337"/>
      <c r="X243" s="337"/>
      <c r="Y243" s="337"/>
      <c r="Z243" s="337"/>
    </row>
    <row r="244" spans="1:26" ht="12.75" x14ac:dyDescent="0.2">
      <c r="A244" s="337"/>
      <c r="B244" s="337"/>
      <c r="C244" s="337"/>
      <c r="D244" s="337"/>
      <c r="E244" s="337"/>
      <c r="F244" s="337"/>
      <c r="G244" s="337"/>
      <c r="H244" s="337"/>
      <c r="I244" s="337"/>
      <c r="J244" s="337"/>
      <c r="K244" s="337"/>
      <c r="L244" s="337"/>
      <c r="M244" s="337"/>
      <c r="N244" s="337"/>
      <c r="O244" s="337"/>
      <c r="P244" s="337"/>
      <c r="Q244" s="337"/>
      <c r="R244" s="337"/>
      <c r="S244" s="337"/>
      <c r="T244" s="337"/>
      <c r="U244" s="337"/>
      <c r="V244" s="337"/>
      <c r="W244" s="337"/>
      <c r="X244" s="337"/>
      <c r="Y244" s="337"/>
      <c r="Z244" s="337"/>
    </row>
    <row r="245" spans="1:26" ht="12.75" x14ac:dyDescent="0.2">
      <c r="A245" s="337"/>
      <c r="B245" s="337"/>
      <c r="C245" s="337"/>
      <c r="D245" s="337"/>
      <c r="E245" s="337"/>
      <c r="F245" s="337"/>
      <c r="G245" s="337"/>
      <c r="H245" s="337"/>
      <c r="I245" s="337"/>
      <c r="J245" s="337"/>
      <c r="K245" s="337"/>
      <c r="L245" s="337"/>
      <c r="M245" s="337"/>
      <c r="N245" s="337"/>
      <c r="O245" s="337"/>
      <c r="P245" s="337"/>
      <c r="Q245" s="337"/>
      <c r="R245" s="337"/>
      <c r="S245" s="337"/>
      <c r="T245" s="337"/>
      <c r="U245" s="337"/>
      <c r="V245" s="337"/>
      <c r="W245" s="337"/>
      <c r="X245" s="337"/>
      <c r="Y245" s="337"/>
      <c r="Z245" s="337"/>
    </row>
    <row r="246" spans="1:26" ht="12.75" x14ac:dyDescent="0.2">
      <c r="A246" s="337"/>
      <c r="B246" s="337"/>
      <c r="C246" s="337"/>
      <c r="D246" s="337"/>
      <c r="E246" s="337"/>
      <c r="F246" s="337"/>
      <c r="G246" s="337"/>
      <c r="H246" s="337"/>
      <c r="I246" s="337"/>
      <c r="J246" s="337"/>
      <c r="K246" s="337"/>
      <c r="L246" s="337"/>
      <c r="M246" s="337"/>
      <c r="N246" s="337"/>
      <c r="O246" s="337"/>
      <c r="P246" s="337"/>
      <c r="Q246" s="337"/>
      <c r="R246" s="337"/>
      <c r="S246" s="337"/>
      <c r="T246" s="337"/>
      <c r="U246" s="337"/>
      <c r="V246" s="337"/>
      <c r="W246" s="337"/>
      <c r="X246" s="337"/>
      <c r="Y246" s="337"/>
      <c r="Z246" s="337"/>
    </row>
    <row r="247" spans="1:26" ht="12.75" x14ac:dyDescent="0.2">
      <c r="A247" s="337"/>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row>
    <row r="248" spans="1:26" ht="12.75" x14ac:dyDescent="0.2">
      <c r="A248" s="337"/>
      <c r="B248" s="337"/>
      <c r="C248" s="337"/>
      <c r="D248" s="337"/>
      <c r="E248" s="337"/>
      <c r="F248" s="337"/>
      <c r="G248" s="337"/>
      <c r="H248" s="337"/>
      <c r="I248" s="337"/>
      <c r="J248" s="337"/>
      <c r="K248" s="337"/>
      <c r="L248" s="337"/>
      <c r="M248" s="337"/>
      <c r="N248" s="337"/>
      <c r="O248" s="337"/>
      <c r="P248" s="337"/>
      <c r="Q248" s="337"/>
      <c r="R248" s="337"/>
      <c r="S248" s="337"/>
      <c r="T248" s="337"/>
      <c r="U248" s="337"/>
      <c r="V248" s="337"/>
      <c r="W248" s="337"/>
      <c r="X248" s="337"/>
      <c r="Y248" s="337"/>
      <c r="Z248" s="337"/>
    </row>
    <row r="249" spans="1:26" ht="12.75" x14ac:dyDescent="0.2">
      <c r="A249" s="337"/>
      <c r="B249" s="337"/>
      <c r="C249" s="337"/>
      <c r="D249" s="337"/>
      <c r="E249" s="337"/>
      <c r="F249" s="337"/>
      <c r="G249" s="337"/>
      <c r="H249" s="337"/>
      <c r="I249" s="337"/>
      <c r="J249" s="337"/>
      <c r="K249" s="337"/>
      <c r="L249" s="337"/>
      <c r="M249" s="337"/>
      <c r="N249" s="337"/>
      <c r="O249" s="337"/>
      <c r="P249" s="337"/>
      <c r="Q249" s="337"/>
      <c r="R249" s="337"/>
      <c r="S249" s="337"/>
      <c r="T249" s="337"/>
      <c r="U249" s="337"/>
      <c r="V249" s="337"/>
      <c r="W249" s="337"/>
      <c r="X249" s="337"/>
      <c r="Y249" s="337"/>
      <c r="Z249" s="337"/>
    </row>
    <row r="250" spans="1:26" ht="12.75" x14ac:dyDescent="0.2">
      <c r="A250" s="337"/>
      <c r="B250" s="337"/>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row>
    <row r="251" spans="1:26" ht="12.75" x14ac:dyDescent="0.2">
      <c r="A251" s="337"/>
      <c r="B251" s="337"/>
      <c r="C251" s="337"/>
      <c r="D251" s="337"/>
      <c r="E251" s="337"/>
      <c r="F251" s="337"/>
      <c r="G251" s="337"/>
      <c r="H251" s="337"/>
      <c r="I251" s="337"/>
      <c r="J251" s="337"/>
      <c r="K251" s="337"/>
      <c r="L251" s="337"/>
      <c r="M251" s="337"/>
      <c r="N251" s="337"/>
      <c r="O251" s="337"/>
      <c r="P251" s="337"/>
      <c r="Q251" s="337"/>
      <c r="R251" s="337"/>
      <c r="S251" s="337"/>
      <c r="T251" s="337"/>
      <c r="U251" s="337"/>
      <c r="V251" s="337"/>
      <c r="W251" s="337"/>
      <c r="X251" s="337"/>
      <c r="Y251" s="337"/>
      <c r="Z251" s="337"/>
    </row>
    <row r="252" spans="1:26" ht="12.75" x14ac:dyDescent="0.2">
      <c r="A252" s="337"/>
      <c r="B252" s="337"/>
      <c r="C252" s="337"/>
      <c r="D252" s="337"/>
      <c r="E252" s="337"/>
      <c r="F252" s="337"/>
      <c r="G252" s="337"/>
      <c r="H252" s="337"/>
      <c r="I252" s="337"/>
      <c r="J252" s="337"/>
      <c r="K252" s="337"/>
      <c r="L252" s="337"/>
      <c r="M252" s="337"/>
      <c r="N252" s="337"/>
      <c r="O252" s="337"/>
      <c r="P252" s="337"/>
      <c r="Q252" s="337"/>
      <c r="R252" s="337"/>
      <c r="S252" s="337"/>
      <c r="T252" s="337"/>
      <c r="U252" s="337"/>
      <c r="V252" s="337"/>
      <c r="W252" s="337"/>
      <c r="X252" s="337"/>
      <c r="Y252" s="337"/>
      <c r="Z252" s="337"/>
    </row>
    <row r="253" spans="1:26" ht="12.75" x14ac:dyDescent="0.2">
      <c r="A253" s="337"/>
      <c r="B253" s="337"/>
      <c r="C253" s="337"/>
      <c r="D253" s="337"/>
      <c r="E253" s="337"/>
      <c r="F253" s="337"/>
      <c r="G253" s="337"/>
      <c r="H253" s="337"/>
      <c r="I253" s="337"/>
      <c r="J253" s="337"/>
      <c r="K253" s="337"/>
      <c r="L253" s="337"/>
      <c r="M253" s="337"/>
      <c r="N253" s="337"/>
      <c r="O253" s="337"/>
      <c r="P253" s="337"/>
      <c r="Q253" s="337"/>
      <c r="R253" s="337"/>
      <c r="S253" s="337"/>
      <c r="T253" s="337"/>
      <c r="U253" s="337"/>
      <c r="V253" s="337"/>
      <c r="W253" s="337"/>
      <c r="X253" s="337"/>
      <c r="Y253" s="337"/>
      <c r="Z253" s="337"/>
    </row>
    <row r="254" spans="1:26" ht="12.75" x14ac:dyDescent="0.2">
      <c r="A254" s="337"/>
      <c r="B254" s="337"/>
      <c r="C254" s="337"/>
      <c r="D254" s="337"/>
      <c r="E254" s="337"/>
      <c r="F254" s="337"/>
      <c r="G254" s="337"/>
      <c r="H254" s="337"/>
      <c r="I254" s="337"/>
      <c r="J254" s="337"/>
      <c r="K254" s="337"/>
      <c r="L254" s="337"/>
      <c r="M254" s="337"/>
      <c r="N254" s="337"/>
      <c r="O254" s="337"/>
      <c r="P254" s="337"/>
      <c r="Q254" s="337"/>
      <c r="R254" s="337"/>
      <c r="S254" s="337"/>
      <c r="T254" s="337"/>
      <c r="U254" s="337"/>
      <c r="V254" s="337"/>
      <c r="W254" s="337"/>
      <c r="X254" s="337"/>
      <c r="Y254" s="337"/>
      <c r="Z254" s="337"/>
    </row>
    <row r="255" spans="1:26" ht="12.75" x14ac:dyDescent="0.2">
      <c r="A255" s="337"/>
      <c r="B255" s="337"/>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row>
    <row r="256" spans="1:26" ht="12.75" x14ac:dyDescent="0.2">
      <c r="A256" s="337"/>
      <c r="B256" s="337"/>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row>
    <row r="257" spans="1:26" ht="12.75" x14ac:dyDescent="0.2">
      <c r="A257" s="337"/>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row>
    <row r="258" spans="1:26" ht="12.75" x14ac:dyDescent="0.2">
      <c r="A258" s="337"/>
      <c r="B258" s="337"/>
      <c r="C258" s="337"/>
      <c r="D258" s="337"/>
      <c r="E258" s="337"/>
      <c r="F258" s="337"/>
      <c r="G258" s="337"/>
      <c r="H258" s="337"/>
      <c r="I258" s="337"/>
      <c r="J258" s="337"/>
      <c r="K258" s="337"/>
      <c r="L258" s="337"/>
      <c r="M258" s="337"/>
      <c r="N258" s="337"/>
      <c r="O258" s="337"/>
      <c r="P258" s="337"/>
      <c r="Q258" s="337"/>
      <c r="R258" s="337"/>
      <c r="S258" s="337"/>
      <c r="T258" s="337"/>
      <c r="U258" s="337"/>
      <c r="V258" s="337"/>
      <c r="W258" s="337"/>
      <c r="X258" s="337"/>
      <c r="Y258" s="337"/>
      <c r="Z258" s="337"/>
    </row>
    <row r="259" spans="1:26" ht="12.75" x14ac:dyDescent="0.2">
      <c r="A259" s="337"/>
      <c r="B259" s="337"/>
      <c r="C259" s="337"/>
      <c r="D259" s="337"/>
      <c r="E259" s="337"/>
      <c r="F259" s="337"/>
      <c r="G259" s="337"/>
      <c r="H259" s="337"/>
      <c r="I259" s="337"/>
      <c r="J259" s="337"/>
      <c r="K259" s="337"/>
      <c r="L259" s="337"/>
      <c r="M259" s="337"/>
      <c r="N259" s="337"/>
      <c r="O259" s="337"/>
      <c r="P259" s="337"/>
      <c r="Q259" s="337"/>
      <c r="R259" s="337"/>
      <c r="S259" s="337"/>
      <c r="T259" s="337"/>
      <c r="U259" s="337"/>
      <c r="V259" s="337"/>
      <c r="W259" s="337"/>
      <c r="X259" s="337"/>
      <c r="Y259" s="337"/>
      <c r="Z259" s="337"/>
    </row>
    <row r="260" spans="1:26" ht="12.75" x14ac:dyDescent="0.2">
      <c r="A260" s="337"/>
      <c r="B260" s="337"/>
      <c r="C260" s="337"/>
      <c r="D260" s="337"/>
      <c r="E260" s="337"/>
      <c r="F260" s="337"/>
      <c r="G260" s="337"/>
      <c r="H260" s="337"/>
      <c r="I260" s="337"/>
      <c r="J260" s="337"/>
      <c r="K260" s="337"/>
      <c r="L260" s="337"/>
      <c r="M260" s="337"/>
      <c r="N260" s="337"/>
      <c r="O260" s="337"/>
      <c r="P260" s="337"/>
      <c r="Q260" s="337"/>
      <c r="R260" s="337"/>
      <c r="S260" s="337"/>
      <c r="T260" s="337"/>
      <c r="U260" s="337"/>
      <c r="V260" s="337"/>
      <c r="W260" s="337"/>
      <c r="X260" s="337"/>
      <c r="Y260" s="337"/>
      <c r="Z260" s="337"/>
    </row>
    <row r="261" spans="1:26" ht="12.75" x14ac:dyDescent="0.2">
      <c r="A261" s="337"/>
      <c r="B261" s="337"/>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row>
    <row r="262" spans="1:26" ht="12.75" x14ac:dyDescent="0.2">
      <c r="A262" s="337"/>
      <c r="B262" s="337"/>
      <c r="C262" s="337"/>
      <c r="D262" s="337"/>
      <c r="E262" s="337"/>
      <c r="F262" s="337"/>
      <c r="G262" s="337"/>
      <c r="H262" s="337"/>
      <c r="I262" s="337"/>
      <c r="J262" s="337"/>
      <c r="K262" s="337"/>
      <c r="L262" s="337"/>
      <c r="M262" s="337"/>
      <c r="N262" s="337"/>
      <c r="O262" s="337"/>
      <c r="P262" s="337"/>
      <c r="Q262" s="337"/>
      <c r="R262" s="337"/>
      <c r="S262" s="337"/>
      <c r="T262" s="337"/>
      <c r="U262" s="337"/>
      <c r="V262" s="337"/>
      <c r="W262" s="337"/>
      <c r="X262" s="337"/>
      <c r="Y262" s="337"/>
      <c r="Z262" s="337"/>
    </row>
    <row r="263" spans="1:26" ht="12.75" x14ac:dyDescent="0.2">
      <c r="A263" s="337"/>
      <c r="B263" s="337"/>
      <c r="C263" s="337"/>
      <c r="D263" s="337"/>
      <c r="E263" s="337"/>
      <c r="F263" s="337"/>
      <c r="G263" s="337"/>
      <c r="H263" s="337"/>
      <c r="I263" s="337"/>
      <c r="J263" s="337"/>
      <c r="K263" s="337"/>
      <c r="L263" s="337"/>
      <c r="M263" s="337"/>
      <c r="N263" s="337"/>
      <c r="O263" s="337"/>
      <c r="P263" s="337"/>
      <c r="Q263" s="337"/>
      <c r="R263" s="337"/>
      <c r="S263" s="337"/>
      <c r="T263" s="337"/>
      <c r="U263" s="337"/>
      <c r="V263" s="337"/>
      <c r="W263" s="337"/>
      <c r="X263" s="337"/>
      <c r="Y263" s="337"/>
      <c r="Z263" s="337"/>
    </row>
    <row r="264" spans="1:26" ht="12.75" x14ac:dyDescent="0.2">
      <c r="A264" s="337"/>
      <c r="B264" s="337"/>
      <c r="C264" s="337"/>
      <c r="D264" s="337"/>
      <c r="E264" s="337"/>
      <c r="F264" s="337"/>
      <c r="G264" s="337"/>
      <c r="H264" s="337"/>
      <c r="I264" s="337"/>
      <c r="J264" s="337"/>
      <c r="K264" s="337"/>
      <c r="L264" s="337"/>
      <c r="M264" s="337"/>
      <c r="N264" s="337"/>
      <c r="O264" s="337"/>
      <c r="P264" s="337"/>
      <c r="Q264" s="337"/>
      <c r="R264" s="337"/>
      <c r="S264" s="337"/>
      <c r="T264" s="337"/>
      <c r="U264" s="337"/>
      <c r="V264" s="337"/>
      <c r="W264" s="337"/>
      <c r="X264" s="337"/>
      <c r="Y264" s="337"/>
      <c r="Z264" s="337"/>
    </row>
    <row r="265" spans="1:26" ht="12.75" x14ac:dyDescent="0.2">
      <c r="A265" s="337"/>
      <c r="B265" s="337"/>
      <c r="C265" s="337"/>
      <c r="D265" s="337"/>
      <c r="E265" s="337"/>
      <c r="F265" s="337"/>
      <c r="G265" s="337"/>
      <c r="H265" s="337"/>
      <c r="I265" s="337"/>
      <c r="J265" s="337"/>
      <c r="K265" s="337"/>
      <c r="L265" s="337"/>
      <c r="M265" s="337"/>
      <c r="N265" s="337"/>
      <c r="O265" s="337"/>
      <c r="P265" s="337"/>
      <c r="Q265" s="337"/>
      <c r="R265" s="337"/>
      <c r="S265" s="337"/>
      <c r="T265" s="337"/>
      <c r="U265" s="337"/>
      <c r="V265" s="337"/>
      <c r="W265" s="337"/>
      <c r="X265" s="337"/>
      <c r="Y265" s="337"/>
      <c r="Z265" s="337"/>
    </row>
    <row r="266" spans="1:26" ht="12.75" x14ac:dyDescent="0.2">
      <c r="A266" s="337"/>
      <c r="B266" s="337"/>
      <c r="C266" s="337"/>
      <c r="D266" s="337"/>
      <c r="E266" s="337"/>
      <c r="F266" s="337"/>
      <c r="G266" s="337"/>
      <c r="H266" s="337"/>
      <c r="I266" s="337"/>
      <c r="J266" s="337"/>
      <c r="K266" s="337"/>
      <c r="L266" s="337"/>
      <c r="M266" s="337"/>
      <c r="N266" s="337"/>
      <c r="O266" s="337"/>
      <c r="P266" s="337"/>
      <c r="Q266" s="337"/>
      <c r="R266" s="337"/>
      <c r="S266" s="337"/>
      <c r="T266" s="337"/>
      <c r="U266" s="337"/>
      <c r="V266" s="337"/>
      <c r="W266" s="337"/>
      <c r="X266" s="337"/>
      <c r="Y266" s="337"/>
      <c r="Z266" s="337"/>
    </row>
    <row r="267" spans="1:26" ht="12.75" x14ac:dyDescent="0.2">
      <c r="A267" s="337"/>
      <c r="B267" s="337"/>
      <c r="C267" s="337"/>
      <c r="D267" s="337"/>
      <c r="E267" s="337"/>
      <c r="F267" s="337"/>
      <c r="G267" s="337"/>
      <c r="H267" s="337"/>
      <c r="I267" s="337"/>
      <c r="J267" s="337"/>
      <c r="K267" s="337"/>
      <c r="L267" s="337"/>
      <c r="M267" s="337"/>
      <c r="N267" s="337"/>
      <c r="O267" s="337"/>
      <c r="P267" s="337"/>
      <c r="Q267" s="337"/>
      <c r="R267" s="337"/>
      <c r="S267" s="337"/>
      <c r="T267" s="337"/>
      <c r="U267" s="337"/>
      <c r="V267" s="337"/>
      <c r="W267" s="337"/>
      <c r="X267" s="337"/>
      <c r="Y267" s="337"/>
      <c r="Z267" s="337"/>
    </row>
    <row r="268" spans="1:26" ht="12.75" x14ac:dyDescent="0.2">
      <c r="A268" s="337"/>
      <c r="B268" s="337"/>
      <c r="C268" s="337"/>
      <c r="D268" s="337"/>
      <c r="E268" s="337"/>
      <c r="F268" s="337"/>
      <c r="G268" s="337"/>
      <c r="H268" s="337"/>
      <c r="I268" s="337"/>
      <c r="J268" s="337"/>
      <c r="K268" s="337"/>
      <c r="L268" s="337"/>
      <c r="M268" s="337"/>
      <c r="N268" s="337"/>
      <c r="O268" s="337"/>
      <c r="P268" s="337"/>
      <c r="Q268" s="337"/>
      <c r="R268" s="337"/>
      <c r="S268" s="337"/>
      <c r="T268" s="337"/>
      <c r="U268" s="337"/>
      <c r="V268" s="337"/>
      <c r="W268" s="337"/>
      <c r="X268" s="337"/>
      <c r="Y268" s="337"/>
      <c r="Z268" s="337"/>
    </row>
    <row r="269" spans="1:26" ht="12.75" x14ac:dyDescent="0.2">
      <c r="A269" s="337"/>
      <c r="B269" s="337"/>
      <c r="C269" s="337"/>
      <c r="D269" s="337"/>
      <c r="E269" s="337"/>
      <c r="F269" s="337"/>
      <c r="G269" s="337"/>
      <c r="H269" s="337"/>
      <c r="I269" s="337"/>
      <c r="J269" s="337"/>
      <c r="K269" s="337"/>
      <c r="L269" s="337"/>
      <c r="M269" s="337"/>
      <c r="N269" s="337"/>
      <c r="O269" s="337"/>
      <c r="P269" s="337"/>
      <c r="Q269" s="337"/>
      <c r="R269" s="337"/>
      <c r="S269" s="337"/>
      <c r="T269" s="337"/>
      <c r="U269" s="337"/>
      <c r="V269" s="337"/>
      <c r="W269" s="337"/>
      <c r="X269" s="337"/>
      <c r="Y269" s="337"/>
      <c r="Z269" s="337"/>
    </row>
    <row r="270" spans="1:26" ht="12.75" x14ac:dyDescent="0.2">
      <c r="A270" s="337"/>
      <c r="B270" s="337"/>
      <c r="C270" s="337"/>
      <c r="D270" s="337"/>
      <c r="E270" s="337"/>
      <c r="F270" s="337"/>
      <c r="G270" s="337"/>
      <c r="H270" s="337"/>
      <c r="I270" s="337"/>
      <c r="J270" s="337"/>
      <c r="K270" s="337"/>
      <c r="L270" s="337"/>
      <c r="M270" s="337"/>
      <c r="N270" s="337"/>
      <c r="O270" s="337"/>
      <c r="P270" s="337"/>
      <c r="Q270" s="337"/>
      <c r="R270" s="337"/>
      <c r="S270" s="337"/>
      <c r="T270" s="337"/>
      <c r="U270" s="337"/>
      <c r="V270" s="337"/>
      <c r="W270" s="337"/>
      <c r="X270" s="337"/>
      <c r="Y270" s="337"/>
      <c r="Z270" s="337"/>
    </row>
    <row r="271" spans="1:26" ht="12.75" x14ac:dyDescent="0.2">
      <c r="A271" s="337"/>
      <c r="B271" s="337"/>
      <c r="C271" s="337"/>
      <c r="D271" s="337"/>
      <c r="E271" s="337"/>
      <c r="F271" s="337"/>
      <c r="G271" s="337"/>
      <c r="H271" s="337"/>
      <c r="I271" s="337"/>
      <c r="J271" s="337"/>
      <c r="K271" s="337"/>
      <c r="L271" s="337"/>
      <c r="M271" s="337"/>
      <c r="N271" s="337"/>
      <c r="O271" s="337"/>
      <c r="P271" s="337"/>
      <c r="Q271" s="337"/>
      <c r="R271" s="337"/>
      <c r="S271" s="337"/>
      <c r="T271" s="337"/>
      <c r="U271" s="337"/>
      <c r="V271" s="337"/>
      <c r="W271" s="337"/>
      <c r="X271" s="337"/>
      <c r="Y271" s="337"/>
      <c r="Z271" s="337"/>
    </row>
    <row r="272" spans="1:26" ht="12.75" x14ac:dyDescent="0.2">
      <c r="A272" s="337"/>
      <c r="B272" s="337"/>
      <c r="C272" s="337"/>
      <c r="D272" s="337"/>
      <c r="E272" s="337"/>
      <c r="F272" s="337"/>
      <c r="G272" s="337"/>
      <c r="H272" s="337"/>
      <c r="I272" s="337"/>
      <c r="J272" s="337"/>
      <c r="K272" s="337"/>
      <c r="L272" s="337"/>
      <c r="M272" s="337"/>
      <c r="N272" s="337"/>
      <c r="O272" s="337"/>
      <c r="P272" s="337"/>
      <c r="Q272" s="337"/>
      <c r="R272" s="337"/>
      <c r="S272" s="337"/>
      <c r="T272" s="337"/>
      <c r="U272" s="337"/>
      <c r="V272" s="337"/>
      <c r="W272" s="337"/>
      <c r="X272" s="337"/>
      <c r="Y272" s="337"/>
      <c r="Z272" s="337"/>
    </row>
    <row r="273" spans="1:26" ht="12.75" x14ac:dyDescent="0.2">
      <c r="A273" s="337"/>
      <c r="B273" s="337"/>
      <c r="C273" s="337"/>
      <c r="D273" s="337"/>
      <c r="E273" s="337"/>
      <c r="F273" s="337"/>
      <c r="G273" s="337"/>
      <c r="H273" s="337"/>
      <c r="I273" s="337"/>
      <c r="J273" s="337"/>
      <c r="K273" s="337"/>
      <c r="L273" s="337"/>
      <c r="M273" s="337"/>
      <c r="N273" s="337"/>
      <c r="O273" s="337"/>
      <c r="P273" s="337"/>
      <c r="Q273" s="337"/>
      <c r="R273" s="337"/>
      <c r="S273" s="337"/>
      <c r="T273" s="337"/>
      <c r="U273" s="337"/>
      <c r="V273" s="337"/>
      <c r="W273" s="337"/>
      <c r="X273" s="337"/>
      <c r="Y273" s="337"/>
      <c r="Z273" s="337"/>
    </row>
    <row r="274" spans="1:26" ht="12.75" x14ac:dyDescent="0.2">
      <c r="A274" s="337"/>
      <c r="B274" s="337"/>
      <c r="C274" s="337"/>
      <c r="D274" s="337"/>
      <c r="E274" s="337"/>
      <c r="F274" s="337"/>
      <c r="G274" s="337"/>
      <c r="H274" s="337"/>
      <c r="I274" s="337"/>
      <c r="J274" s="337"/>
      <c r="K274" s="337"/>
      <c r="L274" s="337"/>
      <c r="M274" s="337"/>
      <c r="N274" s="337"/>
      <c r="O274" s="337"/>
      <c r="P274" s="337"/>
      <c r="Q274" s="337"/>
      <c r="R274" s="337"/>
      <c r="S274" s="337"/>
      <c r="T274" s="337"/>
      <c r="U274" s="337"/>
      <c r="V274" s="337"/>
      <c r="W274" s="337"/>
      <c r="X274" s="337"/>
      <c r="Y274" s="337"/>
      <c r="Z274" s="337"/>
    </row>
    <row r="275" spans="1:26" ht="12.75" x14ac:dyDescent="0.2">
      <c r="A275" s="337"/>
      <c r="B275" s="337"/>
      <c r="C275" s="337"/>
      <c r="D275" s="337"/>
      <c r="E275" s="337"/>
      <c r="F275" s="337"/>
      <c r="G275" s="337"/>
      <c r="H275" s="337"/>
      <c r="I275" s="337"/>
      <c r="J275" s="337"/>
      <c r="K275" s="337"/>
      <c r="L275" s="337"/>
      <c r="M275" s="337"/>
      <c r="N275" s="337"/>
      <c r="O275" s="337"/>
      <c r="P275" s="337"/>
      <c r="Q275" s="337"/>
      <c r="R275" s="337"/>
      <c r="S275" s="337"/>
      <c r="T275" s="337"/>
      <c r="U275" s="337"/>
      <c r="V275" s="337"/>
      <c r="W275" s="337"/>
      <c r="X275" s="337"/>
      <c r="Y275" s="337"/>
      <c r="Z275" s="337"/>
    </row>
    <row r="276" spans="1:26" ht="12.75" x14ac:dyDescent="0.2">
      <c r="A276" s="337"/>
      <c r="B276" s="337"/>
      <c r="C276" s="337"/>
      <c r="D276" s="337"/>
      <c r="E276" s="337"/>
      <c r="F276" s="337"/>
      <c r="G276" s="337"/>
      <c r="H276" s="337"/>
      <c r="I276" s="337"/>
      <c r="J276" s="337"/>
      <c r="K276" s="337"/>
      <c r="L276" s="337"/>
      <c r="M276" s="337"/>
      <c r="N276" s="337"/>
      <c r="O276" s="337"/>
      <c r="P276" s="337"/>
      <c r="Q276" s="337"/>
      <c r="R276" s="337"/>
      <c r="S276" s="337"/>
      <c r="T276" s="337"/>
      <c r="U276" s="337"/>
      <c r="V276" s="337"/>
      <c r="W276" s="337"/>
      <c r="X276" s="337"/>
      <c r="Y276" s="337"/>
      <c r="Z276" s="337"/>
    </row>
    <row r="277" spans="1:26" ht="12.75" x14ac:dyDescent="0.2">
      <c r="A277" s="337"/>
      <c r="B277" s="337"/>
      <c r="C277" s="337"/>
      <c r="D277" s="337"/>
      <c r="E277" s="337"/>
      <c r="F277" s="337"/>
      <c r="G277" s="337"/>
      <c r="H277" s="337"/>
      <c r="I277" s="337"/>
      <c r="J277" s="337"/>
      <c r="K277" s="337"/>
      <c r="L277" s="337"/>
      <c r="M277" s="337"/>
      <c r="N277" s="337"/>
      <c r="O277" s="337"/>
      <c r="P277" s="337"/>
      <c r="Q277" s="337"/>
      <c r="R277" s="337"/>
      <c r="S277" s="337"/>
      <c r="T277" s="337"/>
      <c r="U277" s="337"/>
      <c r="V277" s="337"/>
      <c r="W277" s="337"/>
      <c r="X277" s="337"/>
      <c r="Y277" s="337"/>
      <c r="Z277" s="337"/>
    </row>
    <row r="278" spans="1:26" ht="12.75" x14ac:dyDescent="0.2">
      <c r="A278" s="337"/>
      <c r="B278" s="337"/>
      <c r="C278" s="337"/>
      <c r="D278" s="337"/>
      <c r="E278" s="337"/>
      <c r="F278" s="337"/>
      <c r="G278" s="337"/>
      <c r="H278" s="337"/>
      <c r="I278" s="337"/>
      <c r="J278" s="337"/>
      <c r="K278" s="337"/>
      <c r="L278" s="337"/>
      <c r="M278" s="337"/>
      <c r="N278" s="337"/>
      <c r="O278" s="337"/>
      <c r="P278" s="337"/>
      <c r="Q278" s="337"/>
      <c r="R278" s="337"/>
      <c r="S278" s="337"/>
      <c r="T278" s="337"/>
      <c r="U278" s="337"/>
      <c r="V278" s="337"/>
      <c r="W278" s="337"/>
      <c r="X278" s="337"/>
      <c r="Y278" s="337"/>
      <c r="Z278" s="337"/>
    </row>
    <row r="279" spans="1:26" ht="12.75" x14ac:dyDescent="0.2">
      <c r="A279" s="337"/>
      <c r="B279" s="337"/>
      <c r="C279" s="337"/>
      <c r="D279" s="337"/>
      <c r="E279" s="337"/>
      <c r="F279" s="337"/>
      <c r="G279" s="337"/>
      <c r="H279" s="337"/>
      <c r="I279" s="337"/>
      <c r="J279" s="337"/>
      <c r="K279" s="337"/>
      <c r="L279" s="337"/>
      <c r="M279" s="337"/>
      <c r="N279" s="337"/>
      <c r="O279" s="337"/>
      <c r="P279" s="337"/>
      <c r="Q279" s="337"/>
      <c r="R279" s="337"/>
      <c r="S279" s="337"/>
      <c r="T279" s="337"/>
      <c r="U279" s="337"/>
      <c r="V279" s="337"/>
      <c r="W279" s="337"/>
      <c r="X279" s="337"/>
      <c r="Y279" s="337"/>
      <c r="Z279" s="337"/>
    </row>
    <row r="280" spans="1:26" ht="12.75" x14ac:dyDescent="0.2">
      <c r="A280" s="337"/>
      <c r="B280" s="337"/>
      <c r="C280" s="337"/>
      <c r="D280" s="337"/>
      <c r="E280" s="337"/>
      <c r="F280" s="337"/>
      <c r="G280" s="337"/>
      <c r="H280" s="337"/>
      <c r="I280" s="337"/>
      <c r="J280" s="337"/>
      <c r="K280" s="337"/>
      <c r="L280" s="337"/>
      <c r="M280" s="337"/>
      <c r="N280" s="337"/>
      <c r="O280" s="337"/>
      <c r="P280" s="337"/>
      <c r="Q280" s="337"/>
      <c r="R280" s="337"/>
      <c r="S280" s="337"/>
      <c r="T280" s="337"/>
      <c r="U280" s="337"/>
      <c r="V280" s="337"/>
      <c r="W280" s="337"/>
      <c r="X280" s="337"/>
      <c r="Y280" s="337"/>
      <c r="Z280" s="337"/>
    </row>
    <row r="281" spans="1:26" ht="12.75" x14ac:dyDescent="0.2">
      <c r="A281" s="337"/>
      <c r="B281" s="337"/>
      <c r="C281" s="337"/>
      <c r="D281" s="337"/>
      <c r="E281" s="337"/>
      <c r="F281" s="337"/>
      <c r="G281" s="337"/>
      <c r="H281" s="337"/>
      <c r="I281" s="337"/>
      <c r="J281" s="337"/>
      <c r="K281" s="337"/>
      <c r="L281" s="337"/>
      <c r="M281" s="337"/>
      <c r="N281" s="337"/>
      <c r="O281" s="337"/>
      <c r="P281" s="337"/>
      <c r="Q281" s="337"/>
      <c r="R281" s="337"/>
      <c r="S281" s="337"/>
      <c r="T281" s="337"/>
      <c r="U281" s="337"/>
      <c r="V281" s="337"/>
      <c r="W281" s="337"/>
      <c r="X281" s="337"/>
      <c r="Y281" s="337"/>
      <c r="Z281" s="337"/>
    </row>
    <row r="282" spans="1:26" ht="12.75" x14ac:dyDescent="0.2">
      <c r="A282" s="337"/>
      <c r="B282" s="337"/>
      <c r="C282" s="337"/>
      <c r="D282" s="337"/>
      <c r="E282" s="337"/>
      <c r="F282" s="337"/>
      <c r="G282" s="337"/>
      <c r="H282" s="337"/>
      <c r="I282" s="337"/>
      <c r="J282" s="337"/>
      <c r="K282" s="337"/>
      <c r="L282" s="337"/>
      <c r="M282" s="337"/>
      <c r="N282" s="337"/>
      <c r="O282" s="337"/>
      <c r="P282" s="337"/>
      <c r="Q282" s="337"/>
      <c r="R282" s="337"/>
      <c r="S282" s="337"/>
      <c r="T282" s="337"/>
      <c r="U282" s="337"/>
      <c r="V282" s="337"/>
      <c r="W282" s="337"/>
      <c r="X282" s="337"/>
      <c r="Y282" s="337"/>
      <c r="Z282" s="337"/>
    </row>
    <row r="283" spans="1:26" ht="12.75" x14ac:dyDescent="0.2">
      <c r="A283" s="337"/>
      <c r="B283" s="337"/>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row>
    <row r="284" spans="1:26" ht="12.75" x14ac:dyDescent="0.2">
      <c r="A284" s="337"/>
      <c r="B284" s="337"/>
      <c r="C284" s="337"/>
      <c r="D284" s="337"/>
      <c r="E284" s="337"/>
      <c r="F284" s="337"/>
      <c r="G284" s="337"/>
      <c r="H284" s="337"/>
      <c r="I284" s="337"/>
      <c r="J284" s="337"/>
      <c r="K284" s="337"/>
      <c r="L284" s="337"/>
      <c r="M284" s="337"/>
      <c r="N284" s="337"/>
      <c r="O284" s="337"/>
      <c r="P284" s="337"/>
      <c r="Q284" s="337"/>
      <c r="R284" s="337"/>
      <c r="S284" s="337"/>
      <c r="T284" s="337"/>
      <c r="U284" s="337"/>
      <c r="V284" s="337"/>
      <c r="W284" s="337"/>
      <c r="X284" s="337"/>
      <c r="Y284" s="337"/>
      <c r="Z284" s="337"/>
    </row>
    <row r="285" spans="1:26" ht="12.75" x14ac:dyDescent="0.2">
      <c r="A285" s="337"/>
      <c r="B285" s="337"/>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row>
    <row r="286" spans="1:26" ht="12.75" x14ac:dyDescent="0.2">
      <c r="A286" s="337"/>
      <c r="B286" s="337"/>
      <c r="C286" s="337"/>
      <c r="D286" s="337"/>
      <c r="E286" s="337"/>
      <c r="F286" s="337"/>
      <c r="G286" s="337"/>
      <c r="H286" s="337"/>
      <c r="I286" s="337"/>
      <c r="J286" s="337"/>
      <c r="K286" s="337"/>
      <c r="L286" s="337"/>
      <c r="M286" s="337"/>
      <c r="N286" s="337"/>
      <c r="O286" s="337"/>
      <c r="P286" s="337"/>
      <c r="Q286" s="337"/>
      <c r="R286" s="337"/>
      <c r="S286" s="337"/>
      <c r="T286" s="337"/>
      <c r="U286" s="337"/>
      <c r="V286" s="337"/>
      <c r="W286" s="337"/>
      <c r="X286" s="337"/>
      <c r="Y286" s="337"/>
      <c r="Z286" s="337"/>
    </row>
    <row r="287" spans="1:26" ht="12.75" x14ac:dyDescent="0.2">
      <c r="A287" s="337"/>
      <c r="B287" s="337"/>
      <c r="C287" s="337"/>
      <c r="D287" s="337"/>
      <c r="E287" s="337"/>
      <c r="F287" s="337"/>
      <c r="G287" s="337"/>
      <c r="H287" s="337"/>
      <c r="I287" s="337"/>
      <c r="J287" s="337"/>
      <c r="K287" s="337"/>
      <c r="L287" s="337"/>
      <c r="M287" s="337"/>
      <c r="N287" s="337"/>
      <c r="O287" s="337"/>
      <c r="P287" s="337"/>
      <c r="Q287" s="337"/>
      <c r="R287" s="337"/>
      <c r="S287" s="337"/>
      <c r="T287" s="337"/>
      <c r="U287" s="337"/>
      <c r="V287" s="337"/>
      <c r="W287" s="337"/>
      <c r="X287" s="337"/>
      <c r="Y287" s="337"/>
      <c r="Z287" s="337"/>
    </row>
    <row r="288" spans="1:26" ht="12.75" x14ac:dyDescent="0.2">
      <c r="A288" s="337"/>
      <c r="B288" s="337"/>
      <c r="C288" s="337"/>
      <c r="D288" s="337"/>
      <c r="E288" s="337"/>
      <c r="F288" s="337"/>
      <c r="G288" s="337"/>
      <c r="H288" s="337"/>
      <c r="I288" s="337"/>
      <c r="J288" s="337"/>
      <c r="K288" s="337"/>
      <c r="L288" s="337"/>
      <c r="M288" s="337"/>
      <c r="N288" s="337"/>
      <c r="O288" s="337"/>
      <c r="P288" s="337"/>
      <c r="Q288" s="337"/>
      <c r="R288" s="337"/>
      <c r="S288" s="337"/>
      <c r="T288" s="337"/>
      <c r="U288" s="337"/>
      <c r="V288" s="337"/>
      <c r="W288" s="337"/>
      <c r="X288" s="337"/>
      <c r="Y288" s="337"/>
      <c r="Z288" s="337"/>
    </row>
    <row r="289" spans="1:26" ht="12.75" x14ac:dyDescent="0.2">
      <c r="A289" s="337"/>
      <c r="B289" s="337"/>
      <c r="C289" s="337"/>
      <c r="D289" s="337"/>
      <c r="E289" s="337"/>
      <c r="F289" s="337"/>
      <c r="G289" s="337"/>
      <c r="H289" s="337"/>
      <c r="I289" s="337"/>
      <c r="J289" s="337"/>
      <c r="K289" s="337"/>
      <c r="L289" s="337"/>
      <c r="M289" s="337"/>
      <c r="N289" s="337"/>
      <c r="O289" s="337"/>
      <c r="P289" s="337"/>
      <c r="Q289" s="337"/>
      <c r="R289" s="337"/>
      <c r="S289" s="337"/>
      <c r="T289" s="337"/>
      <c r="U289" s="337"/>
      <c r="V289" s="337"/>
      <c r="W289" s="337"/>
      <c r="X289" s="337"/>
      <c r="Y289" s="337"/>
      <c r="Z289" s="337"/>
    </row>
    <row r="290" spans="1:26" ht="12.75" x14ac:dyDescent="0.2">
      <c r="A290" s="337"/>
      <c r="B290" s="337"/>
      <c r="C290" s="337"/>
      <c r="D290" s="337"/>
      <c r="E290" s="337"/>
      <c r="F290" s="337"/>
      <c r="G290" s="337"/>
      <c r="H290" s="337"/>
      <c r="I290" s="337"/>
      <c r="J290" s="337"/>
      <c r="K290" s="337"/>
      <c r="L290" s="337"/>
      <c r="M290" s="337"/>
      <c r="N290" s="337"/>
      <c r="O290" s="337"/>
      <c r="P290" s="337"/>
      <c r="Q290" s="337"/>
      <c r="R290" s="337"/>
      <c r="S290" s="337"/>
      <c r="T290" s="337"/>
      <c r="U290" s="337"/>
      <c r="V290" s="337"/>
      <c r="W290" s="337"/>
      <c r="X290" s="337"/>
      <c r="Y290" s="337"/>
      <c r="Z290" s="337"/>
    </row>
    <row r="291" spans="1:26" ht="12.75" x14ac:dyDescent="0.2">
      <c r="A291" s="337"/>
      <c r="B291" s="337"/>
      <c r="C291" s="337"/>
      <c r="D291" s="337"/>
      <c r="E291" s="337"/>
      <c r="F291" s="337"/>
      <c r="G291" s="337"/>
      <c r="H291" s="337"/>
      <c r="I291" s="337"/>
      <c r="J291" s="337"/>
      <c r="K291" s="337"/>
      <c r="L291" s="337"/>
      <c r="M291" s="337"/>
      <c r="N291" s="337"/>
      <c r="O291" s="337"/>
      <c r="P291" s="337"/>
      <c r="Q291" s="337"/>
      <c r="R291" s="337"/>
      <c r="S291" s="337"/>
      <c r="T291" s="337"/>
      <c r="U291" s="337"/>
      <c r="V291" s="337"/>
      <c r="W291" s="337"/>
      <c r="X291" s="337"/>
      <c r="Y291" s="337"/>
      <c r="Z291" s="337"/>
    </row>
    <row r="292" spans="1:26" ht="12.75" x14ac:dyDescent="0.2">
      <c r="A292" s="337"/>
      <c r="B292" s="337"/>
      <c r="C292" s="337"/>
      <c r="D292" s="337"/>
      <c r="E292" s="337"/>
      <c r="F292" s="337"/>
      <c r="G292" s="337"/>
      <c r="H292" s="337"/>
      <c r="I292" s="337"/>
      <c r="J292" s="337"/>
      <c r="K292" s="337"/>
      <c r="L292" s="337"/>
      <c r="M292" s="337"/>
      <c r="N292" s="337"/>
      <c r="O292" s="337"/>
      <c r="P292" s="337"/>
      <c r="Q292" s="337"/>
      <c r="R292" s="337"/>
      <c r="S292" s="337"/>
      <c r="T292" s="337"/>
      <c r="U292" s="337"/>
      <c r="V292" s="337"/>
      <c r="W292" s="337"/>
      <c r="X292" s="337"/>
      <c r="Y292" s="337"/>
      <c r="Z292" s="337"/>
    </row>
    <row r="293" spans="1:26" ht="12.75" x14ac:dyDescent="0.2">
      <c r="A293" s="337"/>
      <c r="B293" s="337"/>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row>
    <row r="294" spans="1:26" ht="12.75" x14ac:dyDescent="0.2">
      <c r="A294" s="337"/>
      <c r="B294" s="337"/>
      <c r="C294" s="337"/>
      <c r="D294" s="337"/>
      <c r="E294" s="337"/>
      <c r="F294" s="337"/>
      <c r="G294" s="337"/>
      <c r="H294" s="337"/>
      <c r="I294" s="337"/>
      <c r="J294" s="337"/>
      <c r="K294" s="337"/>
      <c r="L294" s="337"/>
      <c r="M294" s="337"/>
      <c r="N294" s="337"/>
      <c r="O294" s="337"/>
      <c r="P294" s="337"/>
      <c r="Q294" s="337"/>
      <c r="R294" s="337"/>
      <c r="S294" s="337"/>
      <c r="T294" s="337"/>
      <c r="U294" s="337"/>
      <c r="V294" s="337"/>
      <c r="W294" s="337"/>
      <c r="X294" s="337"/>
      <c r="Y294" s="337"/>
      <c r="Z294" s="337"/>
    </row>
    <row r="295" spans="1:26" ht="12.75" x14ac:dyDescent="0.2">
      <c r="A295" s="337"/>
      <c r="B295" s="337"/>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row>
    <row r="296" spans="1:26" ht="12.75" x14ac:dyDescent="0.2">
      <c r="A296" s="337"/>
      <c r="B296" s="337"/>
      <c r="C296" s="337"/>
      <c r="D296" s="337"/>
      <c r="E296" s="337"/>
      <c r="F296" s="337"/>
      <c r="G296" s="337"/>
      <c r="H296" s="337"/>
      <c r="I296" s="337"/>
      <c r="J296" s="337"/>
      <c r="K296" s="337"/>
      <c r="L296" s="337"/>
      <c r="M296" s="337"/>
      <c r="N296" s="337"/>
      <c r="O296" s="337"/>
      <c r="P296" s="337"/>
      <c r="Q296" s="337"/>
      <c r="R296" s="337"/>
      <c r="S296" s="337"/>
      <c r="T296" s="337"/>
      <c r="U296" s="337"/>
      <c r="V296" s="337"/>
      <c r="W296" s="337"/>
      <c r="X296" s="337"/>
      <c r="Y296" s="337"/>
      <c r="Z296" s="337"/>
    </row>
    <row r="297" spans="1:26" ht="12.75" x14ac:dyDescent="0.2">
      <c r="A297" s="337"/>
      <c r="B297" s="337"/>
      <c r="C297" s="337"/>
      <c r="D297" s="337"/>
      <c r="E297" s="337"/>
      <c r="F297" s="337"/>
      <c r="G297" s="337"/>
      <c r="H297" s="337"/>
      <c r="I297" s="337"/>
      <c r="J297" s="337"/>
      <c r="K297" s="337"/>
      <c r="L297" s="337"/>
      <c r="M297" s="337"/>
      <c r="N297" s="337"/>
      <c r="O297" s="337"/>
      <c r="P297" s="337"/>
      <c r="Q297" s="337"/>
      <c r="R297" s="337"/>
      <c r="S297" s="337"/>
      <c r="T297" s="337"/>
      <c r="U297" s="337"/>
      <c r="V297" s="337"/>
      <c r="W297" s="337"/>
      <c r="X297" s="337"/>
      <c r="Y297" s="337"/>
      <c r="Z297" s="337"/>
    </row>
    <row r="298" spans="1:26" ht="12.75" x14ac:dyDescent="0.2">
      <c r="A298" s="337"/>
      <c r="B298" s="337"/>
      <c r="C298" s="337"/>
      <c r="D298" s="337"/>
      <c r="E298" s="337"/>
      <c r="F298" s="337"/>
      <c r="G298" s="337"/>
      <c r="H298" s="337"/>
      <c r="I298" s="337"/>
      <c r="J298" s="337"/>
      <c r="K298" s="337"/>
      <c r="L298" s="337"/>
      <c r="M298" s="337"/>
      <c r="N298" s="337"/>
      <c r="O298" s="337"/>
      <c r="P298" s="337"/>
      <c r="Q298" s="337"/>
      <c r="R298" s="337"/>
      <c r="S298" s="337"/>
      <c r="T298" s="337"/>
      <c r="U298" s="337"/>
      <c r="V298" s="337"/>
      <c r="W298" s="337"/>
      <c r="X298" s="337"/>
      <c r="Y298" s="337"/>
      <c r="Z298" s="337"/>
    </row>
    <row r="299" spans="1:26" ht="12.75" x14ac:dyDescent="0.2">
      <c r="A299" s="337"/>
      <c r="B299" s="337"/>
      <c r="C299" s="337"/>
      <c r="D299" s="337"/>
      <c r="E299" s="337"/>
      <c r="F299" s="337"/>
      <c r="G299" s="337"/>
      <c r="H299" s="337"/>
      <c r="I299" s="337"/>
      <c r="J299" s="337"/>
      <c r="K299" s="337"/>
      <c r="L299" s="337"/>
      <c r="M299" s="337"/>
      <c r="N299" s="337"/>
      <c r="O299" s="337"/>
      <c r="P299" s="337"/>
      <c r="Q299" s="337"/>
      <c r="R299" s="337"/>
      <c r="S299" s="337"/>
      <c r="T299" s="337"/>
      <c r="U299" s="337"/>
      <c r="V299" s="337"/>
      <c r="W299" s="337"/>
      <c r="X299" s="337"/>
      <c r="Y299" s="337"/>
      <c r="Z299" s="337"/>
    </row>
    <row r="300" spans="1:26" ht="12.75" x14ac:dyDescent="0.2">
      <c r="A300" s="337"/>
      <c r="B300" s="337"/>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row>
    <row r="301" spans="1:26" ht="12.75" x14ac:dyDescent="0.2">
      <c r="A301" s="337"/>
      <c r="B301" s="337"/>
      <c r="C301" s="337"/>
      <c r="D301" s="337"/>
      <c r="E301" s="337"/>
      <c r="F301" s="337"/>
      <c r="G301" s="337"/>
      <c r="H301" s="337"/>
      <c r="I301" s="337"/>
      <c r="J301" s="337"/>
      <c r="K301" s="337"/>
      <c r="L301" s="337"/>
      <c r="M301" s="337"/>
      <c r="N301" s="337"/>
      <c r="O301" s="337"/>
      <c r="P301" s="337"/>
      <c r="Q301" s="337"/>
      <c r="R301" s="337"/>
      <c r="S301" s="337"/>
      <c r="T301" s="337"/>
      <c r="U301" s="337"/>
      <c r="V301" s="337"/>
      <c r="W301" s="337"/>
      <c r="X301" s="337"/>
      <c r="Y301" s="337"/>
      <c r="Z301" s="337"/>
    </row>
    <row r="302" spans="1:26" ht="12.75" x14ac:dyDescent="0.2">
      <c r="A302" s="337"/>
      <c r="B302" s="337"/>
      <c r="C302" s="337"/>
      <c r="D302" s="337"/>
      <c r="E302" s="337"/>
      <c r="F302" s="337"/>
      <c r="G302" s="337"/>
      <c r="H302" s="337"/>
      <c r="I302" s="337"/>
      <c r="J302" s="337"/>
      <c r="K302" s="337"/>
      <c r="L302" s="337"/>
      <c r="M302" s="337"/>
      <c r="N302" s="337"/>
      <c r="O302" s="337"/>
      <c r="P302" s="337"/>
      <c r="Q302" s="337"/>
      <c r="R302" s="337"/>
      <c r="S302" s="337"/>
      <c r="T302" s="337"/>
      <c r="U302" s="337"/>
      <c r="V302" s="337"/>
      <c r="W302" s="337"/>
      <c r="X302" s="337"/>
      <c r="Y302" s="337"/>
      <c r="Z302" s="337"/>
    </row>
    <row r="303" spans="1:26" ht="12.75" x14ac:dyDescent="0.2">
      <c r="A303" s="337"/>
      <c r="B303" s="337"/>
      <c r="C303" s="337"/>
      <c r="D303" s="337"/>
      <c r="E303" s="337"/>
      <c r="F303" s="337"/>
      <c r="G303" s="337"/>
      <c r="H303" s="337"/>
      <c r="I303" s="337"/>
      <c r="J303" s="337"/>
      <c r="K303" s="337"/>
      <c r="L303" s="337"/>
      <c r="M303" s="337"/>
      <c r="N303" s="337"/>
      <c r="O303" s="337"/>
      <c r="P303" s="337"/>
      <c r="Q303" s="337"/>
      <c r="R303" s="337"/>
      <c r="S303" s="337"/>
      <c r="T303" s="337"/>
      <c r="U303" s="337"/>
      <c r="V303" s="337"/>
      <c r="W303" s="337"/>
      <c r="X303" s="337"/>
      <c r="Y303" s="337"/>
      <c r="Z303" s="337"/>
    </row>
    <row r="304" spans="1:26" ht="12.75" x14ac:dyDescent="0.2">
      <c r="A304" s="337"/>
      <c r="B304" s="337"/>
      <c r="C304" s="337"/>
      <c r="D304" s="337"/>
      <c r="E304" s="337"/>
      <c r="F304" s="337"/>
      <c r="G304" s="337"/>
      <c r="H304" s="337"/>
      <c r="I304" s="337"/>
      <c r="J304" s="337"/>
      <c r="K304" s="337"/>
      <c r="L304" s="337"/>
      <c r="M304" s="337"/>
      <c r="N304" s="337"/>
      <c r="O304" s="337"/>
      <c r="P304" s="337"/>
      <c r="Q304" s="337"/>
      <c r="R304" s="337"/>
      <c r="S304" s="337"/>
      <c r="T304" s="337"/>
      <c r="U304" s="337"/>
      <c r="V304" s="337"/>
      <c r="W304" s="337"/>
      <c r="X304" s="337"/>
      <c r="Y304" s="337"/>
      <c r="Z304" s="337"/>
    </row>
    <row r="305" spans="1:26" ht="12.75" x14ac:dyDescent="0.2">
      <c r="A305" s="337"/>
      <c r="B305" s="337"/>
      <c r="C305" s="337"/>
      <c r="D305" s="337"/>
      <c r="E305" s="337"/>
      <c r="F305" s="337"/>
      <c r="G305" s="337"/>
      <c r="H305" s="337"/>
      <c r="I305" s="337"/>
      <c r="J305" s="337"/>
      <c r="K305" s="337"/>
      <c r="L305" s="337"/>
      <c r="M305" s="337"/>
      <c r="N305" s="337"/>
      <c r="O305" s="337"/>
      <c r="P305" s="337"/>
      <c r="Q305" s="337"/>
      <c r="R305" s="337"/>
      <c r="S305" s="337"/>
      <c r="T305" s="337"/>
      <c r="U305" s="337"/>
      <c r="V305" s="337"/>
      <c r="W305" s="337"/>
      <c r="X305" s="337"/>
      <c r="Y305" s="337"/>
      <c r="Z305" s="337"/>
    </row>
    <row r="306" spans="1:26" ht="12.75" x14ac:dyDescent="0.2">
      <c r="A306" s="337"/>
      <c r="B306" s="337"/>
      <c r="C306" s="337"/>
      <c r="D306" s="337"/>
      <c r="E306" s="337"/>
      <c r="F306" s="337"/>
      <c r="G306" s="337"/>
      <c r="H306" s="337"/>
      <c r="I306" s="337"/>
      <c r="J306" s="337"/>
      <c r="K306" s="337"/>
      <c r="L306" s="337"/>
      <c r="M306" s="337"/>
      <c r="N306" s="337"/>
      <c r="O306" s="337"/>
      <c r="P306" s="337"/>
      <c r="Q306" s="337"/>
      <c r="R306" s="337"/>
      <c r="S306" s="337"/>
      <c r="T306" s="337"/>
      <c r="U306" s="337"/>
      <c r="V306" s="337"/>
      <c r="W306" s="337"/>
      <c r="X306" s="337"/>
      <c r="Y306" s="337"/>
      <c r="Z306" s="337"/>
    </row>
    <row r="307" spans="1:26" ht="12.75" x14ac:dyDescent="0.2">
      <c r="A307" s="337"/>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row>
    <row r="308" spans="1:26" ht="12.75" x14ac:dyDescent="0.2">
      <c r="A308" s="337"/>
      <c r="B308" s="337"/>
      <c r="C308" s="337"/>
      <c r="D308" s="337"/>
      <c r="E308" s="337"/>
      <c r="F308" s="337"/>
      <c r="G308" s="337"/>
      <c r="H308" s="337"/>
      <c r="I308" s="337"/>
      <c r="J308" s="337"/>
      <c r="K308" s="337"/>
      <c r="L308" s="337"/>
      <c r="M308" s="337"/>
      <c r="N308" s="337"/>
      <c r="O308" s="337"/>
      <c r="P308" s="337"/>
      <c r="Q308" s="337"/>
      <c r="R308" s="337"/>
      <c r="S308" s="337"/>
      <c r="T308" s="337"/>
      <c r="U308" s="337"/>
      <c r="V308" s="337"/>
      <c r="W308" s="337"/>
      <c r="X308" s="337"/>
      <c r="Y308" s="337"/>
      <c r="Z308" s="337"/>
    </row>
    <row r="309" spans="1:26" ht="12.75" x14ac:dyDescent="0.2">
      <c r="A309" s="337"/>
      <c r="B309" s="337"/>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row>
    <row r="310" spans="1:26" ht="12.75" x14ac:dyDescent="0.2">
      <c r="A310" s="337"/>
      <c r="B310" s="337"/>
      <c r="C310" s="337"/>
      <c r="D310" s="337"/>
      <c r="E310" s="337"/>
      <c r="F310" s="337"/>
      <c r="G310" s="337"/>
      <c r="H310" s="337"/>
      <c r="I310" s="337"/>
      <c r="J310" s="337"/>
      <c r="K310" s="337"/>
      <c r="L310" s="337"/>
      <c r="M310" s="337"/>
      <c r="N310" s="337"/>
      <c r="O310" s="337"/>
      <c r="P310" s="337"/>
      <c r="Q310" s="337"/>
      <c r="R310" s="337"/>
      <c r="S310" s="337"/>
      <c r="T310" s="337"/>
      <c r="U310" s="337"/>
      <c r="V310" s="337"/>
      <c r="W310" s="337"/>
      <c r="X310" s="337"/>
      <c r="Y310" s="337"/>
      <c r="Z310" s="337"/>
    </row>
    <row r="311" spans="1:26" ht="12.75" x14ac:dyDescent="0.2">
      <c r="A311" s="337"/>
      <c r="B311" s="337"/>
      <c r="C311" s="337"/>
      <c r="D311" s="337"/>
      <c r="E311" s="337"/>
      <c r="F311" s="337"/>
      <c r="G311" s="337"/>
      <c r="H311" s="337"/>
      <c r="I311" s="337"/>
      <c r="J311" s="337"/>
      <c r="K311" s="337"/>
      <c r="L311" s="337"/>
      <c r="M311" s="337"/>
      <c r="N311" s="337"/>
      <c r="O311" s="337"/>
      <c r="P311" s="337"/>
      <c r="Q311" s="337"/>
      <c r="R311" s="337"/>
      <c r="S311" s="337"/>
      <c r="T311" s="337"/>
      <c r="U311" s="337"/>
      <c r="V311" s="337"/>
      <c r="W311" s="337"/>
      <c r="X311" s="337"/>
      <c r="Y311" s="337"/>
      <c r="Z311" s="337"/>
    </row>
    <row r="312" spans="1:26" ht="12.75" x14ac:dyDescent="0.2">
      <c r="A312" s="337"/>
      <c r="B312" s="337"/>
      <c r="C312" s="337"/>
      <c r="D312" s="337"/>
      <c r="E312" s="337"/>
      <c r="F312" s="337"/>
      <c r="G312" s="337"/>
      <c r="H312" s="337"/>
      <c r="I312" s="337"/>
      <c r="J312" s="337"/>
      <c r="K312" s="337"/>
      <c r="L312" s="337"/>
      <c r="M312" s="337"/>
      <c r="N312" s="337"/>
      <c r="O312" s="337"/>
      <c r="P312" s="337"/>
      <c r="Q312" s="337"/>
      <c r="R312" s="337"/>
      <c r="S312" s="337"/>
      <c r="T312" s="337"/>
      <c r="U312" s="337"/>
      <c r="V312" s="337"/>
      <c r="W312" s="337"/>
      <c r="X312" s="337"/>
      <c r="Y312" s="337"/>
      <c r="Z312" s="337"/>
    </row>
    <row r="313" spans="1:26" ht="12.75" x14ac:dyDescent="0.2">
      <c r="A313" s="337"/>
      <c r="B313" s="337"/>
      <c r="C313" s="337"/>
      <c r="D313" s="337"/>
      <c r="E313" s="337"/>
      <c r="F313" s="337"/>
      <c r="G313" s="337"/>
      <c r="H313" s="337"/>
      <c r="I313" s="337"/>
      <c r="J313" s="337"/>
      <c r="K313" s="337"/>
      <c r="L313" s="337"/>
      <c r="M313" s="337"/>
      <c r="N313" s="337"/>
      <c r="O313" s="337"/>
      <c r="P313" s="337"/>
      <c r="Q313" s="337"/>
      <c r="R313" s="337"/>
      <c r="S313" s="337"/>
      <c r="T313" s="337"/>
      <c r="U313" s="337"/>
      <c r="V313" s="337"/>
      <c r="W313" s="337"/>
      <c r="X313" s="337"/>
      <c r="Y313" s="337"/>
      <c r="Z313" s="337"/>
    </row>
    <row r="314" spans="1:26" ht="12.75" x14ac:dyDescent="0.2">
      <c r="A314" s="337"/>
      <c r="B314" s="337"/>
      <c r="C314" s="337"/>
      <c r="D314" s="337"/>
      <c r="E314" s="337"/>
      <c r="F314" s="337"/>
      <c r="G314" s="337"/>
      <c r="H314" s="337"/>
      <c r="I314" s="337"/>
      <c r="J314" s="337"/>
      <c r="K314" s="337"/>
      <c r="L314" s="337"/>
      <c r="M314" s="337"/>
      <c r="N314" s="337"/>
      <c r="O314" s="337"/>
      <c r="P314" s="337"/>
      <c r="Q314" s="337"/>
      <c r="R314" s="337"/>
      <c r="S314" s="337"/>
      <c r="T314" s="337"/>
      <c r="U314" s="337"/>
      <c r="V314" s="337"/>
      <c r="W314" s="337"/>
      <c r="X314" s="337"/>
      <c r="Y314" s="337"/>
      <c r="Z314" s="337"/>
    </row>
    <row r="315" spans="1:26" ht="12.75" x14ac:dyDescent="0.2">
      <c r="A315" s="337"/>
      <c r="B315" s="337"/>
      <c r="C315" s="337"/>
      <c r="D315" s="337"/>
      <c r="E315" s="337"/>
      <c r="F315" s="337"/>
      <c r="G315" s="337"/>
      <c r="H315" s="337"/>
      <c r="I315" s="337"/>
      <c r="J315" s="337"/>
      <c r="K315" s="337"/>
      <c r="L315" s="337"/>
      <c r="M315" s="337"/>
      <c r="N315" s="337"/>
      <c r="O315" s="337"/>
      <c r="P315" s="337"/>
      <c r="Q315" s="337"/>
      <c r="R315" s="337"/>
      <c r="S315" s="337"/>
      <c r="T315" s="337"/>
      <c r="U315" s="337"/>
      <c r="V315" s="337"/>
      <c r="W315" s="337"/>
      <c r="X315" s="337"/>
      <c r="Y315" s="337"/>
      <c r="Z315" s="337"/>
    </row>
    <row r="316" spans="1:26" ht="12.75" x14ac:dyDescent="0.2">
      <c r="A316" s="337"/>
      <c r="B316" s="337"/>
      <c r="C316" s="337"/>
      <c r="D316" s="337"/>
      <c r="E316" s="337"/>
      <c r="F316" s="337"/>
      <c r="G316" s="337"/>
      <c r="H316" s="337"/>
      <c r="I316" s="337"/>
      <c r="J316" s="337"/>
      <c r="K316" s="337"/>
      <c r="L316" s="337"/>
      <c r="M316" s="337"/>
      <c r="N316" s="337"/>
      <c r="O316" s="337"/>
      <c r="P316" s="337"/>
      <c r="Q316" s="337"/>
      <c r="R316" s="337"/>
      <c r="S316" s="337"/>
      <c r="T316" s="337"/>
      <c r="U316" s="337"/>
      <c r="V316" s="337"/>
      <c r="W316" s="337"/>
      <c r="X316" s="337"/>
      <c r="Y316" s="337"/>
      <c r="Z316" s="337"/>
    </row>
    <row r="317" spans="1:26" ht="12.75" x14ac:dyDescent="0.2">
      <c r="A317" s="337"/>
      <c r="B317" s="337"/>
      <c r="C317" s="337"/>
      <c r="D317" s="337"/>
      <c r="E317" s="337"/>
      <c r="F317" s="337"/>
      <c r="G317" s="337"/>
      <c r="H317" s="337"/>
      <c r="I317" s="337"/>
      <c r="J317" s="337"/>
      <c r="K317" s="337"/>
      <c r="L317" s="337"/>
      <c r="M317" s="337"/>
      <c r="N317" s="337"/>
      <c r="O317" s="337"/>
      <c r="P317" s="337"/>
      <c r="Q317" s="337"/>
      <c r="R317" s="337"/>
      <c r="S317" s="337"/>
      <c r="T317" s="337"/>
      <c r="U317" s="337"/>
      <c r="V317" s="337"/>
      <c r="W317" s="337"/>
      <c r="X317" s="337"/>
      <c r="Y317" s="337"/>
      <c r="Z317" s="337"/>
    </row>
    <row r="318" spans="1:26" ht="12.75" x14ac:dyDescent="0.2">
      <c r="A318" s="337"/>
      <c r="B318" s="337"/>
      <c r="C318" s="337"/>
      <c r="D318" s="337"/>
      <c r="E318" s="337"/>
      <c r="F318" s="337"/>
      <c r="G318" s="337"/>
      <c r="H318" s="337"/>
      <c r="I318" s="337"/>
      <c r="J318" s="337"/>
      <c r="K318" s="337"/>
      <c r="L318" s="337"/>
      <c r="M318" s="337"/>
      <c r="N318" s="337"/>
      <c r="O318" s="337"/>
      <c r="P318" s="337"/>
      <c r="Q318" s="337"/>
      <c r="R318" s="337"/>
      <c r="S318" s="337"/>
      <c r="T318" s="337"/>
      <c r="U318" s="337"/>
      <c r="V318" s="337"/>
      <c r="W318" s="337"/>
      <c r="X318" s="337"/>
      <c r="Y318" s="337"/>
      <c r="Z318" s="337"/>
    </row>
    <row r="319" spans="1:26" ht="12.75" x14ac:dyDescent="0.2">
      <c r="A319" s="337"/>
      <c r="B319" s="337"/>
      <c r="C319" s="337"/>
      <c r="D319" s="337"/>
      <c r="E319" s="337"/>
      <c r="F319" s="337"/>
      <c r="G319" s="337"/>
      <c r="H319" s="337"/>
      <c r="I319" s="337"/>
      <c r="J319" s="337"/>
      <c r="K319" s="337"/>
      <c r="L319" s="337"/>
      <c r="M319" s="337"/>
      <c r="N319" s="337"/>
      <c r="O319" s="337"/>
      <c r="P319" s="337"/>
      <c r="Q319" s="337"/>
      <c r="R319" s="337"/>
      <c r="S319" s="337"/>
      <c r="T319" s="337"/>
      <c r="U319" s="337"/>
      <c r="V319" s="337"/>
      <c r="W319" s="337"/>
      <c r="X319" s="337"/>
      <c r="Y319" s="337"/>
      <c r="Z319" s="337"/>
    </row>
    <row r="320" spans="1:26" ht="12.75" x14ac:dyDescent="0.2">
      <c r="A320" s="337"/>
      <c r="B320" s="337"/>
      <c r="C320" s="337"/>
      <c r="D320" s="337"/>
      <c r="E320" s="337"/>
      <c r="F320" s="337"/>
      <c r="G320" s="337"/>
      <c r="H320" s="337"/>
      <c r="I320" s="337"/>
      <c r="J320" s="337"/>
      <c r="K320" s="337"/>
      <c r="L320" s="337"/>
      <c r="M320" s="337"/>
      <c r="N320" s="337"/>
      <c r="O320" s="337"/>
      <c r="P320" s="337"/>
      <c r="Q320" s="337"/>
      <c r="R320" s="337"/>
      <c r="S320" s="337"/>
      <c r="T320" s="337"/>
      <c r="U320" s="337"/>
      <c r="V320" s="337"/>
      <c r="W320" s="337"/>
      <c r="X320" s="337"/>
      <c r="Y320" s="337"/>
      <c r="Z320" s="337"/>
    </row>
    <row r="321" spans="1:26" ht="12.75" x14ac:dyDescent="0.2">
      <c r="A321" s="337"/>
      <c r="B321" s="337"/>
      <c r="C321" s="337"/>
      <c r="D321" s="337"/>
      <c r="E321" s="337"/>
      <c r="F321" s="337"/>
      <c r="G321" s="337"/>
      <c r="H321" s="337"/>
      <c r="I321" s="337"/>
      <c r="J321" s="337"/>
      <c r="K321" s="337"/>
      <c r="L321" s="337"/>
      <c r="M321" s="337"/>
      <c r="N321" s="337"/>
      <c r="O321" s="337"/>
      <c r="P321" s="337"/>
      <c r="Q321" s="337"/>
      <c r="R321" s="337"/>
      <c r="S321" s="337"/>
      <c r="T321" s="337"/>
      <c r="U321" s="337"/>
      <c r="V321" s="337"/>
      <c r="W321" s="337"/>
      <c r="X321" s="337"/>
      <c r="Y321" s="337"/>
      <c r="Z321" s="337"/>
    </row>
    <row r="322" spans="1:26" ht="12.75" x14ac:dyDescent="0.2">
      <c r="A322" s="337"/>
      <c r="B322" s="337"/>
      <c r="C322" s="337"/>
      <c r="D322" s="337"/>
      <c r="E322" s="337"/>
      <c r="F322" s="337"/>
      <c r="G322" s="337"/>
      <c r="H322" s="337"/>
      <c r="I322" s="337"/>
      <c r="J322" s="337"/>
      <c r="K322" s="337"/>
      <c r="L322" s="337"/>
      <c r="M322" s="337"/>
      <c r="N322" s="337"/>
      <c r="O322" s="337"/>
      <c r="P322" s="337"/>
      <c r="Q322" s="337"/>
      <c r="R322" s="337"/>
      <c r="S322" s="337"/>
      <c r="T322" s="337"/>
      <c r="U322" s="337"/>
      <c r="V322" s="337"/>
      <c r="W322" s="337"/>
      <c r="X322" s="337"/>
      <c r="Y322" s="337"/>
      <c r="Z322" s="337"/>
    </row>
    <row r="323" spans="1:26" ht="12.75" x14ac:dyDescent="0.2">
      <c r="A323" s="337"/>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row>
    <row r="324" spans="1:26" ht="12.75" x14ac:dyDescent="0.2">
      <c r="A324" s="337"/>
      <c r="B324" s="337"/>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row>
    <row r="325" spans="1:26" ht="12.75" x14ac:dyDescent="0.2">
      <c r="A325" s="337"/>
      <c r="B325" s="337"/>
      <c r="C325" s="337"/>
      <c r="D325" s="337"/>
      <c r="E325" s="337"/>
      <c r="F325" s="337"/>
      <c r="G325" s="337"/>
      <c r="H325" s="337"/>
      <c r="I325" s="337"/>
      <c r="J325" s="337"/>
      <c r="K325" s="337"/>
      <c r="L325" s="337"/>
      <c r="M325" s="337"/>
      <c r="N325" s="337"/>
      <c r="O325" s="337"/>
      <c r="P325" s="337"/>
      <c r="Q325" s="337"/>
      <c r="R325" s="337"/>
      <c r="S325" s="337"/>
      <c r="T325" s="337"/>
      <c r="U325" s="337"/>
      <c r="V325" s="337"/>
      <c r="W325" s="337"/>
      <c r="X325" s="337"/>
      <c r="Y325" s="337"/>
      <c r="Z325" s="337"/>
    </row>
    <row r="326" spans="1:26" ht="12.75" x14ac:dyDescent="0.2">
      <c r="A326" s="337"/>
      <c r="B326" s="337"/>
      <c r="C326" s="337"/>
      <c r="D326" s="337"/>
      <c r="E326" s="337"/>
      <c r="F326" s="337"/>
      <c r="G326" s="337"/>
      <c r="H326" s="337"/>
      <c r="I326" s="337"/>
      <c r="J326" s="337"/>
      <c r="K326" s="337"/>
      <c r="L326" s="337"/>
      <c r="M326" s="337"/>
      <c r="N326" s="337"/>
      <c r="O326" s="337"/>
      <c r="P326" s="337"/>
      <c r="Q326" s="337"/>
      <c r="R326" s="337"/>
      <c r="S326" s="337"/>
      <c r="T326" s="337"/>
      <c r="U326" s="337"/>
      <c r="V326" s="337"/>
      <c r="W326" s="337"/>
      <c r="X326" s="337"/>
      <c r="Y326" s="337"/>
      <c r="Z326" s="337"/>
    </row>
    <row r="327" spans="1:26" ht="12.75" x14ac:dyDescent="0.2">
      <c r="A327" s="337"/>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row>
    <row r="328" spans="1:26" ht="12.75" x14ac:dyDescent="0.2">
      <c r="A328" s="337"/>
      <c r="B328" s="337"/>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row>
    <row r="329" spans="1:26" ht="12.75" x14ac:dyDescent="0.2">
      <c r="A329" s="337"/>
      <c r="B329" s="337"/>
      <c r="C329" s="337"/>
      <c r="D329" s="337"/>
      <c r="E329" s="337"/>
      <c r="F329" s="337"/>
      <c r="G329" s="337"/>
      <c r="H329" s="337"/>
      <c r="I329" s="337"/>
      <c r="J329" s="337"/>
      <c r="K329" s="337"/>
      <c r="L329" s="337"/>
      <c r="M329" s="337"/>
      <c r="N329" s="337"/>
      <c r="O329" s="337"/>
      <c r="P329" s="337"/>
      <c r="Q329" s="337"/>
      <c r="R329" s="337"/>
      <c r="S329" s="337"/>
      <c r="T329" s="337"/>
      <c r="U329" s="337"/>
      <c r="V329" s="337"/>
      <c r="W329" s="337"/>
      <c r="X329" s="337"/>
      <c r="Y329" s="337"/>
      <c r="Z329" s="337"/>
    </row>
    <row r="330" spans="1:26" ht="12.75" x14ac:dyDescent="0.2">
      <c r="A330" s="337"/>
      <c r="B330" s="337"/>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row>
    <row r="331" spans="1:26" ht="12.75" x14ac:dyDescent="0.2">
      <c r="A331" s="337"/>
      <c r="B331" s="337"/>
      <c r="C331" s="337"/>
      <c r="D331" s="337"/>
      <c r="E331" s="337"/>
      <c r="F331" s="337"/>
      <c r="G331" s="337"/>
      <c r="H331" s="337"/>
      <c r="I331" s="337"/>
      <c r="J331" s="337"/>
      <c r="K331" s="337"/>
      <c r="L331" s="337"/>
      <c r="M331" s="337"/>
      <c r="N331" s="337"/>
      <c r="O331" s="337"/>
      <c r="P331" s="337"/>
      <c r="Q331" s="337"/>
      <c r="R331" s="337"/>
      <c r="S331" s="337"/>
      <c r="T331" s="337"/>
      <c r="U331" s="337"/>
      <c r="V331" s="337"/>
      <c r="W331" s="337"/>
      <c r="X331" s="337"/>
      <c r="Y331" s="337"/>
      <c r="Z331" s="337"/>
    </row>
    <row r="332" spans="1:26" ht="12.75" x14ac:dyDescent="0.2">
      <c r="A332" s="337"/>
      <c r="B332" s="337"/>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row>
    <row r="333" spans="1:26" ht="12.75" x14ac:dyDescent="0.2">
      <c r="A333" s="337"/>
      <c r="B333" s="337"/>
      <c r="C333" s="337"/>
      <c r="D333" s="337"/>
      <c r="E333" s="337"/>
      <c r="F333" s="337"/>
      <c r="G333" s="337"/>
      <c r="H333" s="337"/>
      <c r="I333" s="337"/>
      <c r="J333" s="337"/>
      <c r="K333" s="337"/>
      <c r="L333" s="337"/>
      <c r="M333" s="337"/>
      <c r="N333" s="337"/>
      <c r="O333" s="337"/>
      <c r="P333" s="337"/>
      <c r="Q333" s="337"/>
      <c r="R333" s="337"/>
      <c r="S333" s="337"/>
      <c r="T333" s="337"/>
      <c r="U333" s="337"/>
      <c r="V333" s="337"/>
      <c r="W333" s="337"/>
      <c r="X333" s="337"/>
      <c r="Y333" s="337"/>
      <c r="Z333" s="337"/>
    </row>
    <row r="334" spans="1:26" ht="12.75" x14ac:dyDescent="0.2">
      <c r="A334" s="337"/>
      <c r="B334" s="337"/>
      <c r="C334" s="337"/>
      <c r="D334" s="337"/>
      <c r="E334" s="337"/>
      <c r="F334" s="337"/>
      <c r="G334" s="337"/>
      <c r="H334" s="337"/>
      <c r="I334" s="337"/>
      <c r="J334" s="337"/>
      <c r="K334" s="337"/>
      <c r="L334" s="337"/>
      <c r="M334" s="337"/>
      <c r="N334" s="337"/>
      <c r="O334" s="337"/>
      <c r="P334" s="337"/>
      <c r="Q334" s="337"/>
      <c r="R334" s="337"/>
      <c r="S334" s="337"/>
      <c r="T334" s="337"/>
      <c r="U334" s="337"/>
      <c r="V334" s="337"/>
      <c r="W334" s="337"/>
      <c r="X334" s="337"/>
      <c r="Y334" s="337"/>
      <c r="Z334" s="337"/>
    </row>
    <row r="335" spans="1:26" ht="12.75" x14ac:dyDescent="0.2">
      <c r="A335" s="337"/>
      <c r="B335" s="337"/>
      <c r="C335" s="337"/>
      <c r="D335" s="337"/>
      <c r="E335" s="337"/>
      <c r="F335" s="337"/>
      <c r="G335" s="337"/>
      <c r="H335" s="337"/>
      <c r="I335" s="337"/>
      <c r="J335" s="337"/>
      <c r="K335" s="337"/>
      <c r="L335" s="337"/>
      <c r="M335" s="337"/>
      <c r="N335" s="337"/>
      <c r="O335" s="337"/>
      <c r="P335" s="337"/>
      <c r="Q335" s="337"/>
      <c r="R335" s="337"/>
      <c r="S335" s="337"/>
      <c r="T335" s="337"/>
      <c r="U335" s="337"/>
      <c r="V335" s="337"/>
      <c r="W335" s="337"/>
      <c r="X335" s="337"/>
      <c r="Y335" s="337"/>
      <c r="Z335" s="337"/>
    </row>
    <row r="336" spans="1:26" ht="12.75" x14ac:dyDescent="0.2">
      <c r="A336" s="337"/>
      <c r="B336" s="337"/>
      <c r="C336" s="337"/>
      <c r="D336" s="337"/>
      <c r="E336" s="337"/>
      <c r="F336" s="337"/>
      <c r="G336" s="337"/>
      <c r="H336" s="337"/>
      <c r="I336" s="337"/>
      <c r="J336" s="337"/>
      <c r="K336" s="337"/>
      <c r="L336" s="337"/>
      <c r="M336" s="337"/>
      <c r="N336" s="337"/>
      <c r="O336" s="337"/>
      <c r="P336" s="337"/>
      <c r="Q336" s="337"/>
      <c r="R336" s="337"/>
      <c r="S336" s="337"/>
      <c r="T336" s="337"/>
      <c r="U336" s="337"/>
      <c r="V336" s="337"/>
      <c r="W336" s="337"/>
      <c r="X336" s="337"/>
      <c r="Y336" s="337"/>
      <c r="Z336" s="337"/>
    </row>
    <row r="337" spans="1:26" ht="12.75" x14ac:dyDescent="0.2">
      <c r="A337" s="337"/>
      <c r="B337" s="337"/>
      <c r="C337" s="337"/>
      <c r="D337" s="337"/>
      <c r="E337" s="337"/>
      <c r="F337" s="337"/>
      <c r="G337" s="337"/>
      <c r="H337" s="337"/>
      <c r="I337" s="337"/>
      <c r="J337" s="337"/>
      <c r="K337" s="337"/>
      <c r="L337" s="337"/>
      <c r="M337" s="337"/>
      <c r="N337" s="337"/>
      <c r="O337" s="337"/>
      <c r="P337" s="337"/>
      <c r="Q337" s="337"/>
      <c r="R337" s="337"/>
      <c r="S337" s="337"/>
      <c r="T337" s="337"/>
      <c r="U337" s="337"/>
      <c r="V337" s="337"/>
      <c r="W337" s="337"/>
      <c r="X337" s="337"/>
      <c r="Y337" s="337"/>
      <c r="Z337" s="337"/>
    </row>
    <row r="338" spans="1:26" ht="12.75" x14ac:dyDescent="0.2">
      <c r="A338" s="337"/>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row>
    <row r="339" spans="1:26" ht="12.75" x14ac:dyDescent="0.2">
      <c r="A339" s="337"/>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row>
    <row r="340" spans="1:26" ht="12.75" x14ac:dyDescent="0.2">
      <c r="A340" s="337"/>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row>
    <row r="341" spans="1:26" ht="12.75" x14ac:dyDescent="0.2">
      <c r="A341" s="337"/>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row>
    <row r="342" spans="1:26" ht="12.75" x14ac:dyDescent="0.2">
      <c r="A342" s="337"/>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row>
    <row r="343" spans="1:26" ht="12.75" x14ac:dyDescent="0.2">
      <c r="A343" s="337"/>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row>
    <row r="344" spans="1:26" ht="12.75" x14ac:dyDescent="0.2">
      <c r="A344" s="337"/>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row>
    <row r="345" spans="1:26" ht="12.75" x14ac:dyDescent="0.2">
      <c r="A345" s="337"/>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row>
    <row r="346" spans="1:26" ht="12.75" x14ac:dyDescent="0.2">
      <c r="A346" s="337"/>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row>
    <row r="347" spans="1:26" ht="12.75" x14ac:dyDescent="0.2">
      <c r="A347" s="337"/>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row>
    <row r="348" spans="1:26" ht="12.75" x14ac:dyDescent="0.2">
      <c r="A348" s="337"/>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row>
    <row r="349" spans="1:26" ht="12.75" x14ac:dyDescent="0.2">
      <c r="A349" s="337"/>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row>
    <row r="350" spans="1:26" ht="12.75" x14ac:dyDescent="0.2">
      <c r="A350" s="337"/>
      <c r="B350" s="337"/>
      <c r="C350" s="337"/>
      <c r="D350" s="337"/>
      <c r="E350" s="337"/>
      <c r="F350" s="337"/>
      <c r="G350" s="337"/>
      <c r="H350" s="337"/>
      <c r="I350" s="337"/>
      <c r="J350" s="337"/>
      <c r="K350" s="337"/>
      <c r="L350" s="337"/>
      <c r="M350" s="337"/>
      <c r="N350" s="337"/>
      <c r="O350" s="337"/>
      <c r="P350" s="337"/>
      <c r="Q350" s="337"/>
      <c r="R350" s="337"/>
      <c r="S350" s="337"/>
      <c r="T350" s="337"/>
      <c r="U350" s="337"/>
      <c r="V350" s="337"/>
      <c r="W350" s="337"/>
      <c r="X350" s="337"/>
      <c r="Y350" s="337"/>
      <c r="Z350" s="337"/>
    </row>
    <row r="351" spans="1:26" ht="12.75" x14ac:dyDescent="0.2">
      <c r="A351" s="337"/>
      <c r="B351" s="337"/>
      <c r="C351" s="337"/>
      <c r="D351" s="337"/>
      <c r="E351" s="337"/>
      <c r="F351" s="337"/>
      <c r="G351" s="337"/>
      <c r="H351" s="337"/>
      <c r="I351" s="337"/>
      <c r="J351" s="337"/>
      <c r="K351" s="337"/>
      <c r="L351" s="337"/>
      <c r="M351" s="337"/>
      <c r="N351" s="337"/>
      <c r="O351" s="337"/>
      <c r="P351" s="337"/>
      <c r="Q351" s="337"/>
      <c r="R351" s="337"/>
      <c r="S351" s="337"/>
      <c r="T351" s="337"/>
      <c r="U351" s="337"/>
      <c r="V351" s="337"/>
      <c r="W351" s="337"/>
      <c r="X351" s="337"/>
      <c r="Y351" s="337"/>
      <c r="Z351" s="337"/>
    </row>
    <row r="352" spans="1:26" ht="12.75" x14ac:dyDescent="0.2">
      <c r="A352" s="337"/>
      <c r="B352" s="337"/>
      <c r="C352" s="337"/>
      <c r="D352" s="337"/>
      <c r="E352" s="337"/>
      <c r="F352" s="337"/>
      <c r="G352" s="337"/>
      <c r="H352" s="337"/>
      <c r="I352" s="337"/>
      <c r="J352" s="337"/>
      <c r="K352" s="337"/>
      <c r="L352" s="337"/>
      <c r="M352" s="337"/>
      <c r="N352" s="337"/>
      <c r="O352" s="337"/>
      <c r="P352" s="337"/>
      <c r="Q352" s="337"/>
      <c r="R352" s="337"/>
      <c r="S352" s="337"/>
      <c r="T352" s="337"/>
      <c r="U352" s="337"/>
      <c r="V352" s="337"/>
      <c r="W352" s="337"/>
      <c r="X352" s="337"/>
      <c r="Y352" s="337"/>
      <c r="Z352" s="337"/>
    </row>
    <row r="353" spans="1:26" ht="12.75" x14ac:dyDescent="0.2">
      <c r="A353" s="337"/>
      <c r="B353" s="337"/>
      <c r="C353" s="337"/>
      <c r="D353" s="337"/>
      <c r="E353" s="337"/>
      <c r="F353" s="337"/>
      <c r="G353" s="337"/>
      <c r="H353" s="337"/>
      <c r="I353" s="337"/>
      <c r="J353" s="337"/>
      <c r="K353" s="337"/>
      <c r="L353" s="337"/>
      <c r="M353" s="337"/>
      <c r="N353" s="337"/>
      <c r="O353" s="337"/>
      <c r="P353" s="337"/>
      <c r="Q353" s="337"/>
      <c r="R353" s="337"/>
      <c r="S353" s="337"/>
      <c r="T353" s="337"/>
      <c r="U353" s="337"/>
      <c r="V353" s="337"/>
      <c r="W353" s="337"/>
      <c r="X353" s="337"/>
      <c r="Y353" s="337"/>
      <c r="Z353" s="337"/>
    </row>
    <row r="354" spans="1:26" ht="12.75" x14ac:dyDescent="0.2">
      <c r="A354" s="337"/>
      <c r="B354" s="337"/>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row>
    <row r="355" spans="1:26" ht="12.75" x14ac:dyDescent="0.2">
      <c r="A355" s="337"/>
      <c r="B355" s="337"/>
      <c r="C355" s="337"/>
      <c r="D355" s="337"/>
      <c r="E355" s="337"/>
      <c r="F355" s="337"/>
      <c r="G355" s="337"/>
      <c r="H355" s="337"/>
      <c r="I355" s="337"/>
      <c r="J355" s="337"/>
      <c r="K355" s="337"/>
      <c r="L355" s="337"/>
      <c r="M355" s="337"/>
      <c r="N355" s="337"/>
      <c r="O355" s="337"/>
      <c r="P355" s="337"/>
      <c r="Q355" s="337"/>
      <c r="R355" s="337"/>
      <c r="S355" s="337"/>
      <c r="T355" s="337"/>
      <c r="U355" s="337"/>
      <c r="V355" s="337"/>
      <c r="W355" s="337"/>
      <c r="X355" s="337"/>
      <c r="Y355" s="337"/>
      <c r="Z355" s="337"/>
    </row>
    <row r="356" spans="1:26" ht="12.75" x14ac:dyDescent="0.2">
      <c r="A356" s="337"/>
      <c r="B356" s="337"/>
      <c r="C356" s="337"/>
      <c r="D356" s="337"/>
      <c r="E356" s="337"/>
      <c r="F356" s="337"/>
      <c r="G356" s="337"/>
      <c r="H356" s="337"/>
      <c r="I356" s="337"/>
      <c r="J356" s="337"/>
      <c r="K356" s="337"/>
      <c r="L356" s="337"/>
      <c r="M356" s="337"/>
      <c r="N356" s="337"/>
      <c r="O356" s="337"/>
      <c r="P356" s="337"/>
      <c r="Q356" s="337"/>
      <c r="R356" s="337"/>
      <c r="S356" s="337"/>
      <c r="T356" s="337"/>
      <c r="U356" s="337"/>
      <c r="V356" s="337"/>
      <c r="W356" s="337"/>
      <c r="X356" s="337"/>
      <c r="Y356" s="337"/>
      <c r="Z356" s="337"/>
    </row>
    <row r="357" spans="1:26" ht="12.75" x14ac:dyDescent="0.2">
      <c r="A357" s="337"/>
      <c r="B357" s="337"/>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row>
    <row r="358" spans="1:26" ht="12.75" x14ac:dyDescent="0.2">
      <c r="A358" s="337"/>
      <c r="B358" s="337"/>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row>
    <row r="359" spans="1:26" ht="12.75" x14ac:dyDescent="0.2">
      <c r="A359" s="337"/>
      <c r="B359" s="337"/>
      <c r="C359" s="337"/>
      <c r="D359" s="337"/>
      <c r="E359" s="337"/>
      <c r="F359" s="337"/>
      <c r="G359" s="337"/>
      <c r="H359" s="337"/>
      <c r="I359" s="337"/>
      <c r="J359" s="337"/>
      <c r="K359" s="337"/>
      <c r="L359" s="337"/>
      <c r="M359" s="337"/>
      <c r="N359" s="337"/>
      <c r="O359" s="337"/>
      <c r="P359" s="337"/>
      <c r="Q359" s="337"/>
      <c r="R359" s="337"/>
      <c r="S359" s="337"/>
      <c r="T359" s="337"/>
      <c r="U359" s="337"/>
      <c r="V359" s="337"/>
      <c r="W359" s="337"/>
      <c r="X359" s="337"/>
      <c r="Y359" s="337"/>
      <c r="Z359" s="337"/>
    </row>
    <row r="360" spans="1:26" ht="12.75" x14ac:dyDescent="0.2">
      <c r="A360" s="337"/>
      <c r="B360" s="337"/>
      <c r="C360" s="337"/>
      <c r="D360" s="337"/>
      <c r="E360" s="337"/>
      <c r="F360" s="337"/>
      <c r="G360" s="337"/>
      <c r="H360" s="337"/>
      <c r="I360" s="337"/>
      <c r="J360" s="337"/>
      <c r="K360" s="337"/>
      <c r="L360" s="337"/>
      <c r="M360" s="337"/>
      <c r="N360" s="337"/>
      <c r="O360" s="337"/>
      <c r="P360" s="337"/>
      <c r="Q360" s="337"/>
      <c r="R360" s="337"/>
      <c r="S360" s="337"/>
      <c r="T360" s="337"/>
      <c r="U360" s="337"/>
      <c r="V360" s="337"/>
      <c r="W360" s="337"/>
      <c r="X360" s="337"/>
      <c r="Y360" s="337"/>
      <c r="Z360" s="337"/>
    </row>
    <row r="361" spans="1:26" ht="12.75" x14ac:dyDescent="0.2">
      <c r="A361" s="337"/>
      <c r="B361" s="337"/>
      <c r="C361" s="337"/>
      <c r="D361" s="337"/>
      <c r="E361" s="337"/>
      <c r="F361" s="337"/>
      <c r="G361" s="337"/>
      <c r="H361" s="337"/>
      <c r="I361" s="337"/>
      <c r="J361" s="337"/>
      <c r="K361" s="337"/>
      <c r="L361" s="337"/>
      <c r="M361" s="337"/>
      <c r="N361" s="337"/>
      <c r="O361" s="337"/>
      <c r="P361" s="337"/>
      <c r="Q361" s="337"/>
      <c r="R361" s="337"/>
      <c r="S361" s="337"/>
      <c r="T361" s="337"/>
      <c r="U361" s="337"/>
      <c r="V361" s="337"/>
      <c r="W361" s="337"/>
      <c r="X361" s="337"/>
      <c r="Y361" s="337"/>
      <c r="Z361" s="337"/>
    </row>
    <row r="362" spans="1:26" ht="12.75" x14ac:dyDescent="0.2">
      <c r="A362" s="337"/>
      <c r="B362" s="337"/>
      <c r="C362" s="337"/>
      <c r="D362" s="337"/>
      <c r="E362" s="337"/>
      <c r="F362" s="337"/>
      <c r="G362" s="337"/>
      <c r="H362" s="337"/>
      <c r="I362" s="337"/>
      <c r="J362" s="337"/>
      <c r="K362" s="337"/>
      <c r="L362" s="337"/>
      <c r="M362" s="337"/>
      <c r="N362" s="337"/>
      <c r="O362" s="337"/>
      <c r="P362" s="337"/>
      <c r="Q362" s="337"/>
      <c r="R362" s="337"/>
      <c r="S362" s="337"/>
      <c r="T362" s="337"/>
      <c r="U362" s="337"/>
      <c r="V362" s="337"/>
      <c r="W362" s="337"/>
      <c r="X362" s="337"/>
      <c r="Y362" s="337"/>
      <c r="Z362" s="337"/>
    </row>
    <row r="363" spans="1:26" ht="12.75" x14ac:dyDescent="0.2">
      <c r="A363" s="337"/>
      <c r="B363" s="337"/>
      <c r="C363" s="337"/>
      <c r="D363" s="337"/>
      <c r="E363" s="337"/>
      <c r="F363" s="337"/>
      <c r="G363" s="337"/>
      <c r="H363" s="337"/>
      <c r="I363" s="337"/>
      <c r="J363" s="337"/>
      <c r="K363" s="337"/>
      <c r="L363" s="337"/>
      <c r="M363" s="337"/>
      <c r="N363" s="337"/>
      <c r="O363" s="337"/>
      <c r="P363" s="337"/>
      <c r="Q363" s="337"/>
      <c r="R363" s="337"/>
      <c r="S363" s="337"/>
      <c r="T363" s="337"/>
      <c r="U363" s="337"/>
      <c r="V363" s="337"/>
      <c r="W363" s="337"/>
      <c r="X363" s="337"/>
      <c r="Y363" s="337"/>
      <c r="Z363" s="337"/>
    </row>
    <row r="364" spans="1:26" ht="12.75" x14ac:dyDescent="0.2">
      <c r="A364" s="337"/>
      <c r="B364" s="337"/>
      <c r="C364" s="337"/>
      <c r="D364" s="337"/>
      <c r="E364" s="337"/>
      <c r="F364" s="337"/>
      <c r="G364" s="337"/>
      <c r="H364" s="337"/>
      <c r="I364" s="337"/>
      <c r="J364" s="337"/>
      <c r="K364" s="337"/>
      <c r="L364" s="337"/>
      <c r="M364" s="337"/>
      <c r="N364" s="337"/>
      <c r="O364" s="337"/>
      <c r="P364" s="337"/>
      <c r="Q364" s="337"/>
      <c r="R364" s="337"/>
      <c r="S364" s="337"/>
      <c r="T364" s="337"/>
      <c r="U364" s="337"/>
      <c r="V364" s="337"/>
      <c r="W364" s="337"/>
      <c r="X364" s="337"/>
      <c r="Y364" s="337"/>
      <c r="Z364" s="337"/>
    </row>
    <row r="365" spans="1:26" ht="12.75" x14ac:dyDescent="0.2">
      <c r="A365" s="337"/>
      <c r="B365" s="337"/>
      <c r="C365" s="337"/>
      <c r="D365" s="337"/>
      <c r="E365" s="337"/>
      <c r="F365" s="337"/>
      <c r="G365" s="337"/>
      <c r="H365" s="337"/>
      <c r="I365" s="337"/>
      <c r="J365" s="337"/>
      <c r="K365" s="337"/>
      <c r="L365" s="337"/>
      <c r="M365" s="337"/>
      <c r="N365" s="337"/>
      <c r="O365" s="337"/>
      <c r="P365" s="337"/>
      <c r="Q365" s="337"/>
      <c r="R365" s="337"/>
      <c r="S365" s="337"/>
      <c r="T365" s="337"/>
      <c r="U365" s="337"/>
      <c r="V365" s="337"/>
      <c r="W365" s="337"/>
      <c r="X365" s="337"/>
      <c r="Y365" s="337"/>
      <c r="Z365" s="337"/>
    </row>
    <row r="366" spans="1:26" ht="12.75" x14ac:dyDescent="0.2">
      <c r="A366" s="337"/>
      <c r="B366" s="337"/>
      <c r="C366" s="337"/>
      <c r="D366" s="337"/>
      <c r="E366" s="337"/>
      <c r="F366" s="337"/>
      <c r="G366" s="337"/>
      <c r="H366" s="337"/>
      <c r="I366" s="337"/>
      <c r="J366" s="337"/>
      <c r="K366" s="337"/>
      <c r="L366" s="337"/>
      <c r="M366" s="337"/>
      <c r="N366" s="337"/>
      <c r="O366" s="337"/>
      <c r="P366" s="337"/>
      <c r="Q366" s="337"/>
      <c r="R366" s="337"/>
      <c r="S366" s="337"/>
      <c r="T366" s="337"/>
      <c r="U366" s="337"/>
      <c r="V366" s="337"/>
      <c r="W366" s="337"/>
      <c r="X366" s="337"/>
      <c r="Y366" s="337"/>
      <c r="Z366" s="337"/>
    </row>
    <row r="367" spans="1:26" ht="12.75" x14ac:dyDescent="0.2">
      <c r="A367" s="337"/>
      <c r="B367" s="337"/>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row>
    <row r="368" spans="1:26" ht="12.75" x14ac:dyDescent="0.2">
      <c r="A368" s="337"/>
      <c r="B368" s="337"/>
      <c r="C368" s="337"/>
      <c r="D368" s="337"/>
      <c r="E368" s="337"/>
      <c r="F368" s="337"/>
      <c r="G368" s="337"/>
      <c r="H368" s="337"/>
      <c r="I368" s="337"/>
      <c r="J368" s="337"/>
      <c r="K368" s="337"/>
      <c r="L368" s="337"/>
      <c r="M368" s="337"/>
      <c r="N368" s="337"/>
      <c r="O368" s="337"/>
      <c r="P368" s="337"/>
      <c r="Q368" s="337"/>
      <c r="R368" s="337"/>
      <c r="S368" s="337"/>
      <c r="T368" s="337"/>
      <c r="U368" s="337"/>
      <c r="V368" s="337"/>
      <c r="W368" s="337"/>
      <c r="X368" s="337"/>
      <c r="Y368" s="337"/>
      <c r="Z368" s="337"/>
    </row>
    <row r="369" spans="1:26" ht="12.75" x14ac:dyDescent="0.2">
      <c r="A369" s="337"/>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row>
    <row r="370" spans="1:26" ht="12.75" x14ac:dyDescent="0.2">
      <c r="A370" s="337"/>
      <c r="B370" s="337"/>
      <c r="C370" s="337"/>
      <c r="D370" s="337"/>
      <c r="E370" s="337"/>
      <c r="F370" s="337"/>
      <c r="G370" s="337"/>
      <c r="H370" s="337"/>
      <c r="I370" s="337"/>
      <c r="J370" s="337"/>
      <c r="K370" s="337"/>
      <c r="L370" s="337"/>
      <c r="M370" s="337"/>
      <c r="N370" s="337"/>
      <c r="O370" s="337"/>
      <c r="P370" s="337"/>
      <c r="Q370" s="337"/>
      <c r="R370" s="337"/>
      <c r="S370" s="337"/>
      <c r="T370" s="337"/>
      <c r="U370" s="337"/>
      <c r="V370" s="337"/>
      <c r="W370" s="337"/>
      <c r="X370" s="337"/>
      <c r="Y370" s="337"/>
      <c r="Z370" s="337"/>
    </row>
    <row r="371" spans="1:26" ht="12.75" x14ac:dyDescent="0.2">
      <c r="A371" s="337"/>
      <c r="B371" s="337"/>
      <c r="C371" s="337"/>
      <c r="D371" s="337"/>
      <c r="E371" s="337"/>
      <c r="F371" s="337"/>
      <c r="G371" s="337"/>
      <c r="H371" s="337"/>
      <c r="I371" s="337"/>
      <c r="J371" s="337"/>
      <c r="K371" s="337"/>
      <c r="L371" s="337"/>
      <c r="M371" s="337"/>
      <c r="N371" s="337"/>
      <c r="O371" s="337"/>
      <c r="P371" s="337"/>
      <c r="Q371" s="337"/>
      <c r="R371" s="337"/>
      <c r="S371" s="337"/>
      <c r="T371" s="337"/>
      <c r="U371" s="337"/>
      <c r="V371" s="337"/>
      <c r="W371" s="337"/>
      <c r="X371" s="337"/>
      <c r="Y371" s="337"/>
      <c r="Z371" s="337"/>
    </row>
    <row r="372" spans="1:26" ht="12.75" x14ac:dyDescent="0.2">
      <c r="A372" s="337"/>
      <c r="B372" s="337"/>
      <c r="C372" s="337"/>
      <c r="D372" s="337"/>
      <c r="E372" s="337"/>
      <c r="F372" s="337"/>
      <c r="G372" s="337"/>
      <c r="H372" s="337"/>
      <c r="I372" s="337"/>
      <c r="J372" s="337"/>
      <c r="K372" s="337"/>
      <c r="L372" s="337"/>
      <c r="M372" s="337"/>
      <c r="N372" s="337"/>
      <c r="O372" s="337"/>
      <c r="P372" s="337"/>
      <c r="Q372" s="337"/>
      <c r="R372" s="337"/>
      <c r="S372" s="337"/>
      <c r="T372" s="337"/>
      <c r="U372" s="337"/>
      <c r="V372" s="337"/>
      <c r="W372" s="337"/>
      <c r="X372" s="337"/>
      <c r="Y372" s="337"/>
      <c r="Z372" s="337"/>
    </row>
    <row r="373" spans="1:26" ht="12.75" x14ac:dyDescent="0.2">
      <c r="A373" s="337"/>
      <c r="B373" s="337"/>
      <c r="C373" s="337"/>
      <c r="D373" s="337"/>
      <c r="E373" s="337"/>
      <c r="F373" s="337"/>
      <c r="G373" s="337"/>
      <c r="H373" s="337"/>
      <c r="I373" s="337"/>
      <c r="J373" s="337"/>
      <c r="K373" s="337"/>
      <c r="L373" s="337"/>
      <c r="M373" s="337"/>
      <c r="N373" s="337"/>
      <c r="O373" s="337"/>
      <c r="P373" s="337"/>
      <c r="Q373" s="337"/>
      <c r="R373" s="337"/>
      <c r="S373" s="337"/>
      <c r="T373" s="337"/>
      <c r="U373" s="337"/>
      <c r="V373" s="337"/>
      <c r="W373" s="337"/>
      <c r="X373" s="337"/>
      <c r="Y373" s="337"/>
      <c r="Z373" s="337"/>
    </row>
    <row r="374" spans="1:26" ht="12.75" x14ac:dyDescent="0.2">
      <c r="A374" s="337"/>
      <c r="B374" s="337"/>
      <c r="C374" s="337"/>
      <c r="D374" s="337"/>
      <c r="E374" s="337"/>
      <c r="F374" s="337"/>
      <c r="G374" s="337"/>
      <c r="H374" s="337"/>
      <c r="I374" s="337"/>
      <c r="J374" s="337"/>
      <c r="K374" s="337"/>
      <c r="L374" s="337"/>
      <c r="M374" s="337"/>
      <c r="N374" s="337"/>
      <c r="O374" s="337"/>
      <c r="P374" s="337"/>
      <c r="Q374" s="337"/>
      <c r="R374" s="337"/>
      <c r="S374" s="337"/>
      <c r="T374" s="337"/>
      <c r="U374" s="337"/>
      <c r="V374" s="337"/>
      <c r="W374" s="337"/>
      <c r="X374" s="337"/>
      <c r="Y374" s="337"/>
      <c r="Z374" s="337"/>
    </row>
    <row r="375" spans="1:26" ht="12.75" x14ac:dyDescent="0.2">
      <c r="A375" s="337"/>
      <c r="B375" s="337"/>
      <c r="C375" s="337"/>
      <c r="D375" s="337"/>
      <c r="E375" s="337"/>
      <c r="F375" s="337"/>
      <c r="G375" s="337"/>
      <c r="H375" s="337"/>
      <c r="I375" s="337"/>
      <c r="J375" s="337"/>
      <c r="K375" s="337"/>
      <c r="L375" s="337"/>
      <c r="M375" s="337"/>
      <c r="N375" s="337"/>
      <c r="O375" s="337"/>
      <c r="P375" s="337"/>
      <c r="Q375" s="337"/>
      <c r="R375" s="337"/>
      <c r="S375" s="337"/>
      <c r="T375" s="337"/>
      <c r="U375" s="337"/>
      <c r="V375" s="337"/>
      <c r="W375" s="337"/>
      <c r="X375" s="337"/>
      <c r="Y375" s="337"/>
      <c r="Z375" s="337"/>
    </row>
    <row r="376" spans="1:26" ht="12.75" x14ac:dyDescent="0.2">
      <c r="A376" s="337"/>
      <c r="B376" s="337"/>
      <c r="C376" s="337"/>
      <c r="D376" s="337"/>
      <c r="E376" s="337"/>
      <c r="F376" s="337"/>
      <c r="G376" s="337"/>
      <c r="H376" s="337"/>
      <c r="I376" s="337"/>
      <c r="J376" s="337"/>
      <c r="K376" s="337"/>
      <c r="L376" s="337"/>
      <c r="M376" s="337"/>
      <c r="N376" s="337"/>
      <c r="O376" s="337"/>
      <c r="P376" s="337"/>
      <c r="Q376" s="337"/>
      <c r="R376" s="337"/>
      <c r="S376" s="337"/>
      <c r="T376" s="337"/>
      <c r="U376" s="337"/>
      <c r="V376" s="337"/>
      <c r="W376" s="337"/>
      <c r="X376" s="337"/>
      <c r="Y376" s="337"/>
      <c r="Z376" s="337"/>
    </row>
    <row r="377" spans="1:26" ht="12.75" x14ac:dyDescent="0.2">
      <c r="A377" s="337"/>
      <c r="B377" s="337"/>
      <c r="C377" s="337"/>
      <c r="D377" s="337"/>
      <c r="E377" s="337"/>
      <c r="F377" s="337"/>
      <c r="G377" s="337"/>
      <c r="H377" s="337"/>
      <c r="I377" s="337"/>
      <c r="J377" s="337"/>
      <c r="K377" s="337"/>
      <c r="L377" s="337"/>
      <c r="M377" s="337"/>
      <c r="N377" s="337"/>
      <c r="O377" s="337"/>
      <c r="P377" s="337"/>
      <c r="Q377" s="337"/>
      <c r="R377" s="337"/>
      <c r="S377" s="337"/>
      <c r="T377" s="337"/>
      <c r="U377" s="337"/>
      <c r="V377" s="337"/>
      <c r="W377" s="337"/>
      <c r="X377" s="337"/>
      <c r="Y377" s="337"/>
      <c r="Z377" s="337"/>
    </row>
    <row r="378" spans="1:26" ht="12.75" x14ac:dyDescent="0.2">
      <c r="A378" s="337"/>
      <c r="B378" s="337"/>
      <c r="C378" s="337"/>
      <c r="D378" s="337"/>
      <c r="E378" s="337"/>
      <c r="F378" s="337"/>
      <c r="G378" s="337"/>
      <c r="H378" s="337"/>
      <c r="I378" s="337"/>
      <c r="J378" s="337"/>
      <c r="K378" s="337"/>
      <c r="L378" s="337"/>
      <c r="M378" s="337"/>
      <c r="N378" s="337"/>
      <c r="O378" s="337"/>
      <c r="P378" s="337"/>
      <c r="Q378" s="337"/>
      <c r="R378" s="337"/>
      <c r="S378" s="337"/>
      <c r="T378" s="337"/>
      <c r="U378" s="337"/>
      <c r="V378" s="337"/>
      <c r="W378" s="337"/>
      <c r="X378" s="337"/>
      <c r="Y378" s="337"/>
      <c r="Z378" s="337"/>
    </row>
    <row r="379" spans="1:26" ht="12.75" x14ac:dyDescent="0.2">
      <c r="A379" s="337"/>
      <c r="B379" s="337"/>
      <c r="C379" s="337"/>
      <c r="D379" s="337"/>
      <c r="E379" s="337"/>
      <c r="F379" s="337"/>
      <c r="G379" s="337"/>
      <c r="H379" s="337"/>
      <c r="I379" s="337"/>
      <c r="J379" s="337"/>
      <c r="K379" s="337"/>
      <c r="L379" s="337"/>
      <c r="M379" s="337"/>
      <c r="N379" s="337"/>
      <c r="O379" s="337"/>
      <c r="P379" s="337"/>
      <c r="Q379" s="337"/>
      <c r="R379" s="337"/>
      <c r="S379" s="337"/>
      <c r="T379" s="337"/>
      <c r="U379" s="337"/>
      <c r="V379" s="337"/>
      <c r="W379" s="337"/>
      <c r="X379" s="337"/>
      <c r="Y379" s="337"/>
      <c r="Z379" s="337"/>
    </row>
    <row r="380" spans="1:26" ht="12.75" x14ac:dyDescent="0.2">
      <c r="A380" s="337"/>
      <c r="B380" s="337"/>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row>
    <row r="381" spans="1:26" ht="12.75" x14ac:dyDescent="0.2">
      <c r="A381" s="337"/>
      <c r="B381" s="337"/>
      <c r="C381" s="337"/>
      <c r="D381" s="337"/>
      <c r="E381" s="337"/>
      <c r="F381" s="337"/>
      <c r="G381" s="337"/>
      <c r="H381" s="337"/>
      <c r="I381" s="337"/>
      <c r="J381" s="337"/>
      <c r="K381" s="337"/>
      <c r="L381" s="337"/>
      <c r="M381" s="337"/>
      <c r="N381" s="337"/>
      <c r="O381" s="337"/>
      <c r="P381" s="337"/>
      <c r="Q381" s="337"/>
      <c r="R381" s="337"/>
      <c r="S381" s="337"/>
      <c r="T381" s="337"/>
      <c r="U381" s="337"/>
      <c r="V381" s="337"/>
      <c r="W381" s="337"/>
      <c r="X381" s="337"/>
      <c r="Y381" s="337"/>
      <c r="Z381" s="337"/>
    </row>
    <row r="382" spans="1:26" ht="12.75" x14ac:dyDescent="0.2">
      <c r="A382" s="337"/>
      <c r="B382" s="337"/>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row>
    <row r="383" spans="1:26" ht="12.75" x14ac:dyDescent="0.2">
      <c r="A383" s="337"/>
      <c r="B383" s="337"/>
      <c r="C383" s="337"/>
      <c r="D383" s="337"/>
      <c r="E383" s="337"/>
      <c r="F383" s="337"/>
      <c r="G383" s="337"/>
      <c r="H383" s="337"/>
      <c r="I383" s="337"/>
      <c r="J383" s="337"/>
      <c r="K383" s="337"/>
      <c r="L383" s="337"/>
      <c r="M383" s="337"/>
      <c r="N383" s="337"/>
      <c r="O383" s="337"/>
      <c r="P383" s="337"/>
      <c r="Q383" s="337"/>
      <c r="R383" s="337"/>
      <c r="S383" s="337"/>
      <c r="T383" s="337"/>
      <c r="U383" s="337"/>
      <c r="V383" s="337"/>
      <c r="W383" s="337"/>
      <c r="X383" s="337"/>
      <c r="Y383" s="337"/>
      <c r="Z383" s="337"/>
    </row>
    <row r="384" spans="1:26" ht="12.75" x14ac:dyDescent="0.2">
      <c r="A384" s="337"/>
      <c r="B384" s="337"/>
      <c r="C384" s="337"/>
      <c r="D384" s="337"/>
      <c r="E384" s="337"/>
      <c r="F384" s="337"/>
      <c r="G384" s="337"/>
      <c r="H384" s="337"/>
      <c r="I384" s="337"/>
      <c r="J384" s="337"/>
      <c r="K384" s="337"/>
      <c r="L384" s="337"/>
      <c r="M384" s="337"/>
      <c r="N384" s="337"/>
      <c r="O384" s="337"/>
      <c r="P384" s="337"/>
      <c r="Q384" s="337"/>
      <c r="R384" s="337"/>
      <c r="S384" s="337"/>
      <c r="T384" s="337"/>
      <c r="U384" s="337"/>
      <c r="V384" s="337"/>
      <c r="W384" s="337"/>
      <c r="X384" s="337"/>
      <c r="Y384" s="337"/>
      <c r="Z384" s="337"/>
    </row>
    <row r="385" spans="1:26" ht="12.75" x14ac:dyDescent="0.2">
      <c r="A385" s="337"/>
      <c r="B385" s="337"/>
      <c r="C385" s="337"/>
      <c r="D385" s="337"/>
      <c r="E385" s="337"/>
      <c r="F385" s="337"/>
      <c r="G385" s="337"/>
      <c r="H385" s="337"/>
      <c r="I385" s="337"/>
      <c r="J385" s="337"/>
      <c r="K385" s="337"/>
      <c r="L385" s="337"/>
      <c r="M385" s="337"/>
      <c r="N385" s="337"/>
      <c r="O385" s="337"/>
      <c r="P385" s="337"/>
      <c r="Q385" s="337"/>
      <c r="R385" s="337"/>
      <c r="S385" s="337"/>
      <c r="T385" s="337"/>
      <c r="U385" s="337"/>
      <c r="V385" s="337"/>
      <c r="W385" s="337"/>
      <c r="X385" s="337"/>
      <c r="Y385" s="337"/>
      <c r="Z385" s="337"/>
    </row>
    <row r="386" spans="1:26" ht="12.75" x14ac:dyDescent="0.2">
      <c r="A386" s="337"/>
      <c r="B386" s="337"/>
      <c r="C386" s="337"/>
      <c r="D386" s="337"/>
      <c r="E386" s="337"/>
      <c r="F386" s="337"/>
      <c r="G386" s="337"/>
      <c r="H386" s="337"/>
      <c r="I386" s="337"/>
      <c r="J386" s="337"/>
      <c r="K386" s="337"/>
      <c r="L386" s="337"/>
      <c r="M386" s="337"/>
      <c r="N386" s="337"/>
      <c r="O386" s="337"/>
      <c r="P386" s="337"/>
      <c r="Q386" s="337"/>
      <c r="R386" s="337"/>
      <c r="S386" s="337"/>
      <c r="T386" s="337"/>
      <c r="U386" s="337"/>
      <c r="V386" s="337"/>
      <c r="W386" s="337"/>
      <c r="X386" s="337"/>
      <c r="Y386" s="337"/>
      <c r="Z386" s="337"/>
    </row>
    <row r="387" spans="1:26" ht="12.75" x14ac:dyDescent="0.2">
      <c r="A387" s="337"/>
      <c r="B387" s="337"/>
      <c r="C387" s="337"/>
      <c r="D387" s="337"/>
      <c r="E387" s="337"/>
      <c r="F387" s="337"/>
      <c r="G387" s="337"/>
      <c r="H387" s="337"/>
      <c r="I387" s="337"/>
      <c r="J387" s="337"/>
      <c r="K387" s="337"/>
      <c r="L387" s="337"/>
      <c r="M387" s="337"/>
      <c r="N387" s="337"/>
      <c r="O387" s="337"/>
      <c r="P387" s="337"/>
      <c r="Q387" s="337"/>
      <c r="R387" s="337"/>
      <c r="S387" s="337"/>
      <c r="T387" s="337"/>
      <c r="U387" s="337"/>
      <c r="V387" s="337"/>
      <c r="W387" s="337"/>
      <c r="X387" s="337"/>
      <c r="Y387" s="337"/>
      <c r="Z387" s="337"/>
    </row>
    <row r="388" spans="1:26" ht="12.75" x14ac:dyDescent="0.2">
      <c r="A388" s="337"/>
      <c r="B388" s="337"/>
      <c r="C388" s="337"/>
      <c r="D388" s="337"/>
      <c r="E388" s="337"/>
      <c r="F388" s="337"/>
      <c r="G388" s="337"/>
      <c r="H388" s="337"/>
      <c r="I388" s="337"/>
      <c r="J388" s="337"/>
      <c r="K388" s="337"/>
      <c r="L388" s="337"/>
      <c r="M388" s="337"/>
      <c r="N388" s="337"/>
      <c r="O388" s="337"/>
      <c r="P388" s="337"/>
      <c r="Q388" s="337"/>
      <c r="R388" s="337"/>
      <c r="S388" s="337"/>
      <c r="T388" s="337"/>
      <c r="U388" s="337"/>
      <c r="V388" s="337"/>
      <c r="W388" s="337"/>
      <c r="X388" s="337"/>
      <c r="Y388" s="337"/>
      <c r="Z388" s="337"/>
    </row>
    <row r="389" spans="1:26" ht="12.75" x14ac:dyDescent="0.2">
      <c r="A389" s="337"/>
      <c r="B389" s="337"/>
      <c r="C389" s="337"/>
      <c r="D389" s="337"/>
      <c r="E389" s="337"/>
      <c r="F389" s="337"/>
      <c r="G389" s="337"/>
      <c r="H389" s="337"/>
      <c r="I389" s="337"/>
      <c r="J389" s="337"/>
      <c r="K389" s="337"/>
      <c r="L389" s="337"/>
      <c r="M389" s="337"/>
      <c r="N389" s="337"/>
      <c r="O389" s="337"/>
      <c r="P389" s="337"/>
      <c r="Q389" s="337"/>
      <c r="R389" s="337"/>
      <c r="S389" s="337"/>
      <c r="T389" s="337"/>
      <c r="U389" s="337"/>
      <c r="V389" s="337"/>
      <c r="W389" s="337"/>
      <c r="X389" s="337"/>
      <c r="Y389" s="337"/>
      <c r="Z389" s="337"/>
    </row>
    <row r="390" spans="1:26" ht="12.75" x14ac:dyDescent="0.2">
      <c r="A390" s="337"/>
      <c r="B390" s="337"/>
      <c r="C390" s="337"/>
      <c r="D390" s="337"/>
      <c r="E390" s="337"/>
      <c r="F390" s="337"/>
      <c r="G390" s="337"/>
      <c r="H390" s="337"/>
      <c r="I390" s="337"/>
      <c r="J390" s="337"/>
      <c r="K390" s="337"/>
      <c r="L390" s="337"/>
      <c r="M390" s="337"/>
      <c r="N390" s="337"/>
      <c r="O390" s="337"/>
      <c r="P390" s="337"/>
      <c r="Q390" s="337"/>
      <c r="R390" s="337"/>
      <c r="S390" s="337"/>
      <c r="T390" s="337"/>
      <c r="U390" s="337"/>
      <c r="V390" s="337"/>
      <c r="W390" s="337"/>
      <c r="X390" s="337"/>
      <c r="Y390" s="337"/>
      <c r="Z390" s="337"/>
    </row>
    <row r="391" spans="1:26" ht="12.75" x14ac:dyDescent="0.2">
      <c r="A391" s="337"/>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row>
    <row r="392" spans="1:26" ht="12.75" x14ac:dyDescent="0.2">
      <c r="A392" s="337"/>
      <c r="B392" s="337"/>
      <c r="C392" s="337"/>
      <c r="D392" s="337"/>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row>
    <row r="393" spans="1:26" ht="12.75" x14ac:dyDescent="0.2">
      <c r="A393" s="337"/>
      <c r="B393" s="337"/>
      <c r="C393" s="337"/>
      <c r="D393" s="337"/>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row>
    <row r="394" spans="1:26" ht="12.75" x14ac:dyDescent="0.2">
      <c r="A394" s="337"/>
      <c r="B394" s="337"/>
      <c r="C394" s="337"/>
      <c r="D394" s="337"/>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row>
    <row r="395" spans="1:26" ht="12.75" x14ac:dyDescent="0.2">
      <c r="A395" s="337"/>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row>
    <row r="396" spans="1:26" ht="12.75" x14ac:dyDescent="0.2">
      <c r="A396" s="337"/>
      <c r="B396" s="337"/>
      <c r="C396" s="337"/>
      <c r="D396" s="337"/>
      <c r="E396" s="337"/>
      <c r="F396" s="337"/>
      <c r="G396" s="337"/>
      <c r="H396" s="337"/>
      <c r="I396" s="337"/>
      <c r="J396" s="337"/>
      <c r="K396" s="337"/>
      <c r="L396" s="337"/>
      <c r="M396" s="337"/>
      <c r="N396" s="337"/>
      <c r="O396" s="337"/>
      <c r="P396" s="337"/>
      <c r="Q396" s="337"/>
      <c r="R396" s="337"/>
      <c r="S396" s="337"/>
      <c r="T396" s="337"/>
      <c r="U396" s="337"/>
      <c r="V396" s="337"/>
      <c r="W396" s="337"/>
      <c r="X396" s="337"/>
      <c r="Y396" s="337"/>
      <c r="Z396" s="337"/>
    </row>
    <row r="397" spans="1:26" ht="12.75" x14ac:dyDescent="0.2">
      <c r="A397" s="337"/>
      <c r="B397" s="337"/>
      <c r="C397" s="337"/>
      <c r="D397" s="337"/>
      <c r="E397" s="337"/>
      <c r="F397" s="337"/>
      <c r="G397" s="337"/>
      <c r="H397" s="337"/>
      <c r="I397" s="337"/>
      <c r="J397" s="337"/>
      <c r="K397" s="337"/>
      <c r="L397" s="337"/>
      <c r="M397" s="337"/>
      <c r="N397" s="337"/>
      <c r="O397" s="337"/>
      <c r="P397" s="337"/>
      <c r="Q397" s="337"/>
      <c r="R397" s="337"/>
      <c r="S397" s="337"/>
      <c r="T397" s="337"/>
      <c r="U397" s="337"/>
      <c r="V397" s="337"/>
      <c r="W397" s="337"/>
      <c r="X397" s="337"/>
      <c r="Y397" s="337"/>
      <c r="Z397" s="337"/>
    </row>
    <row r="398" spans="1:26" ht="12.75" x14ac:dyDescent="0.2">
      <c r="A398" s="337"/>
      <c r="B398" s="337"/>
      <c r="C398" s="337"/>
      <c r="D398" s="337"/>
      <c r="E398" s="337"/>
      <c r="F398" s="337"/>
      <c r="G398" s="337"/>
      <c r="H398" s="337"/>
      <c r="I398" s="337"/>
      <c r="J398" s="337"/>
      <c r="K398" s="337"/>
      <c r="L398" s="337"/>
      <c r="M398" s="337"/>
      <c r="N398" s="337"/>
      <c r="O398" s="337"/>
      <c r="P398" s="337"/>
      <c r="Q398" s="337"/>
      <c r="R398" s="337"/>
      <c r="S398" s="337"/>
      <c r="T398" s="337"/>
      <c r="U398" s="337"/>
      <c r="V398" s="337"/>
      <c r="W398" s="337"/>
      <c r="X398" s="337"/>
      <c r="Y398" s="337"/>
      <c r="Z398" s="337"/>
    </row>
    <row r="399" spans="1:26" ht="12.75" x14ac:dyDescent="0.2">
      <c r="A399" s="337"/>
      <c r="B399" s="337"/>
      <c r="C399" s="337"/>
      <c r="D399" s="337"/>
      <c r="E399" s="337"/>
      <c r="F399" s="337"/>
      <c r="G399" s="337"/>
      <c r="H399" s="337"/>
      <c r="I399" s="337"/>
      <c r="J399" s="337"/>
      <c r="K399" s="337"/>
      <c r="L399" s="337"/>
      <c r="M399" s="337"/>
      <c r="N399" s="337"/>
      <c r="O399" s="337"/>
      <c r="P399" s="337"/>
      <c r="Q399" s="337"/>
      <c r="R399" s="337"/>
      <c r="S399" s="337"/>
      <c r="T399" s="337"/>
      <c r="U399" s="337"/>
      <c r="V399" s="337"/>
      <c r="W399" s="337"/>
      <c r="X399" s="337"/>
      <c r="Y399" s="337"/>
      <c r="Z399" s="337"/>
    </row>
    <row r="400" spans="1:26" ht="12.75" x14ac:dyDescent="0.2">
      <c r="A400" s="337"/>
      <c r="B400" s="337"/>
      <c r="C400" s="337"/>
      <c r="D400" s="337"/>
      <c r="E400" s="337"/>
      <c r="F400" s="337"/>
      <c r="G400" s="337"/>
      <c r="H400" s="337"/>
      <c r="I400" s="337"/>
      <c r="J400" s="337"/>
      <c r="K400" s="337"/>
      <c r="L400" s="337"/>
      <c r="M400" s="337"/>
      <c r="N400" s="337"/>
      <c r="O400" s="337"/>
      <c r="P400" s="337"/>
      <c r="Q400" s="337"/>
      <c r="R400" s="337"/>
      <c r="S400" s="337"/>
      <c r="T400" s="337"/>
      <c r="U400" s="337"/>
      <c r="V400" s="337"/>
      <c r="W400" s="337"/>
      <c r="X400" s="337"/>
      <c r="Y400" s="337"/>
      <c r="Z400" s="337"/>
    </row>
    <row r="401" spans="1:26" ht="12.75" x14ac:dyDescent="0.2">
      <c r="A401" s="337"/>
      <c r="B401" s="337"/>
      <c r="C401" s="337"/>
      <c r="D401" s="337"/>
      <c r="E401" s="337"/>
      <c r="F401" s="337"/>
      <c r="G401" s="337"/>
      <c r="H401" s="337"/>
      <c r="I401" s="337"/>
      <c r="J401" s="337"/>
      <c r="K401" s="337"/>
      <c r="L401" s="337"/>
      <c r="M401" s="337"/>
      <c r="N401" s="337"/>
      <c r="O401" s="337"/>
      <c r="P401" s="337"/>
      <c r="Q401" s="337"/>
      <c r="R401" s="337"/>
      <c r="S401" s="337"/>
      <c r="T401" s="337"/>
      <c r="U401" s="337"/>
      <c r="V401" s="337"/>
      <c r="W401" s="337"/>
      <c r="X401" s="337"/>
      <c r="Y401" s="337"/>
      <c r="Z401" s="337"/>
    </row>
    <row r="402" spans="1:26" ht="12.75" x14ac:dyDescent="0.2">
      <c r="A402" s="337"/>
      <c r="B402" s="337"/>
      <c r="C402" s="337"/>
      <c r="D402" s="337"/>
      <c r="E402" s="337"/>
      <c r="F402" s="337"/>
      <c r="G402" s="337"/>
      <c r="H402" s="337"/>
      <c r="I402" s="337"/>
      <c r="J402" s="337"/>
      <c r="K402" s="337"/>
      <c r="L402" s="337"/>
      <c r="M402" s="337"/>
      <c r="N402" s="337"/>
      <c r="O402" s="337"/>
      <c r="P402" s="337"/>
      <c r="Q402" s="337"/>
      <c r="R402" s="337"/>
      <c r="S402" s="337"/>
      <c r="T402" s="337"/>
      <c r="U402" s="337"/>
      <c r="V402" s="337"/>
      <c r="W402" s="337"/>
      <c r="X402" s="337"/>
      <c r="Y402" s="337"/>
      <c r="Z402" s="337"/>
    </row>
    <row r="403" spans="1:26" ht="12.75" x14ac:dyDescent="0.2">
      <c r="A403" s="337"/>
      <c r="B403" s="337"/>
      <c r="C403" s="337"/>
      <c r="D403" s="337"/>
      <c r="E403" s="337"/>
      <c r="F403" s="337"/>
      <c r="G403" s="337"/>
      <c r="H403" s="337"/>
      <c r="I403" s="337"/>
      <c r="J403" s="337"/>
      <c r="K403" s="337"/>
      <c r="L403" s="337"/>
      <c r="M403" s="337"/>
      <c r="N403" s="337"/>
      <c r="O403" s="337"/>
      <c r="P403" s="337"/>
      <c r="Q403" s="337"/>
      <c r="R403" s="337"/>
      <c r="S403" s="337"/>
      <c r="T403" s="337"/>
      <c r="U403" s="337"/>
      <c r="V403" s="337"/>
      <c r="W403" s="337"/>
      <c r="X403" s="337"/>
      <c r="Y403" s="337"/>
      <c r="Z403" s="337"/>
    </row>
    <row r="404" spans="1:26" ht="12.75" x14ac:dyDescent="0.2">
      <c r="A404" s="337"/>
      <c r="B404" s="337"/>
      <c r="C404" s="337"/>
      <c r="D404" s="337"/>
      <c r="E404" s="337"/>
      <c r="F404" s="337"/>
      <c r="G404" s="337"/>
      <c r="H404" s="337"/>
      <c r="I404" s="337"/>
      <c r="J404" s="337"/>
      <c r="K404" s="337"/>
      <c r="L404" s="337"/>
      <c r="M404" s="337"/>
      <c r="N404" s="337"/>
      <c r="O404" s="337"/>
      <c r="P404" s="337"/>
      <c r="Q404" s="337"/>
      <c r="R404" s="337"/>
      <c r="S404" s="337"/>
      <c r="T404" s="337"/>
      <c r="U404" s="337"/>
      <c r="V404" s="337"/>
      <c r="W404" s="337"/>
      <c r="X404" s="337"/>
      <c r="Y404" s="337"/>
      <c r="Z404" s="337"/>
    </row>
    <row r="405" spans="1:26" ht="12.75" x14ac:dyDescent="0.2">
      <c r="A405" s="337"/>
      <c r="B405" s="337"/>
      <c r="C405" s="337"/>
      <c r="D405" s="337"/>
      <c r="E405" s="337"/>
      <c r="F405" s="337"/>
      <c r="G405" s="337"/>
      <c r="H405" s="337"/>
      <c r="I405" s="337"/>
      <c r="J405" s="337"/>
      <c r="K405" s="337"/>
      <c r="L405" s="337"/>
      <c r="M405" s="337"/>
      <c r="N405" s="337"/>
      <c r="O405" s="337"/>
      <c r="P405" s="337"/>
      <c r="Q405" s="337"/>
      <c r="R405" s="337"/>
      <c r="S405" s="337"/>
      <c r="T405" s="337"/>
      <c r="U405" s="337"/>
      <c r="V405" s="337"/>
      <c r="W405" s="337"/>
      <c r="X405" s="337"/>
      <c r="Y405" s="337"/>
      <c r="Z405" s="337"/>
    </row>
    <row r="406" spans="1:26" ht="12.75" x14ac:dyDescent="0.2">
      <c r="A406" s="337"/>
      <c r="B406" s="337"/>
      <c r="C406" s="337"/>
      <c r="D406" s="337"/>
      <c r="E406" s="337"/>
      <c r="F406" s="337"/>
      <c r="G406" s="337"/>
      <c r="H406" s="337"/>
      <c r="I406" s="337"/>
      <c r="J406" s="337"/>
      <c r="K406" s="337"/>
      <c r="L406" s="337"/>
      <c r="M406" s="337"/>
      <c r="N406" s="337"/>
      <c r="O406" s="337"/>
      <c r="P406" s="337"/>
      <c r="Q406" s="337"/>
      <c r="R406" s="337"/>
      <c r="S406" s="337"/>
      <c r="T406" s="337"/>
      <c r="U406" s="337"/>
      <c r="V406" s="337"/>
      <c r="W406" s="337"/>
      <c r="X406" s="337"/>
      <c r="Y406" s="337"/>
      <c r="Z406" s="337"/>
    </row>
    <row r="407" spans="1:26" ht="12.75" x14ac:dyDescent="0.2">
      <c r="A407" s="337"/>
      <c r="B407" s="337"/>
      <c r="C407" s="337"/>
      <c r="D407" s="337"/>
      <c r="E407" s="337"/>
      <c r="F407" s="337"/>
      <c r="G407" s="337"/>
      <c r="H407" s="337"/>
      <c r="I407" s="337"/>
      <c r="J407" s="337"/>
      <c r="K407" s="337"/>
      <c r="L407" s="337"/>
      <c r="M407" s="337"/>
      <c r="N407" s="337"/>
      <c r="O407" s="337"/>
      <c r="P407" s="337"/>
      <c r="Q407" s="337"/>
      <c r="R407" s="337"/>
      <c r="S407" s="337"/>
      <c r="T407" s="337"/>
      <c r="U407" s="337"/>
      <c r="V407" s="337"/>
      <c r="W407" s="337"/>
      <c r="X407" s="337"/>
      <c r="Y407" s="337"/>
      <c r="Z407" s="337"/>
    </row>
    <row r="408" spans="1:26" ht="12.75" x14ac:dyDescent="0.2">
      <c r="A408" s="337"/>
      <c r="B408" s="337"/>
      <c r="C408" s="337"/>
      <c r="D408" s="337"/>
      <c r="E408" s="337"/>
      <c r="F408" s="337"/>
      <c r="G408" s="337"/>
      <c r="H408" s="337"/>
      <c r="I408" s="337"/>
      <c r="J408" s="337"/>
      <c r="K408" s="337"/>
      <c r="L408" s="337"/>
      <c r="M408" s="337"/>
      <c r="N408" s="337"/>
      <c r="O408" s="337"/>
      <c r="P408" s="337"/>
      <c r="Q408" s="337"/>
      <c r="R408" s="337"/>
      <c r="S408" s="337"/>
      <c r="T408" s="337"/>
      <c r="U408" s="337"/>
      <c r="V408" s="337"/>
      <c r="W408" s="337"/>
      <c r="X408" s="337"/>
      <c r="Y408" s="337"/>
      <c r="Z408" s="337"/>
    </row>
    <row r="409" spans="1:26" ht="12.75" x14ac:dyDescent="0.2">
      <c r="A409" s="337"/>
      <c r="B409" s="337"/>
      <c r="C409" s="337"/>
      <c r="D409" s="337"/>
      <c r="E409" s="337"/>
      <c r="F409" s="337"/>
      <c r="G409" s="337"/>
      <c r="H409" s="337"/>
      <c r="I409" s="337"/>
      <c r="J409" s="337"/>
      <c r="K409" s="337"/>
      <c r="L409" s="337"/>
      <c r="M409" s="337"/>
      <c r="N409" s="337"/>
      <c r="O409" s="337"/>
      <c r="P409" s="337"/>
      <c r="Q409" s="337"/>
      <c r="R409" s="337"/>
      <c r="S409" s="337"/>
      <c r="T409" s="337"/>
      <c r="U409" s="337"/>
      <c r="V409" s="337"/>
      <c r="W409" s="337"/>
      <c r="X409" s="337"/>
      <c r="Y409" s="337"/>
      <c r="Z409" s="337"/>
    </row>
    <row r="410" spans="1:26" ht="12.75" x14ac:dyDescent="0.2">
      <c r="A410" s="337"/>
      <c r="B410" s="337"/>
      <c r="C410" s="337"/>
      <c r="D410" s="337"/>
      <c r="E410" s="337"/>
      <c r="F410" s="337"/>
      <c r="G410" s="337"/>
      <c r="H410" s="337"/>
      <c r="I410" s="337"/>
      <c r="J410" s="337"/>
      <c r="K410" s="337"/>
      <c r="L410" s="337"/>
      <c r="M410" s="337"/>
      <c r="N410" s="337"/>
      <c r="O410" s="337"/>
      <c r="P410" s="337"/>
      <c r="Q410" s="337"/>
      <c r="R410" s="337"/>
      <c r="S410" s="337"/>
      <c r="T410" s="337"/>
      <c r="U410" s="337"/>
      <c r="V410" s="337"/>
      <c r="W410" s="337"/>
      <c r="X410" s="337"/>
      <c r="Y410" s="337"/>
      <c r="Z410" s="337"/>
    </row>
    <row r="411" spans="1:26" ht="12.75" x14ac:dyDescent="0.2">
      <c r="A411" s="337"/>
      <c r="B411" s="337"/>
      <c r="C411" s="337"/>
      <c r="D411" s="337"/>
      <c r="E411" s="337"/>
      <c r="F411" s="337"/>
      <c r="G411" s="337"/>
      <c r="H411" s="337"/>
      <c r="I411" s="337"/>
      <c r="J411" s="337"/>
      <c r="K411" s="337"/>
      <c r="L411" s="337"/>
      <c r="M411" s="337"/>
      <c r="N411" s="337"/>
      <c r="O411" s="337"/>
      <c r="P411" s="337"/>
      <c r="Q411" s="337"/>
      <c r="R411" s="337"/>
      <c r="S411" s="337"/>
      <c r="T411" s="337"/>
      <c r="U411" s="337"/>
      <c r="V411" s="337"/>
      <c r="W411" s="337"/>
      <c r="X411" s="337"/>
      <c r="Y411" s="337"/>
      <c r="Z411" s="337"/>
    </row>
    <row r="412" spans="1:26" ht="12.75" x14ac:dyDescent="0.2">
      <c r="A412" s="337"/>
      <c r="B412" s="337"/>
      <c r="C412" s="337"/>
      <c r="D412" s="337"/>
      <c r="E412" s="337"/>
      <c r="F412" s="337"/>
      <c r="G412" s="337"/>
      <c r="H412" s="337"/>
      <c r="I412" s="337"/>
      <c r="J412" s="337"/>
      <c r="K412" s="337"/>
      <c r="L412" s="337"/>
      <c r="M412" s="337"/>
      <c r="N412" s="337"/>
      <c r="O412" s="337"/>
      <c r="P412" s="337"/>
      <c r="Q412" s="337"/>
      <c r="R412" s="337"/>
      <c r="S412" s="337"/>
      <c r="T412" s="337"/>
      <c r="U412" s="337"/>
      <c r="V412" s="337"/>
      <c r="W412" s="337"/>
      <c r="X412" s="337"/>
      <c r="Y412" s="337"/>
      <c r="Z412" s="337"/>
    </row>
    <row r="413" spans="1:26" ht="12.75" x14ac:dyDescent="0.2">
      <c r="A413" s="337"/>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row>
    <row r="414" spans="1:26" ht="12.75" x14ac:dyDescent="0.2">
      <c r="A414" s="337"/>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row>
    <row r="415" spans="1:26" ht="12.75" x14ac:dyDescent="0.2">
      <c r="A415" s="337"/>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row>
    <row r="416" spans="1:26" ht="12.75" x14ac:dyDescent="0.2">
      <c r="A416" s="337"/>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row>
    <row r="417" spans="1:26" ht="12.75" x14ac:dyDescent="0.2">
      <c r="A417" s="337"/>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row>
    <row r="418" spans="1:26" ht="12.75" x14ac:dyDescent="0.2">
      <c r="A418" s="337"/>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row>
    <row r="419" spans="1:26" ht="12.75" x14ac:dyDescent="0.2">
      <c r="A419" s="337"/>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row>
    <row r="420" spans="1:26" ht="12.75" x14ac:dyDescent="0.2">
      <c r="A420" s="337"/>
      <c r="B420" s="337"/>
      <c r="C420" s="337"/>
      <c r="D420" s="337"/>
      <c r="E420" s="337"/>
      <c r="F420" s="337"/>
      <c r="G420" s="337"/>
      <c r="H420" s="337"/>
      <c r="I420" s="337"/>
      <c r="J420" s="337"/>
      <c r="K420" s="337"/>
      <c r="L420" s="337"/>
      <c r="M420" s="337"/>
      <c r="N420" s="337"/>
      <c r="O420" s="337"/>
      <c r="P420" s="337"/>
      <c r="Q420" s="337"/>
      <c r="R420" s="337"/>
      <c r="S420" s="337"/>
      <c r="T420" s="337"/>
      <c r="U420" s="337"/>
      <c r="V420" s="337"/>
      <c r="W420" s="337"/>
      <c r="X420" s="337"/>
      <c r="Y420" s="337"/>
      <c r="Z420" s="337"/>
    </row>
    <row r="421" spans="1:26" ht="12.75" x14ac:dyDescent="0.2">
      <c r="A421" s="337"/>
      <c r="B421" s="337"/>
      <c r="C421" s="337"/>
      <c r="D421" s="337"/>
      <c r="E421" s="337"/>
      <c r="F421" s="337"/>
      <c r="G421" s="337"/>
      <c r="H421" s="337"/>
      <c r="I421" s="337"/>
      <c r="J421" s="337"/>
      <c r="K421" s="337"/>
      <c r="L421" s="337"/>
      <c r="M421" s="337"/>
      <c r="N421" s="337"/>
      <c r="O421" s="337"/>
      <c r="P421" s="337"/>
      <c r="Q421" s="337"/>
      <c r="R421" s="337"/>
      <c r="S421" s="337"/>
      <c r="T421" s="337"/>
      <c r="U421" s="337"/>
      <c r="V421" s="337"/>
      <c r="W421" s="337"/>
      <c r="X421" s="337"/>
      <c r="Y421" s="337"/>
      <c r="Z421" s="337"/>
    </row>
    <row r="422" spans="1:26" ht="12.75" x14ac:dyDescent="0.2">
      <c r="A422" s="337"/>
      <c r="B422" s="337"/>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row>
    <row r="423" spans="1:26" ht="12.75" x14ac:dyDescent="0.2">
      <c r="A423" s="337"/>
      <c r="B423" s="337"/>
      <c r="C423" s="337"/>
      <c r="D423" s="337"/>
      <c r="E423" s="337"/>
      <c r="F423" s="337"/>
      <c r="G423" s="337"/>
      <c r="H423" s="337"/>
      <c r="I423" s="337"/>
      <c r="J423" s="337"/>
      <c r="K423" s="337"/>
      <c r="L423" s="337"/>
      <c r="M423" s="337"/>
      <c r="N423" s="337"/>
      <c r="O423" s="337"/>
      <c r="P423" s="337"/>
      <c r="Q423" s="337"/>
      <c r="R423" s="337"/>
      <c r="S423" s="337"/>
      <c r="T423" s="337"/>
      <c r="U423" s="337"/>
      <c r="V423" s="337"/>
      <c r="W423" s="337"/>
      <c r="X423" s="337"/>
      <c r="Y423" s="337"/>
      <c r="Z423" s="337"/>
    </row>
    <row r="424" spans="1:26" ht="12.75" x14ac:dyDescent="0.2">
      <c r="A424" s="337"/>
      <c r="B424" s="337"/>
      <c r="C424" s="337"/>
      <c r="D424" s="337"/>
      <c r="E424" s="337"/>
      <c r="F424" s="337"/>
      <c r="G424" s="337"/>
      <c r="H424" s="337"/>
      <c r="I424" s="337"/>
      <c r="J424" s="337"/>
      <c r="K424" s="337"/>
      <c r="L424" s="337"/>
      <c r="M424" s="337"/>
      <c r="N424" s="337"/>
      <c r="O424" s="337"/>
      <c r="P424" s="337"/>
      <c r="Q424" s="337"/>
      <c r="R424" s="337"/>
      <c r="S424" s="337"/>
      <c r="T424" s="337"/>
      <c r="U424" s="337"/>
      <c r="V424" s="337"/>
      <c r="W424" s="337"/>
      <c r="X424" s="337"/>
      <c r="Y424" s="337"/>
      <c r="Z424" s="337"/>
    </row>
    <row r="425" spans="1:26" ht="12.75" x14ac:dyDescent="0.2">
      <c r="A425" s="337"/>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row>
    <row r="426" spans="1:26" ht="12.75" x14ac:dyDescent="0.2">
      <c r="A426" s="337"/>
      <c r="B426" s="337"/>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row>
    <row r="427" spans="1:26" ht="12.75" x14ac:dyDescent="0.2">
      <c r="A427" s="337"/>
      <c r="B427" s="337"/>
      <c r="C427" s="337"/>
      <c r="D427" s="337"/>
      <c r="E427" s="337"/>
      <c r="F427" s="337"/>
      <c r="G427" s="337"/>
      <c r="H427" s="337"/>
      <c r="I427" s="337"/>
      <c r="J427" s="337"/>
      <c r="K427" s="337"/>
      <c r="L427" s="337"/>
      <c r="M427" s="337"/>
      <c r="N427" s="337"/>
      <c r="O427" s="337"/>
      <c r="P427" s="337"/>
      <c r="Q427" s="337"/>
      <c r="R427" s="337"/>
      <c r="S427" s="337"/>
      <c r="T427" s="337"/>
      <c r="U427" s="337"/>
      <c r="V427" s="337"/>
      <c r="W427" s="337"/>
      <c r="X427" s="337"/>
      <c r="Y427" s="337"/>
      <c r="Z427" s="337"/>
    </row>
    <row r="428" spans="1:26" ht="12.75" x14ac:dyDescent="0.2">
      <c r="A428" s="337"/>
      <c r="B428" s="337"/>
      <c r="C428" s="337"/>
      <c r="D428" s="337"/>
      <c r="E428" s="337"/>
      <c r="F428" s="337"/>
      <c r="G428" s="337"/>
      <c r="H428" s="337"/>
      <c r="I428" s="337"/>
      <c r="J428" s="337"/>
      <c r="K428" s="337"/>
      <c r="L428" s="337"/>
      <c r="M428" s="337"/>
      <c r="N428" s="337"/>
      <c r="O428" s="337"/>
      <c r="P428" s="337"/>
      <c r="Q428" s="337"/>
      <c r="R428" s="337"/>
      <c r="S428" s="337"/>
      <c r="T428" s="337"/>
      <c r="U428" s="337"/>
      <c r="V428" s="337"/>
      <c r="W428" s="337"/>
      <c r="X428" s="337"/>
      <c r="Y428" s="337"/>
      <c r="Z428" s="337"/>
    </row>
    <row r="429" spans="1:26" ht="12.75" x14ac:dyDescent="0.2">
      <c r="A429" s="337"/>
      <c r="B429" s="337"/>
      <c r="C429" s="337"/>
      <c r="D429" s="337"/>
      <c r="E429" s="337"/>
      <c r="F429" s="337"/>
      <c r="G429" s="337"/>
      <c r="H429" s="337"/>
      <c r="I429" s="337"/>
      <c r="J429" s="337"/>
      <c r="K429" s="337"/>
      <c r="L429" s="337"/>
      <c r="M429" s="337"/>
      <c r="N429" s="337"/>
      <c r="O429" s="337"/>
      <c r="P429" s="337"/>
      <c r="Q429" s="337"/>
      <c r="R429" s="337"/>
      <c r="S429" s="337"/>
      <c r="T429" s="337"/>
      <c r="U429" s="337"/>
      <c r="V429" s="337"/>
      <c r="W429" s="337"/>
      <c r="X429" s="337"/>
      <c r="Y429" s="337"/>
      <c r="Z429" s="337"/>
    </row>
    <row r="430" spans="1:26" ht="12.75" x14ac:dyDescent="0.2">
      <c r="A430" s="337"/>
      <c r="B430" s="337"/>
      <c r="C430" s="337"/>
      <c r="D430" s="337"/>
      <c r="E430" s="337"/>
      <c r="F430" s="337"/>
      <c r="G430" s="337"/>
      <c r="H430" s="337"/>
      <c r="I430" s="337"/>
      <c r="J430" s="337"/>
      <c r="K430" s="337"/>
      <c r="L430" s="337"/>
      <c r="M430" s="337"/>
      <c r="N430" s="337"/>
      <c r="O430" s="337"/>
      <c r="P430" s="337"/>
      <c r="Q430" s="337"/>
      <c r="R430" s="337"/>
      <c r="S430" s="337"/>
      <c r="T430" s="337"/>
      <c r="U430" s="337"/>
      <c r="V430" s="337"/>
      <c r="W430" s="337"/>
      <c r="X430" s="337"/>
      <c r="Y430" s="337"/>
      <c r="Z430" s="337"/>
    </row>
    <row r="431" spans="1:26" ht="12.75" x14ac:dyDescent="0.2">
      <c r="A431" s="337"/>
      <c r="B431" s="337"/>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row>
    <row r="432" spans="1:26" ht="12.75" x14ac:dyDescent="0.2">
      <c r="A432" s="337"/>
      <c r="B432" s="337"/>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row>
    <row r="433" spans="1:26" ht="12.75" x14ac:dyDescent="0.2">
      <c r="A433" s="337"/>
      <c r="B433" s="337"/>
      <c r="C433" s="337"/>
      <c r="D433" s="337"/>
      <c r="E433" s="337"/>
      <c r="F433" s="337"/>
      <c r="G433" s="337"/>
      <c r="H433" s="337"/>
      <c r="I433" s="337"/>
      <c r="J433" s="337"/>
      <c r="K433" s="337"/>
      <c r="L433" s="337"/>
      <c r="M433" s="337"/>
      <c r="N433" s="337"/>
      <c r="O433" s="337"/>
      <c r="P433" s="337"/>
      <c r="Q433" s="337"/>
      <c r="R433" s="337"/>
      <c r="S433" s="337"/>
      <c r="T433" s="337"/>
      <c r="U433" s="337"/>
      <c r="V433" s="337"/>
      <c r="W433" s="337"/>
      <c r="X433" s="337"/>
      <c r="Y433" s="337"/>
      <c r="Z433" s="337"/>
    </row>
    <row r="434" spans="1:26" ht="12.75" x14ac:dyDescent="0.2">
      <c r="A434" s="337"/>
      <c r="B434" s="337"/>
      <c r="C434" s="337"/>
      <c r="D434" s="337"/>
      <c r="E434" s="337"/>
      <c r="F434" s="337"/>
      <c r="G434" s="337"/>
      <c r="H434" s="337"/>
      <c r="I434" s="337"/>
      <c r="J434" s="337"/>
      <c r="K434" s="337"/>
      <c r="L434" s="337"/>
      <c r="M434" s="337"/>
      <c r="N434" s="337"/>
      <c r="O434" s="337"/>
      <c r="P434" s="337"/>
      <c r="Q434" s="337"/>
      <c r="R434" s="337"/>
      <c r="S434" s="337"/>
      <c r="T434" s="337"/>
      <c r="U434" s="337"/>
      <c r="V434" s="337"/>
      <c r="W434" s="337"/>
      <c r="X434" s="337"/>
      <c r="Y434" s="337"/>
      <c r="Z434" s="337"/>
    </row>
    <row r="435" spans="1:26" ht="12.75" x14ac:dyDescent="0.2">
      <c r="A435" s="337"/>
      <c r="B435" s="337"/>
      <c r="C435" s="337"/>
      <c r="D435" s="337"/>
      <c r="E435" s="337"/>
      <c r="F435" s="337"/>
      <c r="G435" s="337"/>
      <c r="H435" s="337"/>
      <c r="I435" s="337"/>
      <c r="J435" s="337"/>
      <c r="K435" s="337"/>
      <c r="L435" s="337"/>
      <c r="M435" s="337"/>
      <c r="N435" s="337"/>
      <c r="O435" s="337"/>
      <c r="P435" s="337"/>
      <c r="Q435" s="337"/>
      <c r="R435" s="337"/>
      <c r="S435" s="337"/>
      <c r="T435" s="337"/>
      <c r="U435" s="337"/>
      <c r="V435" s="337"/>
      <c r="W435" s="337"/>
      <c r="X435" s="337"/>
      <c r="Y435" s="337"/>
      <c r="Z435" s="337"/>
    </row>
    <row r="436" spans="1:26" ht="12.75" x14ac:dyDescent="0.2">
      <c r="A436" s="337"/>
      <c r="B436" s="337"/>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row>
    <row r="437" spans="1:26" ht="12.75" x14ac:dyDescent="0.2">
      <c r="A437" s="337"/>
      <c r="B437" s="337"/>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row>
    <row r="438" spans="1:26" ht="12.75" x14ac:dyDescent="0.2">
      <c r="A438" s="337"/>
      <c r="B438" s="337"/>
      <c r="C438" s="337"/>
      <c r="D438" s="337"/>
      <c r="E438" s="337"/>
      <c r="F438" s="337"/>
      <c r="G438" s="337"/>
      <c r="H438" s="337"/>
      <c r="I438" s="337"/>
      <c r="J438" s="337"/>
      <c r="K438" s="337"/>
      <c r="L438" s="337"/>
      <c r="M438" s="337"/>
      <c r="N438" s="337"/>
      <c r="O438" s="337"/>
      <c r="P438" s="337"/>
      <c r="Q438" s="337"/>
      <c r="R438" s="337"/>
      <c r="S438" s="337"/>
      <c r="T438" s="337"/>
      <c r="U438" s="337"/>
      <c r="V438" s="337"/>
      <c r="W438" s="337"/>
      <c r="X438" s="337"/>
      <c r="Y438" s="337"/>
      <c r="Z438" s="337"/>
    </row>
    <row r="439" spans="1:26" ht="12.75" x14ac:dyDescent="0.2">
      <c r="A439" s="337"/>
      <c r="B439" s="337"/>
      <c r="C439" s="337"/>
      <c r="D439" s="337"/>
      <c r="E439" s="337"/>
      <c r="F439" s="337"/>
      <c r="G439" s="337"/>
      <c r="H439" s="337"/>
      <c r="I439" s="337"/>
      <c r="J439" s="337"/>
      <c r="K439" s="337"/>
      <c r="L439" s="337"/>
      <c r="M439" s="337"/>
      <c r="N439" s="337"/>
      <c r="O439" s="337"/>
      <c r="P439" s="337"/>
      <c r="Q439" s="337"/>
      <c r="R439" s="337"/>
      <c r="S439" s="337"/>
      <c r="T439" s="337"/>
      <c r="U439" s="337"/>
      <c r="V439" s="337"/>
      <c r="W439" s="337"/>
      <c r="X439" s="337"/>
      <c r="Y439" s="337"/>
      <c r="Z439" s="337"/>
    </row>
    <row r="440" spans="1:26" ht="12.75" x14ac:dyDescent="0.2">
      <c r="A440" s="337"/>
      <c r="B440" s="337"/>
      <c r="C440" s="337"/>
      <c r="D440" s="337"/>
      <c r="E440" s="337"/>
      <c r="F440" s="337"/>
      <c r="G440" s="337"/>
      <c r="H440" s="337"/>
      <c r="I440" s="337"/>
      <c r="J440" s="337"/>
      <c r="K440" s="337"/>
      <c r="L440" s="337"/>
      <c r="M440" s="337"/>
      <c r="N440" s="337"/>
      <c r="O440" s="337"/>
      <c r="P440" s="337"/>
      <c r="Q440" s="337"/>
      <c r="R440" s="337"/>
      <c r="S440" s="337"/>
      <c r="T440" s="337"/>
      <c r="U440" s="337"/>
      <c r="V440" s="337"/>
      <c r="W440" s="337"/>
      <c r="X440" s="337"/>
      <c r="Y440" s="337"/>
      <c r="Z440" s="337"/>
    </row>
    <row r="441" spans="1:26" ht="12.75" x14ac:dyDescent="0.2">
      <c r="A441" s="337"/>
      <c r="B441" s="337"/>
      <c r="C441" s="337"/>
      <c r="D441" s="337"/>
      <c r="E441" s="337"/>
      <c r="F441" s="337"/>
      <c r="G441" s="337"/>
      <c r="H441" s="337"/>
      <c r="I441" s="337"/>
      <c r="J441" s="337"/>
      <c r="K441" s="337"/>
      <c r="L441" s="337"/>
      <c r="M441" s="337"/>
      <c r="N441" s="337"/>
      <c r="O441" s="337"/>
      <c r="P441" s="337"/>
      <c r="Q441" s="337"/>
      <c r="R441" s="337"/>
      <c r="S441" s="337"/>
      <c r="T441" s="337"/>
      <c r="U441" s="337"/>
      <c r="V441" s="337"/>
      <c r="W441" s="337"/>
      <c r="X441" s="337"/>
      <c r="Y441" s="337"/>
      <c r="Z441" s="337"/>
    </row>
    <row r="442" spans="1:26" ht="12.75" x14ac:dyDescent="0.2">
      <c r="A442" s="337"/>
      <c r="B442" s="337"/>
      <c r="C442" s="337"/>
      <c r="D442" s="337"/>
      <c r="E442" s="337"/>
      <c r="F442" s="337"/>
      <c r="G442" s="337"/>
      <c r="H442" s="337"/>
      <c r="I442" s="337"/>
      <c r="J442" s="337"/>
      <c r="K442" s="337"/>
      <c r="L442" s="337"/>
      <c r="M442" s="337"/>
      <c r="N442" s="337"/>
      <c r="O442" s="337"/>
      <c r="P442" s="337"/>
      <c r="Q442" s="337"/>
      <c r="R442" s="337"/>
      <c r="S442" s="337"/>
      <c r="T442" s="337"/>
      <c r="U442" s="337"/>
      <c r="V442" s="337"/>
      <c r="W442" s="337"/>
      <c r="X442" s="337"/>
      <c r="Y442" s="337"/>
      <c r="Z442" s="337"/>
    </row>
    <row r="443" spans="1:26" ht="12.75" x14ac:dyDescent="0.2">
      <c r="A443" s="337"/>
      <c r="B443" s="337"/>
      <c r="C443" s="337"/>
      <c r="D443" s="337"/>
      <c r="E443" s="337"/>
      <c r="F443" s="337"/>
      <c r="G443" s="337"/>
      <c r="H443" s="337"/>
      <c r="I443" s="337"/>
      <c r="J443" s="337"/>
      <c r="K443" s="337"/>
      <c r="L443" s="337"/>
      <c r="M443" s="337"/>
      <c r="N443" s="337"/>
      <c r="O443" s="337"/>
      <c r="P443" s="337"/>
      <c r="Q443" s="337"/>
      <c r="R443" s="337"/>
      <c r="S443" s="337"/>
      <c r="T443" s="337"/>
      <c r="U443" s="337"/>
      <c r="V443" s="337"/>
      <c r="W443" s="337"/>
      <c r="X443" s="337"/>
      <c r="Y443" s="337"/>
      <c r="Z443" s="337"/>
    </row>
    <row r="444" spans="1:26" ht="12.75" x14ac:dyDescent="0.2">
      <c r="A444" s="337"/>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row>
    <row r="445" spans="1:26" ht="12.75" x14ac:dyDescent="0.2">
      <c r="A445" s="337"/>
      <c r="B445" s="337"/>
      <c r="C445" s="337"/>
      <c r="D445" s="337"/>
      <c r="E445" s="337"/>
      <c r="F445" s="337"/>
      <c r="G445" s="337"/>
      <c r="H445" s="337"/>
      <c r="I445" s="337"/>
      <c r="J445" s="337"/>
      <c r="K445" s="337"/>
      <c r="L445" s="337"/>
      <c r="M445" s="337"/>
      <c r="N445" s="337"/>
      <c r="O445" s="337"/>
      <c r="P445" s="337"/>
      <c r="Q445" s="337"/>
      <c r="R445" s="337"/>
      <c r="S445" s="337"/>
      <c r="T445" s="337"/>
      <c r="U445" s="337"/>
      <c r="V445" s="337"/>
      <c r="W445" s="337"/>
      <c r="X445" s="337"/>
      <c r="Y445" s="337"/>
      <c r="Z445" s="337"/>
    </row>
    <row r="446" spans="1:26" ht="12.75" x14ac:dyDescent="0.2">
      <c r="A446" s="337"/>
      <c r="B446" s="337"/>
      <c r="C446" s="337"/>
      <c r="D446" s="337"/>
      <c r="E446" s="337"/>
      <c r="F446" s="337"/>
      <c r="G446" s="337"/>
      <c r="H446" s="337"/>
      <c r="I446" s="337"/>
      <c r="J446" s="337"/>
      <c r="K446" s="337"/>
      <c r="L446" s="337"/>
      <c r="M446" s="337"/>
      <c r="N446" s="337"/>
      <c r="O446" s="337"/>
      <c r="P446" s="337"/>
      <c r="Q446" s="337"/>
      <c r="R446" s="337"/>
      <c r="S446" s="337"/>
      <c r="T446" s="337"/>
      <c r="U446" s="337"/>
      <c r="V446" s="337"/>
      <c r="W446" s="337"/>
      <c r="X446" s="337"/>
      <c r="Y446" s="337"/>
      <c r="Z446" s="337"/>
    </row>
    <row r="447" spans="1:26" ht="12.75" x14ac:dyDescent="0.2">
      <c r="A447" s="337"/>
      <c r="B447" s="337"/>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row>
    <row r="448" spans="1:26" ht="12.75" x14ac:dyDescent="0.2">
      <c r="A448" s="337"/>
      <c r="B448" s="337"/>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row>
    <row r="449" spans="1:26" ht="12.75" x14ac:dyDescent="0.2">
      <c r="A449" s="337"/>
      <c r="B449" s="337"/>
      <c r="C449" s="337"/>
      <c r="D449" s="337"/>
      <c r="E449" s="337"/>
      <c r="F449" s="337"/>
      <c r="G449" s="337"/>
      <c r="H449" s="337"/>
      <c r="I449" s="337"/>
      <c r="J449" s="337"/>
      <c r="K449" s="337"/>
      <c r="L449" s="337"/>
      <c r="M449" s="337"/>
      <c r="N449" s="337"/>
      <c r="O449" s="337"/>
      <c r="P449" s="337"/>
      <c r="Q449" s="337"/>
      <c r="R449" s="337"/>
      <c r="S449" s="337"/>
      <c r="T449" s="337"/>
      <c r="U449" s="337"/>
      <c r="V449" s="337"/>
      <c r="W449" s="337"/>
      <c r="X449" s="337"/>
      <c r="Y449" s="337"/>
      <c r="Z449" s="337"/>
    </row>
    <row r="450" spans="1:26" ht="12.75" x14ac:dyDescent="0.2">
      <c r="A450" s="337"/>
      <c r="B450" s="337"/>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row>
    <row r="451" spans="1:26" ht="12.75" x14ac:dyDescent="0.2">
      <c r="A451" s="337"/>
      <c r="B451" s="337"/>
      <c r="C451" s="337"/>
      <c r="D451" s="337"/>
      <c r="E451" s="337"/>
      <c r="F451" s="337"/>
      <c r="G451" s="337"/>
      <c r="H451" s="337"/>
      <c r="I451" s="337"/>
      <c r="J451" s="337"/>
      <c r="K451" s="337"/>
      <c r="L451" s="337"/>
      <c r="M451" s="337"/>
      <c r="N451" s="337"/>
      <c r="O451" s="337"/>
      <c r="P451" s="337"/>
      <c r="Q451" s="337"/>
      <c r="R451" s="337"/>
      <c r="S451" s="337"/>
      <c r="T451" s="337"/>
      <c r="U451" s="337"/>
      <c r="V451" s="337"/>
      <c r="W451" s="337"/>
      <c r="X451" s="337"/>
      <c r="Y451" s="337"/>
      <c r="Z451" s="337"/>
    </row>
    <row r="452" spans="1:26" ht="12.75" x14ac:dyDescent="0.2">
      <c r="A452" s="337"/>
      <c r="B452" s="337"/>
      <c r="C452" s="337"/>
      <c r="D452" s="337"/>
      <c r="E452" s="337"/>
      <c r="F452" s="337"/>
      <c r="G452" s="337"/>
      <c r="H452" s="337"/>
      <c r="I452" s="337"/>
      <c r="J452" s="337"/>
      <c r="K452" s="337"/>
      <c r="L452" s="337"/>
      <c r="M452" s="337"/>
      <c r="N452" s="337"/>
      <c r="O452" s="337"/>
      <c r="P452" s="337"/>
      <c r="Q452" s="337"/>
      <c r="R452" s="337"/>
      <c r="S452" s="337"/>
      <c r="T452" s="337"/>
      <c r="U452" s="337"/>
      <c r="V452" s="337"/>
      <c r="W452" s="337"/>
      <c r="X452" s="337"/>
      <c r="Y452" s="337"/>
      <c r="Z452" s="337"/>
    </row>
    <row r="453" spans="1:26" ht="12.75" x14ac:dyDescent="0.2">
      <c r="A453" s="337"/>
      <c r="B453" s="337"/>
      <c r="C453" s="337"/>
      <c r="D453" s="337"/>
      <c r="E453" s="337"/>
      <c r="F453" s="337"/>
      <c r="G453" s="337"/>
      <c r="H453" s="337"/>
      <c r="I453" s="337"/>
      <c r="J453" s="337"/>
      <c r="K453" s="337"/>
      <c r="L453" s="337"/>
      <c r="M453" s="337"/>
      <c r="N453" s="337"/>
      <c r="O453" s="337"/>
      <c r="P453" s="337"/>
      <c r="Q453" s="337"/>
      <c r="R453" s="337"/>
      <c r="S453" s="337"/>
      <c r="T453" s="337"/>
      <c r="U453" s="337"/>
      <c r="V453" s="337"/>
      <c r="W453" s="337"/>
      <c r="X453" s="337"/>
      <c r="Y453" s="337"/>
      <c r="Z453" s="337"/>
    </row>
    <row r="454" spans="1:26" ht="12.75" x14ac:dyDescent="0.2">
      <c r="A454" s="337"/>
      <c r="B454" s="337"/>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row>
    <row r="455" spans="1:26" ht="12.75" x14ac:dyDescent="0.2">
      <c r="A455" s="337"/>
      <c r="B455" s="337"/>
      <c r="C455" s="337"/>
      <c r="D455" s="337"/>
      <c r="E455" s="337"/>
      <c r="F455" s="337"/>
      <c r="G455" s="337"/>
      <c r="H455" s="337"/>
      <c r="I455" s="337"/>
      <c r="J455" s="337"/>
      <c r="K455" s="337"/>
      <c r="L455" s="337"/>
      <c r="M455" s="337"/>
      <c r="N455" s="337"/>
      <c r="O455" s="337"/>
      <c r="P455" s="337"/>
      <c r="Q455" s="337"/>
      <c r="R455" s="337"/>
      <c r="S455" s="337"/>
      <c r="T455" s="337"/>
      <c r="U455" s="337"/>
      <c r="V455" s="337"/>
      <c r="W455" s="337"/>
      <c r="X455" s="337"/>
      <c r="Y455" s="337"/>
      <c r="Z455" s="337"/>
    </row>
    <row r="456" spans="1:26" ht="12.75" x14ac:dyDescent="0.2">
      <c r="A456" s="337"/>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row>
    <row r="457" spans="1:26" ht="12.75" x14ac:dyDescent="0.2">
      <c r="A457" s="337"/>
      <c r="B457" s="337"/>
      <c r="C457" s="337"/>
      <c r="D457" s="337"/>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row>
    <row r="458" spans="1:26" ht="12.75" x14ac:dyDescent="0.2">
      <c r="A458" s="337"/>
      <c r="B458" s="337"/>
      <c r="C458" s="337"/>
      <c r="D458" s="337"/>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row>
    <row r="459" spans="1:26" ht="12.75" x14ac:dyDescent="0.2">
      <c r="A459" s="337"/>
      <c r="B459" s="337"/>
      <c r="C459" s="337"/>
      <c r="D459" s="337"/>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row>
    <row r="460" spans="1:26" ht="12.75" x14ac:dyDescent="0.2">
      <c r="A460" s="337"/>
      <c r="B460" s="337"/>
      <c r="C460" s="337"/>
      <c r="D460" s="337"/>
      <c r="E460" s="337"/>
      <c r="F460" s="337"/>
      <c r="G460" s="337"/>
      <c r="H460" s="337"/>
      <c r="I460" s="337"/>
      <c r="J460" s="337"/>
      <c r="K460" s="337"/>
      <c r="L460" s="337"/>
      <c r="M460" s="337"/>
      <c r="N460" s="337"/>
      <c r="O460" s="337"/>
      <c r="P460" s="337"/>
      <c r="Q460" s="337"/>
      <c r="R460" s="337"/>
      <c r="S460" s="337"/>
      <c r="T460" s="337"/>
      <c r="U460" s="337"/>
      <c r="V460" s="337"/>
      <c r="W460" s="337"/>
      <c r="X460" s="337"/>
      <c r="Y460" s="337"/>
      <c r="Z460" s="337"/>
    </row>
    <row r="461" spans="1:26" ht="12.75" x14ac:dyDescent="0.2">
      <c r="A461" s="337"/>
      <c r="B461" s="337"/>
      <c r="C461" s="337"/>
      <c r="D461" s="337"/>
      <c r="E461" s="337"/>
      <c r="F461" s="337"/>
      <c r="G461" s="337"/>
      <c r="H461" s="337"/>
      <c r="I461" s="337"/>
      <c r="J461" s="337"/>
      <c r="K461" s="337"/>
      <c r="L461" s="337"/>
      <c r="M461" s="337"/>
      <c r="N461" s="337"/>
      <c r="O461" s="337"/>
      <c r="P461" s="337"/>
      <c r="Q461" s="337"/>
      <c r="R461" s="337"/>
      <c r="S461" s="337"/>
      <c r="T461" s="337"/>
      <c r="U461" s="337"/>
      <c r="V461" s="337"/>
      <c r="W461" s="337"/>
      <c r="X461" s="337"/>
      <c r="Y461" s="337"/>
      <c r="Z461" s="337"/>
    </row>
    <row r="462" spans="1:26" ht="12.75" x14ac:dyDescent="0.2">
      <c r="A462" s="337"/>
      <c r="B462" s="337"/>
      <c r="C462" s="337"/>
      <c r="D462" s="337"/>
      <c r="E462" s="337"/>
      <c r="F462" s="337"/>
      <c r="G462" s="337"/>
      <c r="H462" s="337"/>
      <c r="I462" s="337"/>
      <c r="J462" s="337"/>
      <c r="K462" s="337"/>
      <c r="L462" s="337"/>
      <c r="M462" s="337"/>
      <c r="N462" s="337"/>
      <c r="O462" s="337"/>
      <c r="P462" s="337"/>
      <c r="Q462" s="337"/>
      <c r="R462" s="337"/>
      <c r="S462" s="337"/>
      <c r="T462" s="337"/>
      <c r="U462" s="337"/>
      <c r="V462" s="337"/>
      <c r="W462" s="337"/>
      <c r="X462" s="337"/>
      <c r="Y462" s="337"/>
      <c r="Z462" s="337"/>
    </row>
    <row r="463" spans="1:26" ht="12.75" x14ac:dyDescent="0.2">
      <c r="A463" s="337"/>
      <c r="B463" s="337"/>
      <c r="C463" s="337"/>
      <c r="D463" s="337"/>
      <c r="E463" s="337"/>
      <c r="F463" s="337"/>
      <c r="G463" s="337"/>
      <c r="H463" s="337"/>
      <c r="I463" s="337"/>
      <c r="J463" s="337"/>
      <c r="K463" s="337"/>
      <c r="L463" s="337"/>
      <c r="M463" s="337"/>
      <c r="N463" s="337"/>
      <c r="O463" s="337"/>
      <c r="P463" s="337"/>
      <c r="Q463" s="337"/>
      <c r="R463" s="337"/>
      <c r="S463" s="337"/>
      <c r="T463" s="337"/>
      <c r="U463" s="337"/>
      <c r="V463" s="337"/>
      <c r="W463" s="337"/>
      <c r="X463" s="337"/>
      <c r="Y463" s="337"/>
      <c r="Z463" s="337"/>
    </row>
    <row r="464" spans="1:26" ht="12.75" x14ac:dyDescent="0.2">
      <c r="A464" s="337"/>
      <c r="B464" s="337"/>
      <c r="C464" s="337"/>
      <c r="D464" s="337"/>
      <c r="E464" s="337"/>
      <c r="F464" s="337"/>
      <c r="G464" s="337"/>
      <c r="H464" s="337"/>
      <c r="I464" s="337"/>
      <c r="J464" s="337"/>
      <c r="K464" s="337"/>
      <c r="L464" s="337"/>
      <c r="M464" s="337"/>
      <c r="N464" s="337"/>
      <c r="O464" s="337"/>
      <c r="P464" s="337"/>
      <c r="Q464" s="337"/>
      <c r="R464" s="337"/>
      <c r="S464" s="337"/>
      <c r="T464" s="337"/>
      <c r="U464" s="337"/>
      <c r="V464" s="337"/>
      <c r="W464" s="337"/>
      <c r="X464" s="337"/>
      <c r="Y464" s="337"/>
      <c r="Z464" s="337"/>
    </row>
    <row r="465" spans="1:26" ht="12.75" x14ac:dyDescent="0.2">
      <c r="A465" s="337"/>
      <c r="B465" s="337"/>
      <c r="C465" s="337"/>
      <c r="D465" s="337"/>
      <c r="E465" s="337"/>
      <c r="F465" s="337"/>
      <c r="G465" s="337"/>
      <c r="H465" s="337"/>
      <c r="I465" s="337"/>
      <c r="J465" s="337"/>
      <c r="K465" s="337"/>
      <c r="L465" s="337"/>
      <c r="M465" s="337"/>
      <c r="N465" s="337"/>
      <c r="O465" s="337"/>
      <c r="P465" s="337"/>
      <c r="Q465" s="337"/>
      <c r="R465" s="337"/>
      <c r="S465" s="337"/>
      <c r="T465" s="337"/>
      <c r="U465" s="337"/>
      <c r="V465" s="337"/>
      <c r="W465" s="337"/>
      <c r="X465" s="337"/>
      <c r="Y465" s="337"/>
      <c r="Z465" s="337"/>
    </row>
    <row r="466" spans="1:26" ht="12.75" x14ac:dyDescent="0.2">
      <c r="A466" s="337"/>
      <c r="B466" s="337"/>
      <c r="C466" s="337"/>
      <c r="D466" s="337"/>
      <c r="E466" s="337"/>
      <c r="F466" s="337"/>
      <c r="G466" s="337"/>
      <c r="H466" s="337"/>
      <c r="I466" s="337"/>
      <c r="J466" s="337"/>
      <c r="K466" s="337"/>
      <c r="L466" s="337"/>
      <c r="M466" s="337"/>
      <c r="N466" s="337"/>
      <c r="O466" s="337"/>
      <c r="P466" s="337"/>
      <c r="Q466" s="337"/>
      <c r="R466" s="337"/>
      <c r="S466" s="337"/>
      <c r="T466" s="337"/>
      <c r="U466" s="337"/>
      <c r="V466" s="337"/>
      <c r="W466" s="337"/>
      <c r="X466" s="337"/>
      <c r="Y466" s="337"/>
      <c r="Z466" s="337"/>
    </row>
    <row r="467" spans="1:26" ht="12.75" x14ac:dyDescent="0.2">
      <c r="A467" s="337"/>
      <c r="B467" s="337"/>
      <c r="C467" s="337"/>
      <c r="D467" s="337"/>
      <c r="E467" s="337"/>
      <c r="F467" s="337"/>
      <c r="G467" s="337"/>
      <c r="H467" s="337"/>
      <c r="I467" s="337"/>
      <c r="J467" s="337"/>
      <c r="K467" s="337"/>
      <c r="L467" s="337"/>
      <c r="M467" s="337"/>
      <c r="N467" s="337"/>
      <c r="O467" s="337"/>
      <c r="P467" s="337"/>
      <c r="Q467" s="337"/>
      <c r="R467" s="337"/>
      <c r="S467" s="337"/>
      <c r="T467" s="337"/>
      <c r="U467" s="337"/>
      <c r="V467" s="337"/>
      <c r="W467" s="337"/>
      <c r="X467" s="337"/>
      <c r="Y467" s="337"/>
      <c r="Z467" s="337"/>
    </row>
    <row r="468" spans="1:26" ht="12.75" x14ac:dyDescent="0.2">
      <c r="A468" s="337"/>
      <c r="B468" s="337"/>
      <c r="C468" s="337"/>
      <c r="D468" s="337"/>
      <c r="E468" s="337"/>
      <c r="F468" s="337"/>
      <c r="G468" s="337"/>
      <c r="H468" s="337"/>
      <c r="I468" s="337"/>
      <c r="J468" s="337"/>
      <c r="K468" s="337"/>
      <c r="L468" s="337"/>
      <c r="M468" s="337"/>
      <c r="N468" s="337"/>
      <c r="O468" s="337"/>
      <c r="P468" s="337"/>
      <c r="Q468" s="337"/>
      <c r="R468" s="337"/>
      <c r="S468" s="337"/>
      <c r="T468" s="337"/>
      <c r="U468" s="337"/>
      <c r="V468" s="337"/>
      <c r="W468" s="337"/>
      <c r="X468" s="337"/>
      <c r="Y468" s="337"/>
      <c r="Z468" s="337"/>
    </row>
    <row r="469" spans="1:26" ht="12.75" x14ac:dyDescent="0.2">
      <c r="A469" s="337"/>
      <c r="B469" s="337"/>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row>
    <row r="470" spans="1:26" ht="12.75" x14ac:dyDescent="0.2">
      <c r="A470" s="337"/>
      <c r="B470" s="337"/>
      <c r="C470" s="337"/>
      <c r="D470" s="337"/>
      <c r="E470" s="337"/>
      <c r="F470" s="337"/>
      <c r="G470" s="337"/>
      <c r="H470" s="337"/>
      <c r="I470" s="337"/>
      <c r="J470" s="337"/>
      <c r="K470" s="337"/>
      <c r="L470" s="337"/>
      <c r="M470" s="337"/>
      <c r="N470" s="337"/>
      <c r="O470" s="337"/>
      <c r="P470" s="337"/>
      <c r="Q470" s="337"/>
      <c r="R470" s="337"/>
      <c r="S470" s="337"/>
      <c r="T470" s="337"/>
      <c r="U470" s="337"/>
      <c r="V470" s="337"/>
      <c r="W470" s="337"/>
      <c r="X470" s="337"/>
      <c r="Y470" s="337"/>
      <c r="Z470" s="337"/>
    </row>
    <row r="471" spans="1:26" ht="12.75" x14ac:dyDescent="0.2">
      <c r="A471" s="337"/>
      <c r="B471" s="337"/>
      <c r="C471" s="337"/>
      <c r="D471" s="337"/>
      <c r="E471" s="337"/>
      <c r="F471" s="337"/>
      <c r="G471" s="337"/>
      <c r="H471" s="337"/>
      <c r="I471" s="337"/>
      <c r="J471" s="337"/>
      <c r="K471" s="337"/>
      <c r="L471" s="337"/>
      <c r="M471" s="337"/>
      <c r="N471" s="337"/>
      <c r="O471" s="337"/>
      <c r="P471" s="337"/>
      <c r="Q471" s="337"/>
      <c r="R471" s="337"/>
      <c r="S471" s="337"/>
      <c r="T471" s="337"/>
      <c r="U471" s="337"/>
      <c r="V471" s="337"/>
      <c r="W471" s="337"/>
      <c r="X471" s="337"/>
      <c r="Y471" s="337"/>
      <c r="Z471" s="337"/>
    </row>
    <row r="472" spans="1:26" ht="12.75" x14ac:dyDescent="0.2">
      <c r="A472" s="337"/>
      <c r="B472" s="337"/>
      <c r="C472" s="337"/>
      <c r="D472" s="337"/>
      <c r="E472" s="337"/>
      <c r="F472" s="337"/>
      <c r="G472" s="337"/>
      <c r="H472" s="337"/>
      <c r="I472" s="337"/>
      <c r="J472" s="337"/>
      <c r="K472" s="337"/>
      <c r="L472" s="337"/>
      <c r="M472" s="337"/>
      <c r="N472" s="337"/>
      <c r="O472" s="337"/>
      <c r="P472" s="337"/>
      <c r="Q472" s="337"/>
      <c r="R472" s="337"/>
      <c r="S472" s="337"/>
      <c r="T472" s="337"/>
      <c r="U472" s="337"/>
      <c r="V472" s="337"/>
      <c r="W472" s="337"/>
      <c r="X472" s="337"/>
      <c r="Y472" s="337"/>
      <c r="Z472" s="337"/>
    </row>
    <row r="473" spans="1:26" ht="12.75" x14ac:dyDescent="0.2">
      <c r="A473" s="337"/>
      <c r="B473" s="337"/>
      <c r="C473" s="337"/>
      <c r="D473" s="337"/>
      <c r="E473" s="337"/>
      <c r="F473" s="337"/>
      <c r="G473" s="337"/>
      <c r="H473" s="337"/>
      <c r="I473" s="337"/>
      <c r="J473" s="337"/>
      <c r="K473" s="337"/>
      <c r="L473" s="337"/>
      <c r="M473" s="337"/>
      <c r="N473" s="337"/>
      <c r="O473" s="337"/>
      <c r="P473" s="337"/>
      <c r="Q473" s="337"/>
      <c r="R473" s="337"/>
      <c r="S473" s="337"/>
      <c r="T473" s="337"/>
      <c r="U473" s="337"/>
      <c r="V473" s="337"/>
      <c r="W473" s="337"/>
      <c r="X473" s="337"/>
      <c r="Y473" s="337"/>
      <c r="Z473" s="337"/>
    </row>
    <row r="474" spans="1:26" ht="12.75" x14ac:dyDescent="0.2">
      <c r="A474" s="337"/>
      <c r="B474" s="337"/>
      <c r="C474" s="337"/>
      <c r="D474" s="337"/>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row>
    <row r="475" spans="1:26" ht="12.75" x14ac:dyDescent="0.2">
      <c r="A475" s="337"/>
      <c r="B475" s="337"/>
      <c r="C475" s="337"/>
      <c r="D475" s="337"/>
      <c r="E475" s="337"/>
      <c r="F475" s="337"/>
      <c r="G475" s="337"/>
      <c r="H475" s="337"/>
      <c r="I475" s="337"/>
      <c r="J475" s="337"/>
      <c r="K475" s="337"/>
      <c r="L475" s="337"/>
      <c r="M475" s="337"/>
      <c r="N475" s="337"/>
      <c r="O475" s="337"/>
      <c r="P475" s="337"/>
      <c r="Q475" s="337"/>
      <c r="R475" s="337"/>
      <c r="S475" s="337"/>
      <c r="T475" s="337"/>
      <c r="U475" s="337"/>
      <c r="V475" s="337"/>
      <c r="W475" s="337"/>
      <c r="X475" s="337"/>
      <c r="Y475" s="337"/>
      <c r="Z475" s="337"/>
    </row>
    <row r="476" spans="1:26" ht="12.75" x14ac:dyDescent="0.2">
      <c r="A476" s="337"/>
      <c r="B476" s="337"/>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row>
    <row r="477" spans="1:26" ht="12.75" x14ac:dyDescent="0.2">
      <c r="A477" s="337"/>
      <c r="B477" s="337"/>
      <c r="C477" s="337"/>
      <c r="D477" s="337"/>
      <c r="E477" s="337"/>
      <c r="F477" s="337"/>
      <c r="G477" s="337"/>
      <c r="H477" s="337"/>
      <c r="I477" s="337"/>
      <c r="J477" s="337"/>
      <c r="K477" s="337"/>
      <c r="L477" s="337"/>
      <c r="M477" s="337"/>
      <c r="N477" s="337"/>
      <c r="O477" s="337"/>
      <c r="P477" s="337"/>
      <c r="Q477" s="337"/>
      <c r="R477" s="337"/>
      <c r="S477" s="337"/>
      <c r="T477" s="337"/>
      <c r="U477" s="337"/>
      <c r="V477" s="337"/>
      <c r="W477" s="337"/>
      <c r="X477" s="337"/>
      <c r="Y477" s="337"/>
      <c r="Z477" s="337"/>
    </row>
    <row r="478" spans="1:26" ht="12.75" x14ac:dyDescent="0.2">
      <c r="A478" s="337"/>
      <c r="B478" s="337"/>
      <c r="C478" s="337"/>
      <c r="D478" s="337"/>
      <c r="E478" s="337"/>
      <c r="F478" s="337"/>
      <c r="G478" s="337"/>
      <c r="H478" s="337"/>
      <c r="I478" s="337"/>
      <c r="J478" s="337"/>
      <c r="K478" s="337"/>
      <c r="L478" s="337"/>
      <c r="M478" s="337"/>
      <c r="N478" s="337"/>
      <c r="O478" s="337"/>
      <c r="P478" s="337"/>
      <c r="Q478" s="337"/>
      <c r="R478" s="337"/>
      <c r="S478" s="337"/>
      <c r="T478" s="337"/>
      <c r="U478" s="337"/>
      <c r="V478" s="337"/>
      <c r="W478" s="337"/>
      <c r="X478" s="337"/>
      <c r="Y478" s="337"/>
      <c r="Z478" s="337"/>
    </row>
    <row r="479" spans="1:26" ht="12.75" x14ac:dyDescent="0.2">
      <c r="A479" s="337"/>
      <c r="B479" s="337"/>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row>
    <row r="480" spans="1:26" ht="12.75" x14ac:dyDescent="0.2">
      <c r="A480" s="337"/>
      <c r="B480" s="337"/>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row>
    <row r="481" spans="1:26" ht="12.75" x14ac:dyDescent="0.2">
      <c r="A481" s="337"/>
      <c r="B481" s="337"/>
      <c r="C481" s="337"/>
      <c r="D481" s="337"/>
      <c r="E481" s="337"/>
      <c r="F481" s="337"/>
      <c r="G481" s="337"/>
      <c r="H481" s="337"/>
      <c r="I481" s="337"/>
      <c r="J481" s="337"/>
      <c r="K481" s="337"/>
      <c r="L481" s="337"/>
      <c r="M481" s="337"/>
      <c r="N481" s="337"/>
      <c r="O481" s="337"/>
      <c r="P481" s="337"/>
      <c r="Q481" s="337"/>
      <c r="R481" s="337"/>
      <c r="S481" s="337"/>
      <c r="T481" s="337"/>
      <c r="U481" s="337"/>
      <c r="V481" s="337"/>
      <c r="W481" s="337"/>
      <c r="X481" s="337"/>
      <c r="Y481" s="337"/>
      <c r="Z481" s="337"/>
    </row>
    <row r="482" spans="1:26" ht="12.75" x14ac:dyDescent="0.2">
      <c r="A482" s="337"/>
      <c r="B482" s="337"/>
      <c r="C482" s="337"/>
      <c r="D482" s="337"/>
      <c r="E482" s="337"/>
      <c r="F482" s="337"/>
      <c r="G482" s="337"/>
      <c r="H482" s="337"/>
      <c r="I482" s="337"/>
      <c r="J482" s="337"/>
      <c r="K482" s="337"/>
      <c r="L482" s="337"/>
      <c r="M482" s="337"/>
      <c r="N482" s="337"/>
      <c r="O482" s="337"/>
      <c r="P482" s="337"/>
      <c r="Q482" s="337"/>
      <c r="R482" s="337"/>
      <c r="S482" s="337"/>
      <c r="T482" s="337"/>
      <c r="U482" s="337"/>
      <c r="V482" s="337"/>
      <c r="W482" s="337"/>
      <c r="X482" s="337"/>
      <c r="Y482" s="337"/>
      <c r="Z482" s="337"/>
    </row>
    <row r="483" spans="1:26" ht="12.75" x14ac:dyDescent="0.2">
      <c r="A483" s="337"/>
      <c r="B483" s="337"/>
      <c r="C483" s="337"/>
      <c r="D483" s="337"/>
      <c r="E483" s="337"/>
      <c r="F483" s="337"/>
      <c r="G483" s="337"/>
      <c r="H483" s="337"/>
      <c r="I483" s="337"/>
      <c r="J483" s="337"/>
      <c r="K483" s="337"/>
      <c r="L483" s="337"/>
      <c r="M483" s="337"/>
      <c r="N483" s="337"/>
      <c r="O483" s="337"/>
      <c r="P483" s="337"/>
      <c r="Q483" s="337"/>
      <c r="R483" s="337"/>
      <c r="S483" s="337"/>
      <c r="T483" s="337"/>
      <c r="U483" s="337"/>
      <c r="V483" s="337"/>
      <c r="W483" s="337"/>
      <c r="X483" s="337"/>
      <c r="Y483" s="337"/>
      <c r="Z483" s="337"/>
    </row>
    <row r="484" spans="1:26" ht="12.75" x14ac:dyDescent="0.2">
      <c r="A484" s="337"/>
      <c r="B484" s="337"/>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row>
    <row r="485" spans="1:26" ht="12.75" x14ac:dyDescent="0.2">
      <c r="A485" s="337"/>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row>
    <row r="486" spans="1:26" ht="12.75" x14ac:dyDescent="0.2">
      <c r="A486" s="337"/>
      <c r="B486" s="337"/>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row>
    <row r="487" spans="1:26" ht="12.75" x14ac:dyDescent="0.2">
      <c r="A487" s="337"/>
      <c r="B487" s="337"/>
      <c r="C487" s="337"/>
      <c r="D487" s="337"/>
      <c r="E487" s="337"/>
      <c r="F487" s="337"/>
      <c r="G487" s="337"/>
      <c r="H487" s="337"/>
      <c r="I487" s="337"/>
      <c r="J487" s="337"/>
      <c r="K487" s="337"/>
      <c r="L487" s="337"/>
      <c r="M487" s="337"/>
      <c r="N487" s="337"/>
      <c r="O487" s="337"/>
      <c r="P487" s="337"/>
      <c r="Q487" s="337"/>
      <c r="R487" s="337"/>
      <c r="S487" s="337"/>
      <c r="T487" s="337"/>
      <c r="U487" s="337"/>
      <c r="V487" s="337"/>
      <c r="W487" s="337"/>
      <c r="X487" s="337"/>
      <c r="Y487" s="337"/>
      <c r="Z487" s="337"/>
    </row>
    <row r="488" spans="1:26" ht="12.75" x14ac:dyDescent="0.2">
      <c r="A488" s="337"/>
      <c r="B488" s="337"/>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row>
    <row r="489" spans="1:26" ht="12.75" x14ac:dyDescent="0.2">
      <c r="A489" s="337"/>
      <c r="B489" s="337"/>
      <c r="C489" s="337"/>
      <c r="D489" s="337"/>
      <c r="E489" s="337"/>
      <c r="F489" s="337"/>
      <c r="G489" s="337"/>
      <c r="H489" s="337"/>
      <c r="I489" s="337"/>
      <c r="J489" s="337"/>
      <c r="K489" s="337"/>
      <c r="L489" s="337"/>
      <c r="M489" s="337"/>
      <c r="N489" s="337"/>
      <c r="O489" s="337"/>
      <c r="P489" s="337"/>
      <c r="Q489" s="337"/>
      <c r="R489" s="337"/>
      <c r="S489" s="337"/>
      <c r="T489" s="337"/>
      <c r="U489" s="337"/>
      <c r="V489" s="337"/>
      <c r="W489" s="337"/>
      <c r="X489" s="337"/>
      <c r="Y489" s="337"/>
      <c r="Z489" s="337"/>
    </row>
    <row r="490" spans="1:26" ht="12.75" x14ac:dyDescent="0.2">
      <c r="A490" s="337"/>
      <c r="B490" s="337"/>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row>
    <row r="491" spans="1:26" ht="12.75" x14ac:dyDescent="0.2">
      <c r="A491" s="337"/>
      <c r="B491" s="337"/>
      <c r="C491" s="337"/>
      <c r="D491" s="337"/>
      <c r="E491" s="337"/>
      <c r="F491" s="337"/>
      <c r="G491" s="337"/>
      <c r="H491" s="337"/>
      <c r="I491" s="337"/>
      <c r="J491" s="337"/>
      <c r="K491" s="337"/>
      <c r="L491" s="337"/>
      <c r="M491" s="337"/>
      <c r="N491" s="337"/>
      <c r="O491" s="337"/>
      <c r="P491" s="337"/>
      <c r="Q491" s="337"/>
      <c r="R491" s="337"/>
      <c r="S491" s="337"/>
      <c r="T491" s="337"/>
      <c r="U491" s="337"/>
      <c r="V491" s="337"/>
      <c r="W491" s="337"/>
      <c r="X491" s="337"/>
      <c r="Y491" s="337"/>
      <c r="Z491" s="337"/>
    </row>
    <row r="492" spans="1:26" ht="12.75" x14ac:dyDescent="0.2">
      <c r="A492" s="337"/>
      <c r="B492" s="337"/>
      <c r="C492" s="337"/>
      <c r="D492" s="337"/>
      <c r="E492" s="337"/>
      <c r="F492" s="337"/>
      <c r="G492" s="337"/>
      <c r="H492" s="337"/>
      <c r="I492" s="337"/>
      <c r="J492" s="337"/>
      <c r="K492" s="337"/>
      <c r="L492" s="337"/>
      <c r="M492" s="337"/>
      <c r="N492" s="337"/>
      <c r="O492" s="337"/>
      <c r="P492" s="337"/>
      <c r="Q492" s="337"/>
      <c r="R492" s="337"/>
      <c r="S492" s="337"/>
      <c r="T492" s="337"/>
      <c r="U492" s="337"/>
      <c r="V492" s="337"/>
      <c r="W492" s="337"/>
      <c r="X492" s="337"/>
      <c r="Y492" s="337"/>
      <c r="Z492" s="337"/>
    </row>
    <row r="493" spans="1:26" ht="12.75" x14ac:dyDescent="0.2">
      <c r="A493" s="337"/>
      <c r="B493" s="337"/>
      <c r="C493" s="337"/>
      <c r="D493" s="337"/>
      <c r="E493" s="337"/>
      <c r="F493" s="337"/>
      <c r="G493" s="337"/>
      <c r="H493" s="337"/>
      <c r="I493" s="337"/>
      <c r="J493" s="337"/>
      <c r="K493" s="337"/>
      <c r="L493" s="337"/>
      <c r="M493" s="337"/>
      <c r="N493" s="337"/>
      <c r="O493" s="337"/>
      <c r="P493" s="337"/>
      <c r="Q493" s="337"/>
      <c r="R493" s="337"/>
      <c r="S493" s="337"/>
      <c r="T493" s="337"/>
      <c r="U493" s="337"/>
      <c r="V493" s="337"/>
      <c r="W493" s="337"/>
      <c r="X493" s="337"/>
      <c r="Y493" s="337"/>
      <c r="Z493" s="337"/>
    </row>
    <row r="494" spans="1:26" ht="12.75" x14ac:dyDescent="0.2">
      <c r="A494" s="337"/>
      <c r="B494" s="337"/>
      <c r="C494" s="337"/>
      <c r="D494" s="337"/>
      <c r="E494" s="337"/>
      <c r="F494" s="337"/>
      <c r="G494" s="337"/>
      <c r="H494" s="337"/>
      <c r="I494" s="337"/>
      <c r="J494" s="337"/>
      <c r="K494" s="337"/>
      <c r="L494" s="337"/>
      <c r="M494" s="337"/>
      <c r="N494" s="337"/>
      <c r="O494" s="337"/>
      <c r="P494" s="337"/>
      <c r="Q494" s="337"/>
      <c r="R494" s="337"/>
      <c r="S494" s="337"/>
      <c r="T494" s="337"/>
      <c r="U494" s="337"/>
      <c r="V494" s="337"/>
      <c r="W494" s="337"/>
      <c r="X494" s="337"/>
      <c r="Y494" s="337"/>
      <c r="Z494" s="337"/>
    </row>
    <row r="495" spans="1:26" ht="12.75" x14ac:dyDescent="0.2">
      <c r="A495" s="337"/>
      <c r="B495" s="337"/>
      <c r="C495" s="337"/>
      <c r="D495" s="337"/>
      <c r="E495" s="337"/>
      <c r="F495" s="337"/>
      <c r="G495" s="337"/>
      <c r="H495" s="337"/>
      <c r="I495" s="337"/>
      <c r="J495" s="337"/>
      <c r="K495" s="337"/>
      <c r="L495" s="337"/>
      <c r="M495" s="337"/>
      <c r="N495" s="337"/>
      <c r="O495" s="337"/>
      <c r="P495" s="337"/>
      <c r="Q495" s="337"/>
      <c r="R495" s="337"/>
      <c r="S495" s="337"/>
      <c r="T495" s="337"/>
      <c r="U495" s="337"/>
      <c r="V495" s="337"/>
      <c r="W495" s="337"/>
      <c r="X495" s="337"/>
      <c r="Y495" s="337"/>
      <c r="Z495" s="337"/>
    </row>
    <row r="496" spans="1:26" ht="12.75" x14ac:dyDescent="0.2">
      <c r="A496" s="337"/>
      <c r="B496" s="337"/>
      <c r="C496" s="337"/>
      <c r="D496" s="337"/>
      <c r="E496" s="337"/>
      <c r="F496" s="337"/>
      <c r="G496" s="337"/>
      <c r="H496" s="337"/>
      <c r="I496" s="337"/>
      <c r="J496" s="337"/>
      <c r="K496" s="337"/>
      <c r="L496" s="337"/>
      <c r="M496" s="337"/>
      <c r="N496" s="337"/>
      <c r="O496" s="337"/>
      <c r="P496" s="337"/>
      <c r="Q496" s="337"/>
      <c r="R496" s="337"/>
      <c r="S496" s="337"/>
      <c r="T496" s="337"/>
      <c r="U496" s="337"/>
      <c r="V496" s="337"/>
      <c r="W496" s="337"/>
      <c r="X496" s="337"/>
      <c r="Y496" s="337"/>
      <c r="Z496" s="337"/>
    </row>
    <row r="497" spans="1:26" ht="12.75" x14ac:dyDescent="0.2">
      <c r="A497" s="337"/>
      <c r="B497" s="337"/>
      <c r="C497" s="337"/>
      <c r="D497" s="337"/>
      <c r="E497" s="337"/>
      <c r="F497" s="337"/>
      <c r="G497" s="337"/>
      <c r="H497" s="337"/>
      <c r="I497" s="337"/>
      <c r="J497" s="337"/>
      <c r="K497" s="337"/>
      <c r="L497" s="337"/>
      <c r="M497" s="337"/>
      <c r="N497" s="337"/>
      <c r="O497" s="337"/>
      <c r="P497" s="337"/>
      <c r="Q497" s="337"/>
      <c r="R497" s="337"/>
      <c r="S497" s="337"/>
      <c r="T497" s="337"/>
      <c r="U497" s="337"/>
      <c r="V497" s="337"/>
      <c r="W497" s="337"/>
      <c r="X497" s="337"/>
      <c r="Y497" s="337"/>
      <c r="Z497" s="337"/>
    </row>
    <row r="498" spans="1:26" ht="12.75" x14ac:dyDescent="0.2">
      <c r="A498" s="337"/>
      <c r="B498" s="337"/>
      <c r="C498" s="337"/>
      <c r="D498" s="337"/>
      <c r="E498" s="337"/>
      <c r="F498" s="337"/>
      <c r="G498" s="337"/>
      <c r="H498" s="337"/>
      <c r="I498" s="337"/>
      <c r="J498" s="337"/>
      <c r="K498" s="337"/>
      <c r="L498" s="337"/>
      <c r="M498" s="337"/>
      <c r="N498" s="337"/>
      <c r="O498" s="337"/>
      <c r="P498" s="337"/>
      <c r="Q498" s="337"/>
      <c r="R498" s="337"/>
      <c r="S498" s="337"/>
      <c r="T498" s="337"/>
      <c r="U498" s="337"/>
      <c r="V498" s="337"/>
      <c r="W498" s="337"/>
      <c r="X498" s="337"/>
      <c r="Y498" s="337"/>
      <c r="Z498" s="337"/>
    </row>
    <row r="499" spans="1:26" ht="12.75" x14ac:dyDescent="0.2">
      <c r="A499" s="337"/>
      <c r="B499" s="337"/>
      <c r="C499" s="337"/>
      <c r="D499" s="337"/>
      <c r="E499" s="337"/>
      <c r="F499" s="337"/>
      <c r="G499" s="337"/>
      <c r="H499" s="337"/>
      <c r="I499" s="337"/>
      <c r="J499" s="337"/>
      <c r="K499" s="337"/>
      <c r="L499" s="337"/>
      <c r="M499" s="337"/>
      <c r="N499" s="337"/>
      <c r="O499" s="337"/>
      <c r="P499" s="337"/>
      <c r="Q499" s="337"/>
      <c r="R499" s="337"/>
      <c r="S499" s="337"/>
      <c r="T499" s="337"/>
      <c r="U499" s="337"/>
      <c r="V499" s="337"/>
      <c r="W499" s="337"/>
      <c r="X499" s="337"/>
      <c r="Y499" s="337"/>
      <c r="Z499" s="337"/>
    </row>
    <row r="500" spans="1:26" ht="12.75" x14ac:dyDescent="0.2">
      <c r="A500" s="337"/>
      <c r="B500" s="337"/>
      <c r="C500" s="337"/>
      <c r="D500" s="337"/>
      <c r="E500" s="337"/>
      <c r="F500" s="337"/>
      <c r="G500" s="337"/>
      <c r="H500" s="337"/>
      <c r="I500" s="337"/>
      <c r="J500" s="337"/>
      <c r="K500" s="337"/>
      <c r="L500" s="337"/>
      <c r="M500" s="337"/>
      <c r="N500" s="337"/>
      <c r="O500" s="337"/>
      <c r="P500" s="337"/>
      <c r="Q500" s="337"/>
      <c r="R500" s="337"/>
      <c r="S500" s="337"/>
      <c r="T500" s="337"/>
      <c r="U500" s="337"/>
      <c r="V500" s="337"/>
      <c r="W500" s="337"/>
      <c r="X500" s="337"/>
      <c r="Y500" s="337"/>
      <c r="Z500" s="337"/>
    </row>
    <row r="501" spans="1:26" ht="12.75" x14ac:dyDescent="0.2">
      <c r="A501" s="337"/>
      <c r="B501" s="337"/>
      <c r="C501" s="337"/>
      <c r="D501" s="337"/>
      <c r="E501" s="337"/>
      <c r="F501" s="337"/>
      <c r="G501" s="337"/>
      <c r="H501" s="337"/>
      <c r="I501" s="337"/>
      <c r="J501" s="337"/>
      <c r="K501" s="337"/>
      <c r="L501" s="337"/>
      <c r="M501" s="337"/>
      <c r="N501" s="337"/>
      <c r="O501" s="337"/>
      <c r="P501" s="337"/>
      <c r="Q501" s="337"/>
      <c r="R501" s="337"/>
      <c r="S501" s="337"/>
      <c r="T501" s="337"/>
      <c r="U501" s="337"/>
      <c r="V501" s="337"/>
      <c r="W501" s="337"/>
      <c r="X501" s="337"/>
      <c r="Y501" s="337"/>
      <c r="Z501" s="337"/>
    </row>
    <row r="502" spans="1:26" ht="12.75" x14ac:dyDescent="0.2">
      <c r="A502" s="337"/>
      <c r="B502" s="337"/>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row>
    <row r="503" spans="1:26" ht="12.75" x14ac:dyDescent="0.2">
      <c r="A503" s="337"/>
      <c r="B503" s="337"/>
      <c r="C503" s="337"/>
      <c r="D503" s="337"/>
      <c r="E503" s="337"/>
      <c r="F503" s="337"/>
      <c r="G503" s="337"/>
      <c r="H503" s="337"/>
      <c r="I503" s="337"/>
      <c r="J503" s="337"/>
      <c r="K503" s="337"/>
      <c r="L503" s="337"/>
      <c r="M503" s="337"/>
      <c r="N503" s="337"/>
      <c r="O503" s="337"/>
      <c r="P503" s="337"/>
      <c r="Q503" s="337"/>
      <c r="R503" s="337"/>
      <c r="S503" s="337"/>
      <c r="T503" s="337"/>
      <c r="U503" s="337"/>
      <c r="V503" s="337"/>
      <c r="W503" s="337"/>
      <c r="X503" s="337"/>
      <c r="Y503" s="337"/>
      <c r="Z503" s="337"/>
    </row>
    <row r="504" spans="1:26" ht="12.75" x14ac:dyDescent="0.2">
      <c r="A504" s="337"/>
      <c r="B504" s="337"/>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row>
    <row r="505" spans="1:26" ht="12.75" x14ac:dyDescent="0.2">
      <c r="A505" s="337"/>
      <c r="B505" s="337"/>
      <c r="C505" s="337"/>
      <c r="D505" s="337"/>
      <c r="E505" s="337"/>
      <c r="F505" s="337"/>
      <c r="G505" s="337"/>
      <c r="H505" s="337"/>
      <c r="I505" s="337"/>
      <c r="J505" s="337"/>
      <c r="K505" s="337"/>
      <c r="L505" s="337"/>
      <c r="M505" s="337"/>
      <c r="N505" s="337"/>
      <c r="O505" s="337"/>
      <c r="P505" s="337"/>
      <c r="Q505" s="337"/>
      <c r="R505" s="337"/>
      <c r="S505" s="337"/>
      <c r="T505" s="337"/>
      <c r="U505" s="337"/>
      <c r="V505" s="337"/>
      <c r="W505" s="337"/>
      <c r="X505" s="337"/>
      <c r="Y505" s="337"/>
      <c r="Z505" s="337"/>
    </row>
    <row r="506" spans="1:26" ht="12.75" x14ac:dyDescent="0.2">
      <c r="A506" s="337"/>
      <c r="B506" s="337"/>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row>
    <row r="507" spans="1:26" ht="12.75" x14ac:dyDescent="0.2">
      <c r="A507" s="337"/>
      <c r="B507" s="337"/>
      <c r="C507" s="337"/>
      <c r="D507" s="337"/>
      <c r="E507" s="337"/>
      <c r="F507" s="337"/>
      <c r="G507" s="337"/>
      <c r="H507" s="337"/>
      <c r="I507" s="337"/>
      <c r="J507" s="337"/>
      <c r="K507" s="337"/>
      <c r="L507" s="337"/>
      <c r="M507" s="337"/>
      <c r="N507" s="337"/>
      <c r="O507" s="337"/>
      <c r="P507" s="337"/>
      <c r="Q507" s="337"/>
      <c r="R507" s="337"/>
      <c r="S507" s="337"/>
      <c r="T507" s="337"/>
      <c r="U507" s="337"/>
      <c r="V507" s="337"/>
      <c r="W507" s="337"/>
      <c r="X507" s="337"/>
      <c r="Y507" s="337"/>
      <c r="Z507" s="337"/>
    </row>
    <row r="508" spans="1:26" ht="12.75" x14ac:dyDescent="0.2">
      <c r="A508" s="337"/>
      <c r="B508" s="337"/>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row>
    <row r="509" spans="1:26" ht="12.75" x14ac:dyDescent="0.2">
      <c r="A509" s="337"/>
      <c r="B509" s="337"/>
      <c r="C509" s="337"/>
      <c r="D509" s="337"/>
      <c r="E509" s="337"/>
      <c r="F509" s="337"/>
      <c r="G509" s="337"/>
      <c r="H509" s="337"/>
      <c r="I509" s="337"/>
      <c r="J509" s="337"/>
      <c r="K509" s="337"/>
      <c r="L509" s="337"/>
      <c r="M509" s="337"/>
      <c r="N509" s="337"/>
      <c r="O509" s="337"/>
      <c r="P509" s="337"/>
      <c r="Q509" s="337"/>
      <c r="R509" s="337"/>
      <c r="S509" s="337"/>
      <c r="T509" s="337"/>
      <c r="U509" s="337"/>
      <c r="V509" s="337"/>
      <c r="W509" s="337"/>
      <c r="X509" s="337"/>
      <c r="Y509" s="337"/>
      <c r="Z509" s="337"/>
    </row>
    <row r="510" spans="1:26" ht="12.75" x14ac:dyDescent="0.2">
      <c r="A510" s="337"/>
      <c r="B510" s="337"/>
      <c r="C510" s="337"/>
      <c r="D510" s="337"/>
      <c r="E510" s="337"/>
      <c r="F510" s="337"/>
      <c r="G510" s="337"/>
      <c r="H510" s="337"/>
      <c r="I510" s="337"/>
      <c r="J510" s="337"/>
      <c r="K510" s="337"/>
      <c r="L510" s="337"/>
      <c r="M510" s="337"/>
      <c r="N510" s="337"/>
      <c r="O510" s="337"/>
      <c r="P510" s="337"/>
      <c r="Q510" s="337"/>
      <c r="R510" s="337"/>
      <c r="S510" s="337"/>
      <c r="T510" s="337"/>
      <c r="U510" s="337"/>
      <c r="V510" s="337"/>
      <c r="W510" s="337"/>
      <c r="X510" s="337"/>
      <c r="Y510" s="337"/>
      <c r="Z510" s="337"/>
    </row>
    <row r="511" spans="1:26" ht="12.75" x14ac:dyDescent="0.2">
      <c r="A511" s="337"/>
      <c r="B511" s="337"/>
      <c r="C511" s="337"/>
      <c r="D511" s="337"/>
      <c r="E511" s="337"/>
      <c r="F511" s="337"/>
      <c r="G511" s="337"/>
      <c r="H511" s="337"/>
      <c r="I511" s="337"/>
      <c r="J511" s="337"/>
      <c r="K511" s="337"/>
      <c r="L511" s="337"/>
      <c r="M511" s="337"/>
      <c r="N511" s="337"/>
      <c r="O511" s="337"/>
      <c r="P511" s="337"/>
      <c r="Q511" s="337"/>
      <c r="R511" s="337"/>
      <c r="S511" s="337"/>
      <c r="T511" s="337"/>
      <c r="U511" s="337"/>
      <c r="V511" s="337"/>
      <c r="W511" s="337"/>
      <c r="X511" s="337"/>
      <c r="Y511" s="337"/>
      <c r="Z511" s="337"/>
    </row>
    <row r="512" spans="1:26" ht="12.75" x14ac:dyDescent="0.2">
      <c r="A512" s="337"/>
      <c r="B512" s="337"/>
      <c r="C512" s="337"/>
      <c r="D512" s="337"/>
      <c r="E512" s="337"/>
      <c r="F512" s="337"/>
      <c r="G512" s="337"/>
      <c r="H512" s="337"/>
      <c r="I512" s="337"/>
      <c r="J512" s="337"/>
      <c r="K512" s="337"/>
      <c r="L512" s="337"/>
      <c r="M512" s="337"/>
      <c r="N512" s="337"/>
      <c r="O512" s="337"/>
      <c r="P512" s="337"/>
      <c r="Q512" s="337"/>
      <c r="R512" s="337"/>
      <c r="S512" s="337"/>
      <c r="T512" s="337"/>
      <c r="U512" s="337"/>
      <c r="V512" s="337"/>
      <c r="W512" s="337"/>
      <c r="X512" s="337"/>
      <c r="Y512" s="337"/>
      <c r="Z512" s="337"/>
    </row>
    <row r="513" spans="1:26" ht="12.75" x14ac:dyDescent="0.2">
      <c r="A513" s="337"/>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row>
    <row r="514" spans="1:26" ht="12.75" x14ac:dyDescent="0.2">
      <c r="A514" s="337"/>
      <c r="B514" s="337"/>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row>
    <row r="515" spans="1:26" ht="12.75" x14ac:dyDescent="0.2">
      <c r="A515" s="337"/>
      <c r="B515" s="337"/>
      <c r="C515" s="337"/>
      <c r="D515" s="337"/>
      <c r="E515" s="337"/>
      <c r="F515" s="337"/>
      <c r="G515" s="337"/>
      <c r="H515" s="337"/>
      <c r="I515" s="337"/>
      <c r="J515" s="337"/>
      <c r="K515" s="337"/>
      <c r="L515" s="337"/>
      <c r="M515" s="337"/>
      <c r="N515" s="337"/>
      <c r="O515" s="337"/>
      <c r="P515" s="337"/>
      <c r="Q515" s="337"/>
      <c r="R515" s="337"/>
      <c r="S515" s="337"/>
      <c r="T515" s="337"/>
      <c r="U515" s="337"/>
      <c r="V515" s="337"/>
      <c r="W515" s="337"/>
      <c r="X515" s="337"/>
      <c r="Y515" s="337"/>
      <c r="Z515" s="337"/>
    </row>
    <row r="516" spans="1:26" ht="12.75" x14ac:dyDescent="0.2">
      <c r="A516" s="337"/>
      <c r="B516" s="337"/>
      <c r="C516" s="337"/>
      <c r="D516" s="337"/>
      <c r="E516" s="337"/>
      <c r="F516" s="337"/>
      <c r="G516" s="337"/>
      <c r="H516" s="337"/>
      <c r="I516" s="337"/>
      <c r="J516" s="337"/>
      <c r="K516" s="337"/>
      <c r="L516" s="337"/>
      <c r="M516" s="337"/>
      <c r="N516" s="337"/>
      <c r="O516" s="337"/>
      <c r="P516" s="337"/>
      <c r="Q516" s="337"/>
      <c r="R516" s="337"/>
      <c r="S516" s="337"/>
      <c r="T516" s="337"/>
      <c r="U516" s="337"/>
      <c r="V516" s="337"/>
      <c r="W516" s="337"/>
      <c r="X516" s="337"/>
      <c r="Y516" s="337"/>
      <c r="Z516" s="337"/>
    </row>
    <row r="517" spans="1:26" ht="12.75" x14ac:dyDescent="0.2">
      <c r="A517" s="337"/>
      <c r="B517" s="337"/>
      <c r="C517" s="337"/>
      <c r="D517" s="337"/>
      <c r="E517" s="337"/>
      <c r="F517" s="337"/>
      <c r="G517" s="337"/>
      <c r="H517" s="337"/>
      <c r="I517" s="337"/>
      <c r="J517" s="337"/>
      <c r="K517" s="337"/>
      <c r="L517" s="337"/>
      <c r="M517" s="337"/>
      <c r="N517" s="337"/>
      <c r="O517" s="337"/>
      <c r="P517" s="337"/>
      <c r="Q517" s="337"/>
      <c r="R517" s="337"/>
      <c r="S517" s="337"/>
      <c r="T517" s="337"/>
      <c r="U517" s="337"/>
      <c r="V517" s="337"/>
      <c r="W517" s="337"/>
      <c r="X517" s="337"/>
      <c r="Y517" s="337"/>
      <c r="Z517" s="337"/>
    </row>
    <row r="518" spans="1:26" ht="12.75" x14ac:dyDescent="0.2">
      <c r="A518" s="337"/>
      <c r="B518" s="337"/>
      <c r="C518" s="337"/>
      <c r="D518" s="337"/>
      <c r="E518" s="337"/>
      <c r="F518" s="337"/>
      <c r="G518" s="337"/>
      <c r="H518" s="337"/>
      <c r="I518" s="337"/>
      <c r="J518" s="337"/>
      <c r="K518" s="337"/>
      <c r="L518" s="337"/>
      <c r="M518" s="337"/>
      <c r="N518" s="337"/>
      <c r="O518" s="337"/>
      <c r="P518" s="337"/>
      <c r="Q518" s="337"/>
      <c r="R518" s="337"/>
      <c r="S518" s="337"/>
      <c r="T518" s="337"/>
      <c r="U518" s="337"/>
      <c r="V518" s="337"/>
      <c r="W518" s="337"/>
      <c r="X518" s="337"/>
      <c r="Y518" s="337"/>
      <c r="Z518" s="337"/>
    </row>
    <row r="519" spans="1:26" ht="12.75" x14ac:dyDescent="0.2">
      <c r="A519" s="337"/>
      <c r="B519" s="337"/>
      <c r="C519" s="337"/>
      <c r="D519" s="337"/>
      <c r="E519" s="337"/>
      <c r="F519" s="337"/>
      <c r="G519" s="337"/>
      <c r="H519" s="337"/>
      <c r="I519" s="337"/>
      <c r="J519" s="337"/>
      <c r="K519" s="337"/>
      <c r="L519" s="337"/>
      <c r="M519" s="337"/>
      <c r="N519" s="337"/>
      <c r="O519" s="337"/>
      <c r="P519" s="337"/>
      <c r="Q519" s="337"/>
      <c r="R519" s="337"/>
      <c r="S519" s="337"/>
      <c r="T519" s="337"/>
      <c r="U519" s="337"/>
      <c r="V519" s="337"/>
      <c r="W519" s="337"/>
      <c r="X519" s="337"/>
      <c r="Y519" s="337"/>
      <c r="Z519" s="337"/>
    </row>
    <row r="520" spans="1:26" ht="12.75" x14ac:dyDescent="0.2">
      <c r="A520" s="337"/>
      <c r="B520" s="337"/>
      <c r="C520" s="337"/>
      <c r="D520" s="337"/>
      <c r="E520" s="337"/>
      <c r="F520" s="337"/>
      <c r="G520" s="337"/>
      <c r="H520" s="337"/>
      <c r="I520" s="337"/>
      <c r="J520" s="337"/>
      <c r="K520" s="337"/>
      <c r="L520" s="337"/>
      <c r="M520" s="337"/>
      <c r="N520" s="337"/>
      <c r="O520" s="337"/>
      <c r="P520" s="337"/>
      <c r="Q520" s="337"/>
      <c r="R520" s="337"/>
      <c r="S520" s="337"/>
      <c r="T520" s="337"/>
      <c r="U520" s="337"/>
      <c r="V520" s="337"/>
      <c r="W520" s="337"/>
      <c r="X520" s="337"/>
      <c r="Y520" s="337"/>
      <c r="Z520" s="337"/>
    </row>
    <row r="521" spans="1:26" ht="12.75" x14ac:dyDescent="0.2">
      <c r="A521" s="337"/>
      <c r="B521" s="337"/>
      <c r="C521" s="337"/>
      <c r="D521" s="337"/>
      <c r="E521" s="337"/>
      <c r="F521" s="337"/>
      <c r="G521" s="337"/>
      <c r="H521" s="337"/>
      <c r="I521" s="337"/>
      <c r="J521" s="337"/>
      <c r="K521" s="337"/>
      <c r="L521" s="337"/>
      <c r="M521" s="337"/>
      <c r="N521" s="337"/>
      <c r="O521" s="337"/>
      <c r="P521" s="337"/>
      <c r="Q521" s="337"/>
      <c r="R521" s="337"/>
      <c r="S521" s="337"/>
      <c r="T521" s="337"/>
      <c r="U521" s="337"/>
      <c r="V521" s="337"/>
      <c r="W521" s="337"/>
      <c r="X521" s="337"/>
      <c r="Y521" s="337"/>
      <c r="Z521" s="337"/>
    </row>
    <row r="522" spans="1:26" ht="12.75" x14ac:dyDescent="0.2">
      <c r="A522" s="337"/>
      <c r="B522" s="337"/>
      <c r="C522" s="337"/>
      <c r="D522" s="337"/>
      <c r="E522" s="337"/>
      <c r="F522" s="337"/>
      <c r="G522" s="337"/>
      <c r="H522" s="337"/>
      <c r="I522" s="337"/>
      <c r="J522" s="337"/>
      <c r="K522" s="337"/>
      <c r="L522" s="337"/>
      <c r="M522" s="337"/>
      <c r="N522" s="337"/>
      <c r="O522" s="337"/>
      <c r="P522" s="337"/>
      <c r="Q522" s="337"/>
      <c r="R522" s="337"/>
      <c r="S522" s="337"/>
      <c r="T522" s="337"/>
      <c r="U522" s="337"/>
      <c r="V522" s="337"/>
      <c r="W522" s="337"/>
      <c r="X522" s="337"/>
      <c r="Y522" s="337"/>
      <c r="Z522" s="337"/>
    </row>
    <row r="523" spans="1:26" ht="12.75" x14ac:dyDescent="0.2">
      <c r="A523" s="337"/>
      <c r="B523" s="337"/>
      <c r="C523" s="337"/>
      <c r="D523" s="337"/>
      <c r="E523" s="337"/>
      <c r="F523" s="337"/>
      <c r="G523" s="337"/>
      <c r="H523" s="337"/>
      <c r="I523" s="337"/>
      <c r="J523" s="337"/>
      <c r="K523" s="337"/>
      <c r="L523" s="337"/>
      <c r="M523" s="337"/>
      <c r="N523" s="337"/>
      <c r="O523" s="337"/>
      <c r="P523" s="337"/>
      <c r="Q523" s="337"/>
      <c r="R523" s="337"/>
      <c r="S523" s="337"/>
      <c r="T523" s="337"/>
      <c r="U523" s="337"/>
      <c r="V523" s="337"/>
      <c r="W523" s="337"/>
      <c r="X523" s="337"/>
      <c r="Y523" s="337"/>
      <c r="Z523" s="337"/>
    </row>
    <row r="524" spans="1:26" ht="12.75" x14ac:dyDescent="0.2">
      <c r="A524" s="337"/>
      <c r="B524" s="337"/>
      <c r="C524" s="337"/>
      <c r="D524" s="337"/>
      <c r="E524" s="337"/>
      <c r="F524" s="337"/>
      <c r="G524" s="337"/>
      <c r="H524" s="337"/>
      <c r="I524" s="337"/>
      <c r="J524" s="337"/>
      <c r="K524" s="337"/>
      <c r="L524" s="337"/>
      <c r="M524" s="337"/>
      <c r="N524" s="337"/>
      <c r="O524" s="337"/>
      <c r="P524" s="337"/>
      <c r="Q524" s="337"/>
      <c r="R524" s="337"/>
      <c r="S524" s="337"/>
      <c r="T524" s="337"/>
      <c r="U524" s="337"/>
      <c r="V524" s="337"/>
      <c r="W524" s="337"/>
      <c r="X524" s="337"/>
      <c r="Y524" s="337"/>
      <c r="Z524" s="337"/>
    </row>
    <row r="525" spans="1:26" ht="12.75" x14ac:dyDescent="0.2">
      <c r="A525" s="337"/>
      <c r="B525" s="337"/>
      <c r="C525" s="337"/>
      <c r="D525" s="337"/>
      <c r="E525" s="337"/>
      <c r="F525" s="337"/>
      <c r="G525" s="337"/>
      <c r="H525" s="337"/>
      <c r="I525" s="337"/>
      <c r="J525" s="337"/>
      <c r="K525" s="337"/>
      <c r="L525" s="337"/>
      <c r="M525" s="337"/>
      <c r="N525" s="337"/>
      <c r="O525" s="337"/>
      <c r="P525" s="337"/>
      <c r="Q525" s="337"/>
      <c r="R525" s="337"/>
      <c r="S525" s="337"/>
      <c r="T525" s="337"/>
      <c r="U525" s="337"/>
      <c r="V525" s="337"/>
      <c r="W525" s="337"/>
      <c r="X525" s="337"/>
      <c r="Y525" s="337"/>
      <c r="Z525" s="337"/>
    </row>
    <row r="526" spans="1:26" ht="12.75" x14ac:dyDescent="0.2">
      <c r="A526" s="337"/>
      <c r="B526" s="337"/>
      <c r="C526" s="337"/>
      <c r="D526" s="337"/>
      <c r="E526" s="337"/>
      <c r="F526" s="337"/>
      <c r="G526" s="337"/>
      <c r="H526" s="337"/>
      <c r="I526" s="337"/>
      <c r="J526" s="337"/>
      <c r="K526" s="337"/>
      <c r="L526" s="337"/>
      <c r="M526" s="337"/>
      <c r="N526" s="337"/>
      <c r="O526" s="337"/>
      <c r="P526" s="337"/>
      <c r="Q526" s="337"/>
      <c r="R526" s="337"/>
      <c r="S526" s="337"/>
      <c r="T526" s="337"/>
      <c r="U526" s="337"/>
      <c r="V526" s="337"/>
      <c r="W526" s="337"/>
      <c r="X526" s="337"/>
      <c r="Y526" s="337"/>
      <c r="Z526" s="337"/>
    </row>
    <row r="527" spans="1:26" ht="12.75" x14ac:dyDescent="0.2">
      <c r="A527" s="337"/>
      <c r="B527" s="337"/>
      <c r="C527" s="337"/>
      <c r="D527" s="337"/>
      <c r="E527" s="337"/>
      <c r="F527" s="337"/>
      <c r="G527" s="337"/>
      <c r="H527" s="337"/>
      <c r="I527" s="337"/>
      <c r="J527" s="337"/>
      <c r="K527" s="337"/>
      <c r="L527" s="337"/>
      <c r="M527" s="337"/>
      <c r="N527" s="337"/>
      <c r="O527" s="337"/>
      <c r="P527" s="337"/>
      <c r="Q527" s="337"/>
      <c r="R527" s="337"/>
      <c r="S527" s="337"/>
      <c r="T527" s="337"/>
      <c r="U527" s="337"/>
      <c r="V527" s="337"/>
      <c r="W527" s="337"/>
      <c r="X527" s="337"/>
      <c r="Y527" s="337"/>
      <c r="Z527" s="337"/>
    </row>
    <row r="528" spans="1:26" ht="12.75" x14ac:dyDescent="0.2">
      <c r="A528" s="337"/>
      <c r="B528" s="337"/>
      <c r="C528" s="337"/>
      <c r="D528" s="337"/>
      <c r="E528" s="337"/>
      <c r="F528" s="337"/>
      <c r="G528" s="337"/>
      <c r="H528" s="337"/>
      <c r="I528" s="337"/>
      <c r="J528" s="337"/>
      <c r="K528" s="337"/>
      <c r="L528" s="337"/>
      <c r="M528" s="337"/>
      <c r="N528" s="337"/>
      <c r="O528" s="337"/>
      <c r="P528" s="337"/>
      <c r="Q528" s="337"/>
      <c r="R528" s="337"/>
      <c r="S528" s="337"/>
      <c r="T528" s="337"/>
      <c r="U528" s="337"/>
      <c r="V528" s="337"/>
      <c r="W528" s="337"/>
      <c r="X528" s="337"/>
      <c r="Y528" s="337"/>
      <c r="Z528" s="337"/>
    </row>
    <row r="529" spans="1:26" ht="12.75" x14ac:dyDescent="0.2">
      <c r="A529" s="337"/>
      <c r="B529" s="337"/>
      <c r="C529" s="337"/>
      <c r="D529" s="337"/>
      <c r="E529" s="337"/>
      <c r="F529" s="337"/>
      <c r="G529" s="337"/>
      <c r="H529" s="337"/>
      <c r="I529" s="337"/>
      <c r="J529" s="337"/>
      <c r="K529" s="337"/>
      <c r="L529" s="337"/>
      <c r="M529" s="337"/>
      <c r="N529" s="337"/>
      <c r="O529" s="337"/>
      <c r="P529" s="337"/>
      <c r="Q529" s="337"/>
      <c r="R529" s="337"/>
      <c r="S529" s="337"/>
      <c r="T529" s="337"/>
      <c r="U529" s="337"/>
      <c r="V529" s="337"/>
      <c r="W529" s="337"/>
      <c r="X529" s="337"/>
      <c r="Y529" s="337"/>
      <c r="Z529" s="337"/>
    </row>
    <row r="530" spans="1:26" ht="12.75" x14ac:dyDescent="0.2">
      <c r="A530" s="337"/>
      <c r="B530" s="337"/>
      <c r="C530" s="337"/>
      <c r="D530" s="337"/>
      <c r="E530" s="337"/>
      <c r="F530" s="337"/>
      <c r="G530" s="337"/>
      <c r="H530" s="337"/>
      <c r="I530" s="337"/>
      <c r="J530" s="337"/>
      <c r="K530" s="337"/>
      <c r="L530" s="337"/>
      <c r="M530" s="337"/>
      <c r="N530" s="337"/>
      <c r="O530" s="337"/>
      <c r="P530" s="337"/>
      <c r="Q530" s="337"/>
      <c r="R530" s="337"/>
      <c r="S530" s="337"/>
      <c r="T530" s="337"/>
      <c r="U530" s="337"/>
      <c r="V530" s="337"/>
      <c r="W530" s="337"/>
      <c r="X530" s="337"/>
      <c r="Y530" s="337"/>
      <c r="Z530" s="337"/>
    </row>
    <row r="531" spans="1:26" ht="12.75" x14ac:dyDescent="0.2">
      <c r="A531" s="337"/>
      <c r="B531" s="337"/>
      <c r="C531" s="337"/>
      <c r="D531" s="337"/>
      <c r="E531" s="337"/>
      <c r="F531" s="337"/>
      <c r="G531" s="337"/>
      <c r="H531" s="337"/>
      <c r="I531" s="337"/>
      <c r="J531" s="337"/>
      <c r="K531" s="337"/>
      <c r="L531" s="337"/>
      <c r="M531" s="337"/>
      <c r="N531" s="337"/>
      <c r="O531" s="337"/>
      <c r="P531" s="337"/>
      <c r="Q531" s="337"/>
      <c r="R531" s="337"/>
      <c r="S531" s="337"/>
      <c r="T531" s="337"/>
      <c r="U531" s="337"/>
      <c r="V531" s="337"/>
      <c r="W531" s="337"/>
      <c r="X531" s="337"/>
      <c r="Y531" s="337"/>
      <c r="Z531" s="337"/>
    </row>
    <row r="532" spans="1:26" ht="12.75" x14ac:dyDescent="0.2">
      <c r="A532" s="337"/>
      <c r="B532" s="337"/>
      <c r="C532" s="337"/>
      <c r="D532" s="337"/>
      <c r="E532" s="337"/>
      <c r="F532" s="337"/>
      <c r="G532" s="337"/>
      <c r="H532" s="337"/>
      <c r="I532" s="337"/>
      <c r="J532" s="337"/>
      <c r="K532" s="337"/>
      <c r="L532" s="337"/>
      <c r="M532" s="337"/>
      <c r="N532" s="337"/>
      <c r="O532" s="337"/>
      <c r="P532" s="337"/>
      <c r="Q532" s="337"/>
      <c r="R532" s="337"/>
      <c r="S532" s="337"/>
      <c r="T532" s="337"/>
      <c r="U532" s="337"/>
      <c r="V532" s="337"/>
      <c r="W532" s="337"/>
      <c r="X532" s="337"/>
      <c r="Y532" s="337"/>
      <c r="Z532" s="337"/>
    </row>
    <row r="533" spans="1:26" ht="12.75" x14ac:dyDescent="0.2">
      <c r="A533" s="337"/>
      <c r="B533" s="337"/>
      <c r="C533" s="337"/>
      <c r="D533" s="337"/>
      <c r="E533" s="337"/>
      <c r="F533" s="337"/>
      <c r="G533" s="337"/>
      <c r="H533" s="337"/>
      <c r="I533" s="337"/>
      <c r="J533" s="337"/>
      <c r="K533" s="337"/>
      <c r="L533" s="337"/>
      <c r="M533" s="337"/>
      <c r="N533" s="337"/>
      <c r="O533" s="337"/>
      <c r="P533" s="337"/>
      <c r="Q533" s="337"/>
      <c r="R533" s="337"/>
      <c r="S533" s="337"/>
      <c r="T533" s="337"/>
      <c r="U533" s="337"/>
      <c r="V533" s="337"/>
      <c r="W533" s="337"/>
      <c r="X533" s="337"/>
      <c r="Y533" s="337"/>
      <c r="Z533" s="337"/>
    </row>
    <row r="534" spans="1:26" ht="12.75" x14ac:dyDescent="0.2">
      <c r="A534" s="337"/>
      <c r="B534" s="337"/>
      <c r="C534" s="337"/>
      <c r="D534" s="337"/>
      <c r="E534" s="337"/>
      <c r="F534" s="337"/>
      <c r="G534" s="337"/>
      <c r="H534" s="337"/>
      <c r="I534" s="337"/>
      <c r="J534" s="337"/>
      <c r="K534" s="337"/>
      <c r="L534" s="337"/>
      <c r="M534" s="337"/>
      <c r="N534" s="337"/>
      <c r="O534" s="337"/>
      <c r="P534" s="337"/>
      <c r="Q534" s="337"/>
      <c r="R534" s="337"/>
      <c r="S534" s="337"/>
      <c r="T534" s="337"/>
      <c r="U534" s="337"/>
      <c r="V534" s="337"/>
      <c r="W534" s="337"/>
      <c r="X534" s="337"/>
      <c r="Y534" s="337"/>
      <c r="Z534" s="337"/>
    </row>
    <row r="535" spans="1:26" ht="12.75" x14ac:dyDescent="0.2">
      <c r="A535" s="337"/>
      <c r="B535" s="337"/>
      <c r="C535" s="337"/>
      <c r="D535" s="337"/>
      <c r="E535" s="337"/>
      <c r="F535" s="337"/>
      <c r="G535" s="337"/>
      <c r="H535" s="337"/>
      <c r="I535" s="337"/>
      <c r="J535" s="337"/>
      <c r="K535" s="337"/>
      <c r="L535" s="337"/>
      <c r="M535" s="337"/>
      <c r="N535" s="337"/>
      <c r="O535" s="337"/>
      <c r="P535" s="337"/>
      <c r="Q535" s="337"/>
      <c r="R535" s="337"/>
      <c r="S535" s="337"/>
      <c r="T535" s="337"/>
      <c r="U535" s="337"/>
      <c r="V535" s="337"/>
      <c r="W535" s="337"/>
      <c r="X535" s="337"/>
      <c r="Y535" s="337"/>
      <c r="Z535" s="337"/>
    </row>
    <row r="536" spans="1:26" ht="12.75" x14ac:dyDescent="0.2">
      <c r="A536" s="337"/>
      <c r="B536" s="337"/>
      <c r="C536" s="337"/>
      <c r="D536" s="337"/>
      <c r="E536" s="337"/>
      <c r="F536" s="337"/>
      <c r="G536" s="337"/>
      <c r="H536" s="337"/>
      <c r="I536" s="337"/>
      <c r="J536" s="337"/>
      <c r="K536" s="337"/>
      <c r="L536" s="337"/>
      <c r="M536" s="337"/>
      <c r="N536" s="337"/>
      <c r="O536" s="337"/>
      <c r="P536" s="337"/>
      <c r="Q536" s="337"/>
      <c r="R536" s="337"/>
      <c r="S536" s="337"/>
      <c r="T536" s="337"/>
      <c r="U536" s="337"/>
      <c r="V536" s="337"/>
      <c r="W536" s="337"/>
      <c r="X536" s="337"/>
      <c r="Y536" s="337"/>
      <c r="Z536" s="337"/>
    </row>
    <row r="537" spans="1:26" ht="12.75" x14ac:dyDescent="0.2">
      <c r="A537" s="337"/>
      <c r="B537" s="337"/>
      <c r="C537" s="337"/>
      <c r="D537" s="337"/>
      <c r="E537" s="337"/>
      <c r="F537" s="337"/>
      <c r="G537" s="337"/>
      <c r="H537" s="337"/>
      <c r="I537" s="337"/>
      <c r="J537" s="337"/>
      <c r="K537" s="337"/>
      <c r="L537" s="337"/>
      <c r="M537" s="337"/>
      <c r="N537" s="337"/>
      <c r="O537" s="337"/>
      <c r="P537" s="337"/>
      <c r="Q537" s="337"/>
      <c r="R537" s="337"/>
      <c r="S537" s="337"/>
      <c r="T537" s="337"/>
      <c r="U537" s="337"/>
      <c r="V537" s="337"/>
      <c r="W537" s="337"/>
      <c r="X537" s="337"/>
      <c r="Y537" s="337"/>
      <c r="Z537" s="337"/>
    </row>
    <row r="538" spans="1:26" ht="12.75" x14ac:dyDescent="0.2">
      <c r="A538" s="337"/>
      <c r="B538" s="337"/>
      <c r="C538" s="337"/>
      <c r="D538" s="337"/>
      <c r="E538" s="337"/>
      <c r="F538" s="337"/>
      <c r="G538" s="337"/>
      <c r="H538" s="337"/>
      <c r="I538" s="337"/>
      <c r="J538" s="337"/>
      <c r="K538" s="337"/>
      <c r="L538" s="337"/>
      <c r="M538" s="337"/>
      <c r="N538" s="337"/>
      <c r="O538" s="337"/>
      <c r="P538" s="337"/>
      <c r="Q538" s="337"/>
      <c r="R538" s="337"/>
      <c r="S538" s="337"/>
      <c r="T538" s="337"/>
      <c r="U538" s="337"/>
      <c r="V538" s="337"/>
      <c r="W538" s="337"/>
      <c r="X538" s="337"/>
      <c r="Y538" s="337"/>
      <c r="Z538" s="337"/>
    </row>
    <row r="539" spans="1:26" ht="12.75" x14ac:dyDescent="0.2">
      <c r="A539" s="337"/>
      <c r="B539" s="337"/>
      <c r="C539" s="337"/>
      <c r="D539" s="337"/>
      <c r="E539" s="337"/>
      <c r="F539" s="337"/>
      <c r="G539" s="337"/>
      <c r="H539" s="337"/>
      <c r="I539" s="337"/>
      <c r="J539" s="337"/>
      <c r="K539" s="337"/>
      <c r="L539" s="337"/>
      <c r="M539" s="337"/>
      <c r="N539" s="337"/>
      <c r="O539" s="337"/>
      <c r="P539" s="337"/>
      <c r="Q539" s="337"/>
      <c r="R539" s="337"/>
      <c r="S539" s="337"/>
      <c r="T539" s="337"/>
      <c r="U539" s="337"/>
      <c r="V539" s="337"/>
      <c r="W539" s="337"/>
      <c r="X539" s="337"/>
      <c r="Y539" s="337"/>
      <c r="Z539" s="337"/>
    </row>
    <row r="540" spans="1:26" ht="12.75" x14ac:dyDescent="0.2">
      <c r="A540" s="337"/>
      <c r="B540" s="337"/>
      <c r="C540" s="337"/>
      <c r="D540" s="337"/>
      <c r="E540" s="337"/>
      <c r="F540" s="337"/>
      <c r="G540" s="337"/>
      <c r="H540" s="337"/>
      <c r="I540" s="337"/>
      <c r="J540" s="337"/>
      <c r="K540" s="337"/>
      <c r="L540" s="337"/>
      <c r="M540" s="337"/>
      <c r="N540" s="337"/>
      <c r="O540" s="337"/>
      <c r="P540" s="337"/>
      <c r="Q540" s="337"/>
      <c r="R540" s="337"/>
      <c r="S540" s="337"/>
      <c r="T540" s="337"/>
      <c r="U540" s="337"/>
      <c r="V540" s="337"/>
      <c r="W540" s="337"/>
      <c r="X540" s="337"/>
      <c r="Y540" s="337"/>
      <c r="Z540" s="337"/>
    </row>
    <row r="541" spans="1:26" ht="12.75" x14ac:dyDescent="0.2">
      <c r="A541" s="337"/>
      <c r="B541" s="337"/>
      <c r="C541" s="337"/>
      <c r="D541" s="337"/>
      <c r="E541" s="337"/>
      <c r="F541" s="337"/>
      <c r="G541" s="337"/>
      <c r="H541" s="337"/>
      <c r="I541" s="337"/>
      <c r="J541" s="337"/>
      <c r="K541" s="337"/>
      <c r="L541" s="337"/>
      <c r="M541" s="337"/>
      <c r="N541" s="337"/>
      <c r="O541" s="337"/>
      <c r="P541" s="337"/>
      <c r="Q541" s="337"/>
      <c r="R541" s="337"/>
      <c r="S541" s="337"/>
      <c r="T541" s="337"/>
      <c r="U541" s="337"/>
      <c r="V541" s="337"/>
      <c r="W541" s="337"/>
      <c r="X541" s="337"/>
      <c r="Y541" s="337"/>
      <c r="Z541" s="337"/>
    </row>
    <row r="542" spans="1:26" ht="12.75" x14ac:dyDescent="0.2">
      <c r="A542" s="337"/>
      <c r="B542" s="337"/>
      <c r="C542" s="337"/>
      <c r="D542" s="337"/>
      <c r="E542" s="337"/>
      <c r="F542" s="337"/>
      <c r="G542" s="337"/>
      <c r="H542" s="337"/>
      <c r="I542" s="337"/>
      <c r="J542" s="337"/>
      <c r="K542" s="337"/>
      <c r="L542" s="337"/>
      <c r="M542" s="337"/>
      <c r="N542" s="337"/>
      <c r="O542" s="337"/>
      <c r="P542" s="337"/>
      <c r="Q542" s="337"/>
      <c r="R542" s="337"/>
      <c r="S542" s="337"/>
      <c r="T542" s="337"/>
      <c r="U542" s="337"/>
      <c r="V542" s="337"/>
      <c r="W542" s="337"/>
      <c r="X542" s="337"/>
      <c r="Y542" s="337"/>
      <c r="Z542" s="337"/>
    </row>
    <row r="543" spans="1:26" ht="12.75" x14ac:dyDescent="0.2">
      <c r="A543" s="337"/>
      <c r="B543" s="337"/>
      <c r="C543" s="337"/>
      <c r="D543" s="337"/>
      <c r="E543" s="337"/>
      <c r="F543" s="337"/>
      <c r="G543" s="337"/>
      <c r="H543" s="337"/>
      <c r="I543" s="337"/>
      <c r="J543" s="337"/>
      <c r="K543" s="337"/>
      <c r="L543" s="337"/>
      <c r="M543" s="337"/>
      <c r="N543" s="337"/>
      <c r="O543" s="337"/>
      <c r="P543" s="337"/>
      <c r="Q543" s="337"/>
      <c r="R543" s="337"/>
      <c r="S543" s="337"/>
      <c r="T543" s="337"/>
      <c r="U543" s="337"/>
      <c r="V543" s="337"/>
      <c r="W543" s="337"/>
      <c r="X543" s="337"/>
      <c r="Y543" s="337"/>
      <c r="Z543" s="337"/>
    </row>
    <row r="544" spans="1:26" ht="12.75" x14ac:dyDescent="0.2">
      <c r="A544" s="337"/>
      <c r="B544" s="337"/>
      <c r="C544" s="337"/>
      <c r="D544" s="337"/>
      <c r="E544" s="337"/>
      <c r="F544" s="337"/>
      <c r="G544" s="337"/>
      <c r="H544" s="337"/>
      <c r="I544" s="337"/>
      <c r="J544" s="337"/>
      <c r="K544" s="337"/>
      <c r="L544" s="337"/>
      <c r="M544" s="337"/>
      <c r="N544" s="337"/>
      <c r="O544" s="337"/>
      <c r="P544" s="337"/>
      <c r="Q544" s="337"/>
      <c r="R544" s="337"/>
      <c r="S544" s="337"/>
      <c r="T544" s="337"/>
      <c r="U544" s="337"/>
      <c r="V544" s="337"/>
      <c r="W544" s="337"/>
      <c r="X544" s="337"/>
      <c r="Y544" s="337"/>
      <c r="Z544" s="337"/>
    </row>
    <row r="545" spans="1:26" ht="12.75" x14ac:dyDescent="0.2">
      <c r="A545" s="337"/>
      <c r="B545" s="337"/>
      <c r="C545" s="337"/>
      <c r="D545" s="337"/>
      <c r="E545" s="337"/>
      <c r="F545" s="337"/>
      <c r="G545" s="337"/>
      <c r="H545" s="337"/>
      <c r="I545" s="337"/>
      <c r="J545" s="337"/>
      <c r="K545" s="337"/>
      <c r="L545" s="337"/>
      <c r="M545" s="337"/>
      <c r="N545" s="337"/>
      <c r="O545" s="337"/>
      <c r="P545" s="337"/>
      <c r="Q545" s="337"/>
      <c r="R545" s="337"/>
      <c r="S545" s="337"/>
      <c r="T545" s="337"/>
      <c r="U545" s="337"/>
      <c r="V545" s="337"/>
      <c r="W545" s="337"/>
      <c r="X545" s="337"/>
      <c r="Y545" s="337"/>
      <c r="Z545" s="337"/>
    </row>
    <row r="546" spans="1:26" ht="12.75" x14ac:dyDescent="0.2">
      <c r="A546" s="337"/>
      <c r="B546" s="337"/>
      <c r="C546" s="337"/>
      <c r="D546" s="337"/>
      <c r="E546" s="337"/>
      <c r="F546" s="337"/>
      <c r="G546" s="337"/>
      <c r="H546" s="337"/>
      <c r="I546" s="337"/>
      <c r="J546" s="337"/>
      <c r="K546" s="337"/>
      <c r="L546" s="337"/>
      <c r="M546" s="337"/>
      <c r="N546" s="337"/>
      <c r="O546" s="337"/>
      <c r="P546" s="337"/>
      <c r="Q546" s="337"/>
      <c r="R546" s="337"/>
      <c r="S546" s="337"/>
      <c r="T546" s="337"/>
      <c r="U546" s="337"/>
      <c r="V546" s="337"/>
      <c r="W546" s="337"/>
      <c r="X546" s="337"/>
      <c r="Y546" s="337"/>
      <c r="Z546" s="337"/>
    </row>
    <row r="547" spans="1:26" ht="12.75" x14ac:dyDescent="0.2">
      <c r="A547" s="337"/>
      <c r="B547" s="337"/>
      <c r="C547" s="337"/>
      <c r="D547" s="337"/>
      <c r="E547" s="337"/>
      <c r="F547" s="337"/>
      <c r="G547" s="337"/>
      <c r="H547" s="337"/>
      <c r="I547" s="337"/>
      <c r="J547" s="337"/>
      <c r="K547" s="337"/>
      <c r="L547" s="337"/>
      <c r="M547" s="337"/>
      <c r="N547" s="337"/>
      <c r="O547" s="337"/>
      <c r="P547" s="337"/>
      <c r="Q547" s="337"/>
      <c r="R547" s="337"/>
      <c r="S547" s="337"/>
      <c r="T547" s="337"/>
      <c r="U547" s="337"/>
      <c r="V547" s="337"/>
      <c r="W547" s="337"/>
      <c r="X547" s="337"/>
      <c r="Y547" s="337"/>
      <c r="Z547" s="337"/>
    </row>
    <row r="548" spans="1:26" ht="12.75" x14ac:dyDescent="0.2">
      <c r="A548" s="337"/>
      <c r="B548" s="337"/>
      <c r="C548" s="337"/>
      <c r="D548" s="337"/>
      <c r="E548" s="337"/>
      <c r="F548" s="337"/>
      <c r="G548" s="337"/>
      <c r="H548" s="337"/>
      <c r="I548" s="337"/>
      <c r="J548" s="337"/>
      <c r="K548" s="337"/>
      <c r="L548" s="337"/>
      <c r="M548" s="337"/>
      <c r="N548" s="337"/>
      <c r="O548" s="337"/>
      <c r="P548" s="337"/>
      <c r="Q548" s="337"/>
      <c r="R548" s="337"/>
      <c r="S548" s="337"/>
      <c r="T548" s="337"/>
      <c r="U548" s="337"/>
      <c r="V548" s="337"/>
      <c r="W548" s="337"/>
      <c r="X548" s="337"/>
      <c r="Y548" s="337"/>
      <c r="Z548" s="337"/>
    </row>
    <row r="549" spans="1:26" ht="12.75" x14ac:dyDescent="0.2">
      <c r="A549" s="337"/>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row>
    <row r="550" spans="1:26" ht="12.75" x14ac:dyDescent="0.2">
      <c r="A550" s="337"/>
      <c r="B550" s="337"/>
      <c r="C550" s="337"/>
      <c r="D550" s="337"/>
      <c r="E550" s="337"/>
      <c r="F550" s="337"/>
      <c r="G550" s="337"/>
      <c r="H550" s="337"/>
      <c r="I550" s="337"/>
      <c r="J550" s="337"/>
      <c r="K550" s="337"/>
      <c r="L550" s="337"/>
      <c r="M550" s="337"/>
      <c r="N550" s="337"/>
      <c r="O550" s="337"/>
      <c r="P550" s="337"/>
      <c r="Q550" s="337"/>
      <c r="R550" s="337"/>
      <c r="S550" s="337"/>
      <c r="T550" s="337"/>
      <c r="U550" s="337"/>
      <c r="V550" s="337"/>
      <c r="W550" s="337"/>
      <c r="X550" s="337"/>
      <c r="Y550" s="337"/>
      <c r="Z550" s="337"/>
    </row>
    <row r="551" spans="1:26" ht="12.75" x14ac:dyDescent="0.2">
      <c r="A551" s="337"/>
      <c r="B551" s="337"/>
      <c r="C551" s="337"/>
      <c r="D551" s="337"/>
      <c r="E551" s="337"/>
      <c r="F551" s="337"/>
      <c r="G551" s="337"/>
      <c r="H551" s="337"/>
      <c r="I551" s="337"/>
      <c r="J551" s="337"/>
      <c r="K551" s="337"/>
      <c r="L551" s="337"/>
      <c r="M551" s="337"/>
      <c r="N551" s="337"/>
      <c r="O551" s="337"/>
      <c r="P551" s="337"/>
      <c r="Q551" s="337"/>
      <c r="R551" s="337"/>
      <c r="S551" s="337"/>
      <c r="T551" s="337"/>
      <c r="U551" s="337"/>
      <c r="V551" s="337"/>
      <c r="W551" s="337"/>
      <c r="X551" s="337"/>
      <c r="Y551" s="337"/>
      <c r="Z551" s="337"/>
    </row>
    <row r="552" spans="1:26" ht="12.75" x14ac:dyDescent="0.2">
      <c r="A552" s="337"/>
      <c r="B552" s="337"/>
      <c r="C552" s="337"/>
      <c r="D552" s="337"/>
      <c r="E552" s="337"/>
      <c r="F552" s="337"/>
      <c r="G552" s="337"/>
      <c r="H552" s="337"/>
      <c r="I552" s="337"/>
      <c r="J552" s="337"/>
      <c r="K552" s="337"/>
      <c r="L552" s="337"/>
      <c r="M552" s="337"/>
      <c r="N552" s="337"/>
      <c r="O552" s="337"/>
      <c r="P552" s="337"/>
      <c r="Q552" s="337"/>
      <c r="R552" s="337"/>
      <c r="S552" s="337"/>
      <c r="T552" s="337"/>
      <c r="U552" s="337"/>
      <c r="V552" s="337"/>
      <c r="W552" s="337"/>
      <c r="X552" s="337"/>
      <c r="Y552" s="337"/>
      <c r="Z552" s="337"/>
    </row>
    <row r="553" spans="1:26" ht="12.75" x14ac:dyDescent="0.2">
      <c r="A553" s="337"/>
      <c r="B553" s="337"/>
      <c r="C553" s="337"/>
      <c r="D553" s="337"/>
      <c r="E553" s="337"/>
      <c r="F553" s="337"/>
      <c r="G553" s="337"/>
      <c r="H553" s="337"/>
      <c r="I553" s="337"/>
      <c r="J553" s="337"/>
      <c r="K553" s="337"/>
      <c r="L553" s="337"/>
      <c r="M553" s="337"/>
      <c r="N553" s="337"/>
      <c r="O553" s="337"/>
      <c r="P553" s="337"/>
      <c r="Q553" s="337"/>
      <c r="R553" s="337"/>
      <c r="S553" s="337"/>
      <c r="T553" s="337"/>
      <c r="U553" s="337"/>
      <c r="V553" s="337"/>
      <c r="W553" s="337"/>
      <c r="X553" s="337"/>
      <c r="Y553" s="337"/>
      <c r="Z553" s="337"/>
    </row>
    <row r="554" spans="1:26" ht="12.75" x14ac:dyDescent="0.2">
      <c r="A554" s="337"/>
      <c r="B554" s="337"/>
      <c r="C554" s="337"/>
      <c r="D554" s="337"/>
      <c r="E554" s="337"/>
      <c r="F554" s="337"/>
      <c r="G554" s="337"/>
      <c r="H554" s="337"/>
      <c r="I554" s="337"/>
      <c r="J554" s="337"/>
      <c r="K554" s="337"/>
      <c r="L554" s="337"/>
      <c r="M554" s="337"/>
      <c r="N554" s="337"/>
      <c r="O554" s="337"/>
      <c r="P554" s="337"/>
      <c r="Q554" s="337"/>
      <c r="R554" s="337"/>
      <c r="S554" s="337"/>
      <c r="T554" s="337"/>
      <c r="U554" s="337"/>
      <c r="V554" s="337"/>
      <c r="W554" s="337"/>
      <c r="X554" s="337"/>
      <c r="Y554" s="337"/>
      <c r="Z554" s="337"/>
    </row>
    <row r="555" spans="1:26" ht="12.75" x14ac:dyDescent="0.2">
      <c r="A555" s="337"/>
      <c r="B555" s="337"/>
      <c r="C555" s="337"/>
      <c r="D555" s="337"/>
      <c r="E555" s="337"/>
      <c r="F555" s="337"/>
      <c r="G555" s="337"/>
      <c r="H555" s="337"/>
      <c r="I555" s="337"/>
      <c r="J555" s="337"/>
      <c r="K555" s="337"/>
      <c r="L555" s="337"/>
      <c r="M555" s="337"/>
      <c r="N555" s="337"/>
      <c r="O555" s="337"/>
      <c r="P555" s="337"/>
      <c r="Q555" s="337"/>
      <c r="R555" s="337"/>
      <c r="S555" s="337"/>
      <c r="T555" s="337"/>
      <c r="U555" s="337"/>
      <c r="V555" s="337"/>
      <c r="W555" s="337"/>
      <c r="X555" s="337"/>
      <c r="Y555" s="337"/>
      <c r="Z555" s="337"/>
    </row>
    <row r="556" spans="1:26" ht="12.75" x14ac:dyDescent="0.2">
      <c r="A556" s="337"/>
      <c r="B556" s="337"/>
      <c r="C556" s="337"/>
      <c r="D556" s="337"/>
      <c r="E556" s="337"/>
      <c r="F556" s="337"/>
      <c r="G556" s="337"/>
      <c r="H556" s="337"/>
      <c r="I556" s="337"/>
      <c r="J556" s="337"/>
      <c r="K556" s="337"/>
      <c r="L556" s="337"/>
      <c r="M556" s="337"/>
      <c r="N556" s="337"/>
      <c r="O556" s="337"/>
      <c r="P556" s="337"/>
      <c r="Q556" s="337"/>
      <c r="R556" s="337"/>
      <c r="S556" s="337"/>
      <c r="T556" s="337"/>
      <c r="U556" s="337"/>
      <c r="V556" s="337"/>
      <c r="W556" s="337"/>
      <c r="X556" s="337"/>
      <c r="Y556" s="337"/>
      <c r="Z556" s="337"/>
    </row>
    <row r="557" spans="1:26" ht="12.75" x14ac:dyDescent="0.2">
      <c r="A557" s="337"/>
      <c r="B557" s="337"/>
      <c r="C557" s="337"/>
      <c r="D557" s="337"/>
      <c r="E557" s="337"/>
      <c r="F557" s="337"/>
      <c r="G557" s="337"/>
      <c r="H557" s="337"/>
      <c r="I557" s="337"/>
      <c r="J557" s="337"/>
      <c r="K557" s="337"/>
      <c r="L557" s="337"/>
      <c r="M557" s="337"/>
      <c r="N557" s="337"/>
      <c r="O557" s="337"/>
      <c r="P557" s="337"/>
      <c r="Q557" s="337"/>
      <c r="R557" s="337"/>
      <c r="S557" s="337"/>
      <c r="T557" s="337"/>
      <c r="U557" s="337"/>
      <c r="V557" s="337"/>
      <c r="W557" s="337"/>
      <c r="X557" s="337"/>
      <c r="Y557" s="337"/>
      <c r="Z557" s="337"/>
    </row>
    <row r="558" spans="1:26" ht="12.75" x14ac:dyDescent="0.2">
      <c r="A558" s="337"/>
      <c r="B558" s="337"/>
      <c r="C558" s="337"/>
      <c r="D558" s="337"/>
      <c r="E558" s="337"/>
      <c r="F558" s="337"/>
      <c r="G558" s="337"/>
      <c r="H558" s="337"/>
      <c r="I558" s="337"/>
      <c r="J558" s="337"/>
      <c r="K558" s="337"/>
      <c r="L558" s="337"/>
      <c r="M558" s="337"/>
      <c r="N558" s="337"/>
      <c r="O558" s="337"/>
      <c r="P558" s="337"/>
      <c r="Q558" s="337"/>
      <c r="R558" s="337"/>
      <c r="S558" s="337"/>
      <c r="T558" s="337"/>
      <c r="U558" s="337"/>
      <c r="V558" s="337"/>
      <c r="W558" s="337"/>
      <c r="X558" s="337"/>
      <c r="Y558" s="337"/>
      <c r="Z558" s="337"/>
    </row>
    <row r="559" spans="1:26" ht="12.75" x14ac:dyDescent="0.2">
      <c r="A559" s="337"/>
      <c r="B559" s="337"/>
      <c r="C559" s="337"/>
      <c r="D559" s="337"/>
      <c r="E559" s="337"/>
      <c r="F559" s="337"/>
      <c r="G559" s="337"/>
      <c r="H559" s="337"/>
      <c r="I559" s="337"/>
      <c r="J559" s="337"/>
      <c r="K559" s="337"/>
      <c r="L559" s="337"/>
      <c r="M559" s="337"/>
      <c r="N559" s="337"/>
      <c r="O559" s="337"/>
      <c r="P559" s="337"/>
      <c r="Q559" s="337"/>
      <c r="R559" s="337"/>
      <c r="S559" s="337"/>
      <c r="T559" s="337"/>
      <c r="U559" s="337"/>
      <c r="V559" s="337"/>
      <c r="W559" s="337"/>
      <c r="X559" s="337"/>
      <c r="Y559" s="337"/>
      <c r="Z559" s="337"/>
    </row>
    <row r="560" spans="1:26" ht="12.75" x14ac:dyDescent="0.2">
      <c r="A560" s="337"/>
      <c r="B560" s="337"/>
      <c r="C560" s="337"/>
      <c r="D560" s="337"/>
      <c r="E560" s="337"/>
      <c r="F560" s="337"/>
      <c r="G560" s="337"/>
      <c r="H560" s="337"/>
      <c r="I560" s="337"/>
      <c r="J560" s="337"/>
      <c r="K560" s="337"/>
      <c r="L560" s="337"/>
      <c r="M560" s="337"/>
      <c r="N560" s="337"/>
      <c r="O560" s="337"/>
      <c r="P560" s="337"/>
      <c r="Q560" s="337"/>
      <c r="R560" s="337"/>
      <c r="S560" s="337"/>
      <c r="T560" s="337"/>
      <c r="U560" s="337"/>
      <c r="V560" s="337"/>
      <c r="W560" s="337"/>
      <c r="X560" s="337"/>
      <c r="Y560" s="337"/>
      <c r="Z560" s="337"/>
    </row>
    <row r="561" spans="1:26" ht="12.75" x14ac:dyDescent="0.2">
      <c r="A561" s="337"/>
      <c r="B561" s="337"/>
      <c r="C561" s="337"/>
      <c r="D561" s="337"/>
      <c r="E561" s="337"/>
      <c r="F561" s="337"/>
      <c r="G561" s="337"/>
      <c r="H561" s="337"/>
      <c r="I561" s="337"/>
      <c r="J561" s="337"/>
      <c r="K561" s="337"/>
      <c r="L561" s="337"/>
      <c r="M561" s="337"/>
      <c r="N561" s="337"/>
      <c r="O561" s="337"/>
      <c r="P561" s="337"/>
      <c r="Q561" s="337"/>
      <c r="R561" s="337"/>
      <c r="S561" s="337"/>
      <c r="T561" s="337"/>
      <c r="U561" s="337"/>
      <c r="V561" s="337"/>
      <c r="W561" s="337"/>
      <c r="X561" s="337"/>
      <c r="Y561" s="337"/>
      <c r="Z561" s="337"/>
    </row>
    <row r="562" spans="1:26" ht="12.75" x14ac:dyDescent="0.2">
      <c r="A562" s="337"/>
      <c r="B562" s="337"/>
      <c r="C562" s="337"/>
      <c r="D562" s="337"/>
      <c r="E562" s="337"/>
      <c r="F562" s="337"/>
      <c r="G562" s="337"/>
      <c r="H562" s="337"/>
      <c r="I562" s="337"/>
      <c r="J562" s="337"/>
      <c r="K562" s="337"/>
      <c r="L562" s="337"/>
      <c r="M562" s="337"/>
      <c r="N562" s="337"/>
      <c r="O562" s="337"/>
      <c r="P562" s="337"/>
      <c r="Q562" s="337"/>
      <c r="R562" s="337"/>
      <c r="S562" s="337"/>
      <c r="T562" s="337"/>
      <c r="U562" s="337"/>
      <c r="V562" s="337"/>
      <c r="W562" s="337"/>
      <c r="X562" s="337"/>
      <c r="Y562" s="337"/>
      <c r="Z562" s="337"/>
    </row>
    <row r="563" spans="1:26" ht="12.75" x14ac:dyDescent="0.2">
      <c r="A563" s="337"/>
      <c r="B563" s="337"/>
      <c r="C563" s="337"/>
      <c r="D563" s="337"/>
      <c r="E563" s="337"/>
      <c r="F563" s="337"/>
      <c r="G563" s="337"/>
      <c r="H563" s="337"/>
      <c r="I563" s="337"/>
      <c r="J563" s="337"/>
      <c r="K563" s="337"/>
      <c r="L563" s="337"/>
      <c r="M563" s="337"/>
      <c r="N563" s="337"/>
      <c r="O563" s="337"/>
      <c r="P563" s="337"/>
      <c r="Q563" s="337"/>
      <c r="R563" s="337"/>
      <c r="S563" s="337"/>
      <c r="T563" s="337"/>
      <c r="U563" s="337"/>
      <c r="V563" s="337"/>
      <c r="W563" s="337"/>
      <c r="X563" s="337"/>
      <c r="Y563" s="337"/>
      <c r="Z563" s="337"/>
    </row>
    <row r="564" spans="1:26" ht="12.75" x14ac:dyDescent="0.2">
      <c r="A564" s="337"/>
      <c r="B564" s="337"/>
      <c r="C564" s="337"/>
      <c r="D564" s="337"/>
      <c r="E564" s="337"/>
      <c r="F564" s="337"/>
      <c r="G564" s="337"/>
      <c r="H564" s="337"/>
      <c r="I564" s="337"/>
      <c r="J564" s="337"/>
      <c r="K564" s="337"/>
      <c r="L564" s="337"/>
      <c r="M564" s="337"/>
      <c r="N564" s="337"/>
      <c r="O564" s="337"/>
      <c r="P564" s="337"/>
      <c r="Q564" s="337"/>
      <c r="R564" s="337"/>
      <c r="S564" s="337"/>
      <c r="T564" s="337"/>
      <c r="U564" s="337"/>
      <c r="V564" s="337"/>
      <c r="W564" s="337"/>
      <c r="X564" s="337"/>
      <c r="Y564" s="337"/>
      <c r="Z564" s="337"/>
    </row>
    <row r="565" spans="1:26" ht="12.75" x14ac:dyDescent="0.2">
      <c r="A565" s="337"/>
      <c r="B565" s="337"/>
      <c r="C565" s="337"/>
      <c r="D565" s="337"/>
      <c r="E565" s="337"/>
      <c r="F565" s="337"/>
      <c r="G565" s="337"/>
      <c r="H565" s="337"/>
      <c r="I565" s="337"/>
      <c r="J565" s="337"/>
      <c r="K565" s="337"/>
      <c r="L565" s="337"/>
      <c r="M565" s="337"/>
      <c r="N565" s="337"/>
      <c r="O565" s="337"/>
      <c r="P565" s="337"/>
      <c r="Q565" s="337"/>
      <c r="R565" s="337"/>
      <c r="S565" s="337"/>
      <c r="T565" s="337"/>
      <c r="U565" s="337"/>
      <c r="V565" s="337"/>
      <c r="W565" s="337"/>
      <c r="X565" s="337"/>
      <c r="Y565" s="337"/>
      <c r="Z565" s="337"/>
    </row>
    <row r="566" spans="1:26" ht="12.75" x14ac:dyDescent="0.2">
      <c r="A566" s="337"/>
      <c r="B566" s="337"/>
      <c r="C566" s="337"/>
      <c r="D566" s="337"/>
      <c r="E566" s="337"/>
      <c r="F566" s="337"/>
      <c r="G566" s="337"/>
      <c r="H566" s="337"/>
      <c r="I566" s="337"/>
      <c r="J566" s="337"/>
      <c r="K566" s="337"/>
      <c r="L566" s="337"/>
      <c r="M566" s="337"/>
      <c r="N566" s="337"/>
      <c r="O566" s="337"/>
      <c r="P566" s="337"/>
      <c r="Q566" s="337"/>
      <c r="R566" s="337"/>
      <c r="S566" s="337"/>
      <c r="T566" s="337"/>
      <c r="U566" s="337"/>
      <c r="V566" s="337"/>
      <c r="W566" s="337"/>
      <c r="X566" s="337"/>
      <c r="Y566" s="337"/>
      <c r="Z566" s="337"/>
    </row>
    <row r="567" spans="1:26" ht="12.75" x14ac:dyDescent="0.2">
      <c r="A567" s="337"/>
      <c r="B567" s="337"/>
      <c r="C567" s="337"/>
      <c r="D567" s="337"/>
      <c r="E567" s="337"/>
      <c r="F567" s="337"/>
      <c r="G567" s="337"/>
      <c r="H567" s="337"/>
      <c r="I567" s="337"/>
      <c r="J567" s="337"/>
      <c r="K567" s="337"/>
      <c r="L567" s="337"/>
      <c r="M567" s="337"/>
      <c r="N567" s="337"/>
      <c r="O567" s="337"/>
      <c r="P567" s="337"/>
      <c r="Q567" s="337"/>
      <c r="R567" s="337"/>
      <c r="S567" s="337"/>
      <c r="T567" s="337"/>
      <c r="U567" s="337"/>
      <c r="V567" s="337"/>
      <c r="W567" s="337"/>
      <c r="X567" s="337"/>
      <c r="Y567" s="337"/>
      <c r="Z567" s="337"/>
    </row>
    <row r="568" spans="1:26" ht="12.75" x14ac:dyDescent="0.2">
      <c r="A568" s="337"/>
      <c r="B568" s="337"/>
      <c r="C568" s="337"/>
      <c r="D568" s="337"/>
      <c r="E568" s="337"/>
      <c r="F568" s="337"/>
      <c r="G568" s="337"/>
      <c r="H568" s="337"/>
      <c r="I568" s="337"/>
      <c r="J568" s="337"/>
      <c r="K568" s="337"/>
      <c r="L568" s="337"/>
      <c r="M568" s="337"/>
      <c r="N568" s="337"/>
      <c r="O568" s="337"/>
      <c r="P568" s="337"/>
      <c r="Q568" s="337"/>
      <c r="R568" s="337"/>
      <c r="S568" s="337"/>
      <c r="T568" s="337"/>
      <c r="U568" s="337"/>
      <c r="V568" s="337"/>
      <c r="W568" s="337"/>
      <c r="X568" s="337"/>
      <c r="Y568" s="337"/>
      <c r="Z568" s="337"/>
    </row>
    <row r="569" spans="1:26" ht="12.75" x14ac:dyDescent="0.2">
      <c r="A569" s="337"/>
      <c r="B569" s="337"/>
      <c r="C569" s="337"/>
      <c r="D569" s="337"/>
      <c r="E569" s="337"/>
      <c r="F569" s="337"/>
      <c r="G569" s="337"/>
      <c r="H569" s="337"/>
      <c r="I569" s="337"/>
      <c r="J569" s="337"/>
      <c r="K569" s="337"/>
      <c r="L569" s="337"/>
      <c r="M569" s="337"/>
      <c r="N569" s="337"/>
      <c r="O569" s="337"/>
      <c r="P569" s="337"/>
      <c r="Q569" s="337"/>
      <c r="R569" s="337"/>
      <c r="S569" s="337"/>
      <c r="T569" s="337"/>
      <c r="U569" s="337"/>
      <c r="V569" s="337"/>
      <c r="W569" s="337"/>
      <c r="X569" s="337"/>
      <c r="Y569" s="337"/>
      <c r="Z569" s="337"/>
    </row>
    <row r="570" spans="1:26" ht="12.75" x14ac:dyDescent="0.2">
      <c r="A570" s="337"/>
      <c r="B570" s="337"/>
      <c r="C570" s="337"/>
      <c r="D570" s="337"/>
      <c r="E570" s="337"/>
      <c r="F570" s="337"/>
      <c r="G570" s="337"/>
      <c r="H570" s="337"/>
      <c r="I570" s="337"/>
      <c r="J570" s="337"/>
      <c r="K570" s="337"/>
      <c r="L570" s="337"/>
      <c r="M570" s="337"/>
      <c r="N570" s="337"/>
      <c r="O570" s="337"/>
      <c r="P570" s="337"/>
      <c r="Q570" s="337"/>
      <c r="R570" s="337"/>
      <c r="S570" s="337"/>
      <c r="T570" s="337"/>
      <c r="U570" s="337"/>
      <c r="V570" s="337"/>
      <c r="W570" s="337"/>
      <c r="X570" s="337"/>
      <c r="Y570" s="337"/>
      <c r="Z570" s="337"/>
    </row>
    <row r="571" spans="1:26" ht="12.75" x14ac:dyDescent="0.2">
      <c r="A571" s="337"/>
      <c r="B571" s="337"/>
      <c r="C571" s="337"/>
      <c r="D571" s="337"/>
      <c r="E571" s="337"/>
      <c r="F571" s="337"/>
      <c r="G571" s="337"/>
      <c r="H571" s="337"/>
      <c r="I571" s="337"/>
      <c r="J571" s="337"/>
      <c r="K571" s="337"/>
      <c r="L571" s="337"/>
      <c r="M571" s="337"/>
      <c r="N571" s="337"/>
      <c r="O571" s="337"/>
      <c r="P571" s="337"/>
      <c r="Q571" s="337"/>
      <c r="R571" s="337"/>
      <c r="S571" s="337"/>
      <c r="T571" s="337"/>
      <c r="U571" s="337"/>
      <c r="V571" s="337"/>
      <c r="W571" s="337"/>
      <c r="X571" s="337"/>
      <c r="Y571" s="337"/>
      <c r="Z571" s="337"/>
    </row>
    <row r="572" spans="1:26" ht="12.75" x14ac:dyDescent="0.2">
      <c r="A572" s="337"/>
      <c r="B572" s="337"/>
      <c r="C572" s="337"/>
      <c r="D572" s="337"/>
      <c r="E572" s="337"/>
      <c r="F572" s="337"/>
      <c r="G572" s="337"/>
      <c r="H572" s="337"/>
      <c r="I572" s="337"/>
      <c r="J572" s="337"/>
      <c r="K572" s="337"/>
      <c r="L572" s="337"/>
      <c r="M572" s="337"/>
      <c r="N572" s="337"/>
      <c r="O572" s="337"/>
      <c r="P572" s="337"/>
      <c r="Q572" s="337"/>
      <c r="R572" s="337"/>
      <c r="S572" s="337"/>
      <c r="T572" s="337"/>
      <c r="U572" s="337"/>
      <c r="V572" s="337"/>
      <c r="W572" s="337"/>
      <c r="X572" s="337"/>
      <c r="Y572" s="337"/>
      <c r="Z572" s="337"/>
    </row>
    <row r="573" spans="1:26" ht="12.75" x14ac:dyDescent="0.2">
      <c r="A573" s="337"/>
      <c r="B573" s="337"/>
      <c r="C573" s="337"/>
      <c r="D573" s="337"/>
      <c r="E573" s="337"/>
      <c r="F573" s="337"/>
      <c r="G573" s="337"/>
      <c r="H573" s="337"/>
      <c r="I573" s="337"/>
      <c r="J573" s="337"/>
      <c r="K573" s="337"/>
      <c r="L573" s="337"/>
      <c r="M573" s="337"/>
      <c r="N573" s="337"/>
      <c r="O573" s="337"/>
      <c r="P573" s="337"/>
      <c r="Q573" s="337"/>
      <c r="R573" s="337"/>
      <c r="S573" s="337"/>
      <c r="T573" s="337"/>
      <c r="U573" s="337"/>
      <c r="V573" s="337"/>
      <c r="W573" s="337"/>
      <c r="X573" s="337"/>
      <c r="Y573" s="337"/>
      <c r="Z573" s="337"/>
    </row>
    <row r="574" spans="1:26" ht="12.75" x14ac:dyDescent="0.2">
      <c r="A574" s="337"/>
      <c r="B574" s="337"/>
      <c r="C574" s="337"/>
      <c r="D574" s="337"/>
      <c r="E574" s="337"/>
      <c r="F574" s="337"/>
      <c r="G574" s="337"/>
      <c r="H574" s="337"/>
      <c r="I574" s="337"/>
      <c r="J574" s="337"/>
      <c r="K574" s="337"/>
      <c r="L574" s="337"/>
      <c r="M574" s="337"/>
      <c r="N574" s="337"/>
      <c r="O574" s="337"/>
      <c r="P574" s="337"/>
      <c r="Q574" s="337"/>
      <c r="R574" s="337"/>
      <c r="S574" s="337"/>
      <c r="T574" s="337"/>
      <c r="U574" s="337"/>
      <c r="V574" s="337"/>
      <c r="W574" s="337"/>
      <c r="X574" s="337"/>
      <c r="Y574" s="337"/>
      <c r="Z574" s="337"/>
    </row>
    <row r="575" spans="1:26" ht="12.75" x14ac:dyDescent="0.2">
      <c r="A575" s="337"/>
      <c r="B575" s="337"/>
      <c r="C575" s="337"/>
      <c r="D575" s="337"/>
      <c r="E575" s="337"/>
      <c r="F575" s="337"/>
      <c r="G575" s="337"/>
      <c r="H575" s="337"/>
      <c r="I575" s="337"/>
      <c r="J575" s="337"/>
      <c r="K575" s="337"/>
      <c r="L575" s="337"/>
      <c r="M575" s="337"/>
      <c r="N575" s="337"/>
      <c r="O575" s="337"/>
      <c r="P575" s="337"/>
      <c r="Q575" s="337"/>
      <c r="R575" s="337"/>
      <c r="S575" s="337"/>
      <c r="T575" s="337"/>
      <c r="U575" s="337"/>
      <c r="V575" s="337"/>
      <c r="W575" s="337"/>
      <c r="X575" s="337"/>
      <c r="Y575" s="337"/>
      <c r="Z575" s="337"/>
    </row>
    <row r="576" spans="1:26" ht="12.75" x14ac:dyDescent="0.2">
      <c r="A576" s="337"/>
      <c r="B576" s="337"/>
      <c r="C576" s="337"/>
      <c r="D576" s="337"/>
      <c r="E576" s="337"/>
      <c r="F576" s="337"/>
      <c r="G576" s="337"/>
      <c r="H576" s="337"/>
      <c r="I576" s="337"/>
      <c r="J576" s="337"/>
      <c r="K576" s="337"/>
      <c r="L576" s="337"/>
      <c r="M576" s="337"/>
      <c r="N576" s="337"/>
      <c r="O576" s="337"/>
      <c r="P576" s="337"/>
      <c r="Q576" s="337"/>
      <c r="R576" s="337"/>
      <c r="S576" s="337"/>
      <c r="T576" s="337"/>
      <c r="U576" s="337"/>
      <c r="V576" s="337"/>
      <c r="W576" s="337"/>
      <c r="X576" s="337"/>
      <c r="Y576" s="337"/>
      <c r="Z576" s="337"/>
    </row>
    <row r="577" spans="1:26" ht="12.75" x14ac:dyDescent="0.2">
      <c r="A577" s="337"/>
      <c r="B577" s="337"/>
      <c r="C577" s="337"/>
      <c r="D577" s="337"/>
      <c r="E577" s="337"/>
      <c r="F577" s="337"/>
      <c r="G577" s="337"/>
      <c r="H577" s="337"/>
      <c r="I577" s="337"/>
      <c r="J577" s="337"/>
      <c r="K577" s="337"/>
      <c r="L577" s="337"/>
      <c r="M577" s="337"/>
      <c r="N577" s="337"/>
      <c r="O577" s="337"/>
      <c r="P577" s="337"/>
      <c r="Q577" s="337"/>
      <c r="R577" s="337"/>
      <c r="S577" s="337"/>
      <c r="T577" s="337"/>
      <c r="U577" s="337"/>
      <c r="V577" s="337"/>
      <c r="W577" s="337"/>
      <c r="X577" s="337"/>
      <c r="Y577" s="337"/>
      <c r="Z577" s="337"/>
    </row>
    <row r="578" spans="1:26" ht="12.75" x14ac:dyDescent="0.2">
      <c r="A578" s="337"/>
      <c r="B578" s="337"/>
      <c r="C578" s="337"/>
      <c r="D578" s="337"/>
      <c r="E578" s="337"/>
      <c r="F578" s="337"/>
      <c r="G578" s="337"/>
      <c r="H578" s="337"/>
      <c r="I578" s="337"/>
      <c r="J578" s="337"/>
      <c r="K578" s="337"/>
      <c r="L578" s="337"/>
      <c r="M578" s="337"/>
      <c r="N578" s="337"/>
      <c r="O578" s="337"/>
      <c r="P578" s="337"/>
      <c r="Q578" s="337"/>
      <c r="R578" s="337"/>
      <c r="S578" s="337"/>
      <c r="T578" s="337"/>
      <c r="U578" s="337"/>
      <c r="V578" s="337"/>
      <c r="W578" s="337"/>
      <c r="X578" s="337"/>
      <c r="Y578" s="337"/>
      <c r="Z578" s="337"/>
    </row>
    <row r="579" spans="1:26" ht="12.75" x14ac:dyDescent="0.2">
      <c r="A579" s="337"/>
      <c r="B579" s="337"/>
      <c r="C579" s="337"/>
      <c r="D579" s="337"/>
      <c r="E579" s="337"/>
      <c r="F579" s="337"/>
      <c r="G579" s="337"/>
      <c r="H579" s="337"/>
      <c r="I579" s="337"/>
      <c r="J579" s="337"/>
      <c r="K579" s="337"/>
      <c r="L579" s="337"/>
      <c r="M579" s="337"/>
      <c r="N579" s="337"/>
      <c r="O579" s="337"/>
      <c r="P579" s="337"/>
      <c r="Q579" s="337"/>
      <c r="R579" s="337"/>
      <c r="S579" s="337"/>
      <c r="T579" s="337"/>
      <c r="U579" s="337"/>
      <c r="V579" s="337"/>
      <c r="W579" s="337"/>
      <c r="X579" s="337"/>
      <c r="Y579" s="337"/>
      <c r="Z579" s="337"/>
    </row>
    <row r="580" spans="1:26" ht="12.75" x14ac:dyDescent="0.2">
      <c r="A580" s="337"/>
      <c r="B580" s="337"/>
      <c r="C580" s="337"/>
      <c r="D580" s="337"/>
      <c r="E580" s="337"/>
      <c r="F580" s="337"/>
      <c r="G580" s="337"/>
      <c r="H580" s="337"/>
      <c r="I580" s="337"/>
      <c r="J580" s="337"/>
      <c r="K580" s="337"/>
      <c r="L580" s="337"/>
      <c r="M580" s="337"/>
      <c r="N580" s="337"/>
      <c r="O580" s="337"/>
      <c r="P580" s="337"/>
      <c r="Q580" s="337"/>
      <c r="R580" s="337"/>
      <c r="S580" s="337"/>
      <c r="T580" s="337"/>
      <c r="U580" s="337"/>
      <c r="V580" s="337"/>
      <c r="W580" s="337"/>
      <c r="X580" s="337"/>
      <c r="Y580" s="337"/>
      <c r="Z580" s="337"/>
    </row>
    <row r="581" spans="1:26" ht="12.75" x14ac:dyDescent="0.2">
      <c r="A581" s="337"/>
      <c r="B581" s="337"/>
      <c r="C581" s="337"/>
      <c r="D581" s="337"/>
      <c r="E581" s="337"/>
      <c r="F581" s="337"/>
      <c r="G581" s="337"/>
      <c r="H581" s="337"/>
      <c r="I581" s="337"/>
      <c r="J581" s="337"/>
      <c r="K581" s="337"/>
      <c r="L581" s="337"/>
      <c r="M581" s="337"/>
      <c r="N581" s="337"/>
      <c r="O581" s="337"/>
      <c r="P581" s="337"/>
      <c r="Q581" s="337"/>
      <c r="R581" s="337"/>
      <c r="S581" s="337"/>
      <c r="T581" s="337"/>
      <c r="U581" s="337"/>
      <c r="V581" s="337"/>
      <c r="W581" s="337"/>
      <c r="X581" s="337"/>
      <c r="Y581" s="337"/>
      <c r="Z581" s="337"/>
    </row>
    <row r="582" spans="1:26" ht="12.75" x14ac:dyDescent="0.2">
      <c r="A582" s="337"/>
      <c r="B582" s="337"/>
      <c r="C582" s="337"/>
      <c r="D582" s="337"/>
      <c r="E582" s="337"/>
      <c r="F582" s="337"/>
      <c r="G582" s="337"/>
      <c r="H582" s="337"/>
      <c r="I582" s="337"/>
      <c r="J582" s="337"/>
      <c r="K582" s="337"/>
      <c r="L582" s="337"/>
      <c r="M582" s="337"/>
      <c r="N582" s="337"/>
      <c r="O582" s="337"/>
      <c r="P582" s="337"/>
      <c r="Q582" s="337"/>
      <c r="R582" s="337"/>
      <c r="S582" s="337"/>
      <c r="T582" s="337"/>
      <c r="U582" s="337"/>
      <c r="V582" s="337"/>
      <c r="W582" s="337"/>
      <c r="X582" s="337"/>
      <c r="Y582" s="337"/>
      <c r="Z582" s="337"/>
    </row>
    <row r="583" spans="1:26" ht="12.75" x14ac:dyDescent="0.2">
      <c r="A583" s="337"/>
      <c r="B583" s="337"/>
      <c r="C583" s="337"/>
      <c r="D583" s="337"/>
      <c r="E583" s="337"/>
      <c r="F583" s="337"/>
      <c r="G583" s="337"/>
      <c r="H583" s="337"/>
      <c r="I583" s="337"/>
      <c r="J583" s="337"/>
      <c r="K583" s="337"/>
      <c r="L583" s="337"/>
      <c r="M583" s="337"/>
      <c r="N583" s="337"/>
      <c r="O583" s="337"/>
      <c r="P583" s="337"/>
      <c r="Q583" s="337"/>
      <c r="R583" s="337"/>
      <c r="S583" s="337"/>
      <c r="T583" s="337"/>
      <c r="U583" s="337"/>
      <c r="V583" s="337"/>
      <c r="W583" s="337"/>
      <c r="X583" s="337"/>
      <c r="Y583" s="337"/>
      <c r="Z583" s="337"/>
    </row>
    <row r="584" spans="1:26" ht="12.75" x14ac:dyDescent="0.2">
      <c r="A584" s="337"/>
      <c r="B584" s="337"/>
      <c r="C584" s="337"/>
      <c r="D584" s="337"/>
      <c r="E584" s="337"/>
      <c r="F584" s="337"/>
      <c r="G584" s="337"/>
      <c r="H584" s="337"/>
      <c r="I584" s="337"/>
      <c r="J584" s="337"/>
      <c r="K584" s="337"/>
      <c r="L584" s="337"/>
      <c r="M584" s="337"/>
      <c r="N584" s="337"/>
      <c r="O584" s="337"/>
      <c r="P584" s="337"/>
      <c r="Q584" s="337"/>
      <c r="R584" s="337"/>
      <c r="S584" s="337"/>
      <c r="T584" s="337"/>
      <c r="U584" s="337"/>
      <c r="V584" s="337"/>
      <c r="W584" s="337"/>
      <c r="X584" s="337"/>
      <c r="Y584" s="337"/>
      <c r="Z584" s="337"/>
    </row>
    <row r="585" spans="1:26" ht="12.75" x14ac:dyDescent="0.2">
      <c r="A585" s="337"/>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row>
    <row r="586" spans="1:26" ht="12.75" x14ac:dyDescent="0.2">
      <c r="A586" s="337"/>
      <c r="B586" s="337"/>
      <c r="C586" s="337"/>
      <c r="D586" s="337"/>
      <c r="E586" s="337"/>
      <c r="F586" s="337"/>
      <c r="G586" s="337"/>
      <c r="H586" s="337"/>
      <c r="I586" s="337"/>
      <c r="J586" s="337"/>
      <c r="K586" s="337"/>
      <c r="L586" s="337"/>
      <c r="M586" s="337"/>
      <c r="N586" s="337"/>
      <c r="O586" s="337"/>
      <c r="P586" s="337"/>
      <c r="Q586" s="337"/>
      <c r="R586" s="337"/>
      <c r="S586" s="337"/>
      <c r="T586" s="337"/>
      <c r="U586" s="337"/>
      <c r="V586" s="337"/>
      <c r="W586" s="337"/>
      <c r="X586" s="337"/>
      <c r="Y586" s="337"/>
      <c r="Z586" s="337"/>
    </row>
    <row r="587" spans="1:26" ht="12.75" x14ac:dyDescent="0.2">
      <c r="A587" s="337"/>
      <c r="B587" s="337"/>
      <c r="C587" s="337"/>
      <c r="D587" s="337"/>
      <c r="E587" s="337"/>
      <c r="F587" s="337"/>
      <c r="G587" s="337"/>
      <c r="H587" s="337"/>
      <c r="I587" s="337"/>
      <c r="J587" s="337"/>
      <c r="K587" s="337"/>
      <c r="L587" s="337"/>
      <c r="M587" s="337"/>
      <c r="N587" s="337"/>
      <c r="O587" s="337"/>
      <c r="P587" s="337"/>
      <c r="Q587" s="337"/>
      <c r="R587" s="337"/>
      <c r="S587" s="337"/>
      <c r="T587" s="337"/>
      <c r="U587" s="337"/>
      <c r="V587" s="337"/>
      <c r="W587" s="337"/>
      <c r="X587" s="337"/>
      <c r="Y587" s="337"/>
      <c r="Z587" s="337"/>
    </row>
    <row r="588" spans="1:26" ht="12.75" x14ac:dyDescent="0.2">
      <c r="A588" s="337"/>
      <c r="B588" s="337"/>
      <c r="C588" s="337"/>
      <c r="D588" s="337"/>
      <c r="E588" s="337"/>
      <c r="F588" s="337"/>
      <c r="G588" s="337"/>
      <c r="H588" s="337"/>
      <c r="I588" s="337"/>
      <c r="J588" s="337"/>
      <c r="K588" s="337"/>
      <c r="L588" s="337"/>
      <c r="M588" s="337"/>
      <c r="N588" s="337"/>
      <c r="O588" s="337"/>
      <c r="P588" s="337"/>
      <c r="Q588" s="337"/>
      <c r="R588" s="337"/>
      <c r="S588" s="337"/>
      <c r="T588" s="337"/>
      <c r="U588" s="337"/>
      <c r="V588" s="337"/>
      <c r="W588" s="337"/>
      <c r="X588" s="337"/>
      <c r="Y588" s="337"/>
      <c r="Z588" s="337"/>
    </row>
    <row r="589" spans="1:26" ht="12.75" x14ac:dyDescent="0.2">
      <c r="A589" s="337"/>
      <c r="B589" s="337"/>
      <c r="C589" s="337"/>
      <c r="D589" s="337"/>
      <c r="E589" s="337"/>
      <c r="F589" s="337"/>
      <c r="G589" s="337"/>
      <c r="H589" s="337"/>
      <c r="I589" s="337"/>
      <c r="J589" s="337"/>
      <c r="K589" s="337"/>
      <c r="L589" s="337"/>
      <c r="M589" s="337"/>
      <c r="N589" s="337"/>
      <c r="O589" s="337"/>
      <c r="P589" s="337"/>
      <c r="Q589" s="337"/>
      <c r="R589" s="337"/>
      <c r="S589" s="337"/>
      <c r="T589" s="337"/>
      <c r="U589" s="337"/>
      <c r="V589" s="337"/>
      <c r="W589" s="337"/>
      <c r="X589" s="337"/>
      <c r="Y589" s="337"/>
      <c r="Z589" s="337"/>
    </row>
    <row r="590" spans="1:26" ht="12.75" x14ac:dyDescent="0.2">
      <c r="A590" s="337"/>
      <c r="B590" s="337"/>
      <c r="C590" s="337"/>
      <c r="D590" s="337"/>
      <c r="E590" s="337"/>
      <c r="F590" s="337"/>
      <c r="G590" s="337"/>
      <c r="H590" s="337"/>
      <c r="I590" s="337"/>
      <c r="J590" s="337"/>
      <c r="K590" s="337"/>
      <c r="L590" s="337"/>
      <c r="M590" s="337"/>
      <c r="N590" s="337"/>
      <c r="O590" s="337"/>
      <c r="P590" s="337"/>
      <c r="Q590" s="337"/>
      <c r="R590" s="337"/>
      <c r="S590" s="337"/>
      <c r="T590" s="337"/>
      <c r="U590" s="337"/>
      <c r="V590" s="337"/>
      <c r="W590" s="337"/>
      <c r="X590" s="337"/>
      <c r="Y590" s="337"/>
      <c r="Z590" s="337"/>
    </row>
    <row r="591" spans="1:26" ht="12.75" x14ac:dyDescent="0.2">
      <c r="A591" s="337"/>
      <c r="B591" s="337"/>
      <c r="C591" s="337"/>
      <c r="D591" s="337"/>
      <c r="E591" s="337"/>
      <c r="F591" s="337"/>
      <c r="G591" s="337"/>
      <c r="H591" s="337"/>
      <c r="I591" s="337"/>
      <c r="J591" s="337"/>
      <c r="K591" s="337"/>
      <c r="L591" s="337"/>
      <c r="M591" s="337"/>
      <c r="N591" s="337"/>
      <c r="O591" s="337"/>
      <c r="P591" s="337"/>
      <c r="Q591" s="337"/>
      <c r="R591" s="337"/>
      <c r="S591" s="337"/>
      <c r="T591" s="337"/>
      <c r="U591" s="337"/>
      <c r="V591" s="337"/>
      <c r="W591" s="337"/>
      <c r="X591" s="337"/>
      <c r="Y591" s="337"/>
      <c r="Z591" s="337"/>
    </row>
    <row r="592" spans="1:26" ht="12.75" x14ac:dyDescent="0.2">
      <c r="A592" s="337"/>
      <c r="B592" s="337"/>
      <c r="C592" s="337"/>
      <c r="D592" s="337"/>
      <c r="E592" s="337"/>
      <c r="F592" s="337"/>
      <c r="G592" s="337"/>
      <c r="H592" s="337"/>
      <c r="I592" s="337"/>
      <c r="J592" s="337"/>
      <c r="K592" s="337"/>
      <c r="L592" s="337"/>
      <c r="M592" s="337"/>
      <c r="N592" s="337"/>
      <c r="O592" s="337"/>
      <c r="P592" s="337"/>
      <c r="Q592" s="337"/>
      <c r="R592" s="337"/>
      <c r="S592" s="337"/>
      <c r="T592" s="337"/>
      <c r="U592" s="337"/>
      <c r="V592" s="337"/>
      <c r="W592" s="337"/>
      <c r="X592" s="337"/>
      <c r="Y592" s="337"/>
      <c r="Z592" s="337"/>
    </row>
    <row r="593" spans="1:26" ht="12.75" x14ac:dyDescent="0.2">
      <c r="A593" s="337"/>
      <c r="B593" s="337"/>
      <c r="C593" s="337"/>
      <c r="D593" s="337"/>
      <c r="E593" s="337"/>
      <c r="F593" s="337"/>
      <c r="G593" s="337"/>
      <c r="H593" s="337"/>
      <c r="I593" s="337"/>
      <c r="J593" s="337"/>
      <c r="K593" s="337"/>
      <c r="L593" s="337"/>
      <c r="M593" s="337"/>
      <c r="N593" s="337"/>
      <c r="O593" s="337"/>
      <c r="P593" s="337"/>
      <c r="Q593" s="337"/>
      <c r="R593" s="337"/>
      <c r="S593" s="337"/>
      <c r="T593" s="337"/>
      <c r="U593" s="337"/>
      <c r="V593" s="337"/>
      <c r="W593" s="337"/>
      <c r="X593" s="337"/>
      <c r="Y593" s="337"/>
      <c r="Z593" s="337"/>
    </row>
    <row r="594" spans="1:26" ht="12.75" x14ac:dyDescent="0.2">
      <c r="A594" s="337"/>
      <c r="B594" s="337"/>
      <c r="C594" s="337"/>
      <c r="D594" s="337"/>
      <c r="E594" s="337"/>
      <c r="F594" s="337"/>
      <c r="G594" s="337"/>
      <c r="H594" s="337"/>
      <c r="I594" s="337"/>
      <c r="J594" s="337"/>
      <c r="K594" s="337"/>
      <c r="L594" s="337"/>
      <c r="M594" s="337"/>
      <c r="N594" s="337"/>
      <c r="O594" s="337"/>
      <c r="P594" s="337"/>
      <c r="Q594" s="337"/>
      <c r="R594" s="337"/>
      <c r="S594" s="337"/>
      <c r="T594" s="337"/>
      <c r="U594" s="337"/>
      <c r="V594" s="337"/>
      <c r="W594" s="337"/>
      <c r="X594" s="337"/>
      <c r="Y594" s="337"/>
      <c r="Z594" s="337"/>
    </row>
    <row r="595" spans="1:26" ht="12.75" x14ac:dyDescent="0.2">
      <c r="A595" s="337"/>
      <c r="B595" s="337"/>
      <c r="C595" s="337"/>
      <c r="D595" s="337"/>
      <c r="E595" s="337"/>
      <c r="F595" s="337"/>
      <c r="G595" s="337"/>
      <c r="H595" s="337"/>
      <c r="I595" s="337"/>
      <c r="J595" s="337"/>
      <c r="K595" s="337"/>
      <c r="L595" s="337"/>
      <c r="M595" s="337"/>
      <c r="N595" s="337"/>
      <c r="O595" s="337"/>
      <c r="P595" s="337"/>
      <c r="Q595" s="337"/>
      <c r="R595" s="337"/>
      <c r="S595" s="337"/>
      <c r="T595" s="337"/>
      <c r="U595" s="337"/>
      <c r="V595" s="337"/>
      <c r="W595" s="337"/>
      <c r="X595" s="337"/>
      <c r="Y595" s="337"/>
      <c r="Z595" s="337"/>
    </row>
    <row r="596" spans="1:26" ht="12.75" x14ac:dyDescent="0.2">
      <c r="A596" s="337"/>
      <c r="B596" s="337"/>
      <c r="C596" s="337"/>
      <c r="D596" s="337"/>
      <c r="E596" s="337"/>
      <c r="F596" s="337"/>
      <c r="G596" s="337"/>
      <c r="H596" s="337"/>
      <c r="I596" s="337"/>
      <c r="J596" s="337"/>
      <c r="K596" s="337"/>
      <c r="L596" s="337"/>
      <c r="M596" s="337"/>
      <c r="N596" s="337"/>
      <c r="O596" s="337"/>
      <c r="P596" s="337"/>
      <c r="Q596" s="337"/>
      <c r="R596" s="337"/>
      <c r="S596" s="337"/>
      <c r="T596" s="337"/>
      <c r="U596" s="337"/>
      <c r="V596" s="337"/>
      <c r="W596" s="337"/>
      <c r="X596" s="337"/>
      <c r="Y596" s="337"/>
      <c r="Z596" s="337"/>
    </row>
    <row r="597" spans="1:26" ht="12.75" x14ac:dyDescent="0.2">
      <c r="A597" s="337"/>
      <c r="B597" s="337"/>
      <c r="C597" s="337"/>
      <c r="D597" s="337"/>
      <c r="E597" s="337"/>
      <c r="F597" s="337"/>
      <c r="G597" s="337"/>
      <c r="H597" s="337"/>
      <c r="I597" s="337"/>
      <c r="J597" s="337"/>
      <c r="K597" s="337"/>
      <c r="L597" s="337"/>
      <c r="M597" s="337"/>
      <c r="N597" s="337"/>
      <c r="O597" s="337"/>
      <c r="P597" s="337"/>
      <c r="Q597" s="337"/>
      <c r="R597" s="337"/>
      <c r="S597" s="337"/>
      <c r="T597" s="337"/>
      <c r="U597" s="337"/>
      <c r="V597" s="337"/>
      <c r="W597" s="337"/>
      <c r="X597" s="337"/>
      <c r="Y597" s="337"/>
      <c r="Z597" s="337"/>
    </row>
    <row r="598" spans="1:26" ht="12.75" x14ac:dyDescent="0.2">
      <c r="A598" s="337"/>
      <c r="B598" s="337"/>
      <c r="C598" s="337"/>
      <c r="D598" s="337"/>
      <c r="E598" s="337"/>
      <c r="F598" s="337"/>
      <c r="G598" s="337"/>
      <c r="H598" s="337"/>
      <c r="I598" s="337"/>
      <c r="J598" s="337"/>
      <c r="K598" s="337"/>
      <c r="L598" s="337"/>
      <c r="M598" s="337"/>
      <c r="N598" s="337"/>
      <c r="O598" s="337"/>
      <c r="P598" s="337"/>
      <c r="Q598" s="337"/>
      <c r="R598" s="337"/>
      <c r="S598" s="337"/>
      <c r="T598" s="337"/>
      <c r="U598" s="337"/>
      <c r="V598" s="337"/>
      <c r="W598" s="337"/>
      <c r="X598" s="337"/>
      <c r="Y598" s="337"/>
      <c r="Z598" s="337"/>
    </row>
    <row r="599" spans="1:26" ht="12.75" x14ac:dyDescent="0.2">
      <c r="A599" s="337"/>
      <c r="B599" s="337"/>
      <c r="C599" s="337"/>
      <c r="D599" s="337"/>
      <c r="E599" s="337"/>
      <c r="F599" s="337"/>
      <c r="G599" s="337"/>
      <c r="H599" s="337"/>
      <c r="I599" s="337"/>
      <c r="J599" s="337"/>
      <c r="K599" s="337"/>
      <c r="L599" s="337"/>
      <c r="M599" s="337"/>
      <c r="N599" s="337"/>
      <c r="O599" s="337"/>
      <c r="P599" s="337"/>
      <c r="Q599" s="337"/>
      <c r="R599" s="337"/>
      <c r="S599" s="337"/>
      <c r="T599" s="337"/>
      <c r="U599" s="337"/>
      <c r="V599" s="337"/>
      <c r="W599" s="337"/>
      <c r="X599" s="337"/>
      <c r="Y599" s="337"/>
      <c r="Z599" s="337"/>
    </row>
    <row r="600" spans="1:26" ht="12.75" x14ac:dyDescent="0.2">
      <c r="A600" s="337"/>
      <c r="B600" s="337"/>
      <c r="C600" s="337"/>
      <c r="D600" s="337"/>
      <c r="E600" s="337"/>
      <c r="F600" s="337"/>
      <c r="G600" s="337"/>
      <c r="H600" s="337"/>
      <c r="I600" s="337"/>
      <c r="J600" s="337"/>
      <c r="K600" s="337"/>
      <c r="L600" s="337"/>
      <c r="M600" s="337"/>
      <c r="N600" s="337"/>
      <c r="O600" s="337"/>
      <c r="P600" s="337"/>
      <c r="Q600" s="337"/>
      <c r="R600" s="337"/>
      <c r="S600" s="337"/>
      <c r="T600" s="337"/>
      <c r="U600" s="337"/>
      <c r="V600" s="337"/>
      <c r="W600" s="337"/>
      <c r="X600" s="337"/>
      <c r="Y600" s="337"/>
      <c r="Z600" s="337"/>
    </row>
    <row r="601" spans="1:26" ht="12.75" x14ac:dyDescent="0.2">
      <c r="A601" s="337"/>
      <c r="B601" s="337"/>
      <c r="C601" s="337"/>
      <c r="D601" s="337"/>
      <c r="E601" s="337"/>
      <c r="F601" s="337"/>
      <c r="G601" s="337"/>
      <c r="H601" s="337"/>
      <c r="I601" s="337"/>
      <c r="J601" s="337"/>
      <c r="K601" s="337"/>
      <c r="L601" s="337"/>
      <c r="M601" s="337"/>
      <c r="N601" s="337"/>
      <c r="O601" s="337"/>
      <c r="P601" s="337"/>
      <c r="Q601" s="337"/>
      <c r="R601" s="337"/>
      <c r="S601" s="337"/>
      <c r="T601" s="337"/>
      <c r="U601" s="337"/>
      <c r="V601" s="337"/>
      <c r="W601" s="337"/>
      <c r="X601" s="337"/>
      <c r="Y601" s="337"/>
      <c r="Z601" s="337"/>
    </row>
    <row r="602" spans="1:26" ht="12.75" x14ac:dyDescent="0.2">
      <c r="A602" s="337"/>
      <c r="B602" s="337"/>
      <c r="C602" s="337"/>
      <c r="D602" s="337"/>
      <c r="E602" s="337"/>
      <c r="F602" s="337"/>
      <c r="G602" s="337"/>
      <c r="H602" s="337"/>
      <c r="I602" s="337"/>
      <c r="J602" s="337"/>
      <c r="K602" s="337"/>
      <c r="L602" s="337"/>
      <c r="M602" s="337"/>
      <c r="N602" s="337"/>
      <c r="O602" s="337"/>
      <c r="P602" s="337"/>
      <c r="Q602" s="337"/>
      <c r="R602" s="337"/>
      <c r="S602" s="337"/>
      <c r="T602" s="337"/>
      <c r="U602" s="337"/>
      <c r="V602" s="337"/>
      <c r="W602" s="337"/>
      <c r="X602" s="337"/>
      <c r="Y602" s="337"/>
      <c r="Z602" s="337"/>
    </row>
    <row r="603" spans="1:26" ht="12.75" x14ac:dyDescent="0.2">
      <c r="A603" s="337"/>
      <c r="B603" s="337"/>
      <c r="C603" s="337"/>
      <c r="D603" s="337"/>
      <c r="E603" s="337"/>
      <c r="F603" s="337"/>
      <c r="G603" s="337"/>
      <c r="H603" s="337"/>
      <c r="I603" s="337"/>
      <c r="J603" s="337"/>
      <c r="K603" s="337"/>
      <c r="L603" s="337"/>
      <c r="M603" s="337"/>
      <c r="N603" s="337"/>
      <c r="O603" s="337"/>
      <c r="P603" s="337"/>
      <c r="Q603" s="337"/>
      <c r="R603" s="337"/>
      <c r="S603" s="337"/>
      <c r="T603" s="337"/>
      <c r="U603" s="337"/>
      <c r="V603" s="337"/>
      <c r="W603" s="337"/>
      <c r="X603" s="337"/>
      <c r="Y603" s="337"/>
      <c r="Z603" s="337"/>
    </row>
    <row r="604" spans="1:26" ht="12.75" x14ac:dyDescent="0.2">
      <c r="A604" s="337"/>
      <c r="B604" s="337"/>
      <c r="C604" s="337"/>
      <c r="D604" s="337"/>
      <c r="E604" s="337"/>
      <c r="F604" s="337"/>
      <c r="G604" s="337"/>
      <c r="H604" s="337"/>
      <c r="I604" s="337"/>
      <c r="J604" s="337"/>
      <c r="K604" s="337"/>
      <c r="L604" s="337"/>
      <c r="M604" s="337"/>
      <c r="N604" s="337"/>
      <c r="O604" s="337"/>
      <c r="P604" s="337"/>
      <c r="Q604" s="337"/>
      <c r="R604" s="337"/>
      <c r="S604" s="337"/>
      <c r="T604" s="337"/>
      <c r="U604" s="337"/>
      <c r="V604" s="337"/>
      <c r="W604" s="337"/>
      <c r="X604" s="337"/>
      <c r="Y604" s="337"/>
      <c r="Z604" s="337"/>
    </row>
    <row r="605" spans="1:26" ht="12.75" x14ac:dyDescent="0.2">
      <c r="A605" s="337"/>
      <c r="B605" s="337"/>
      <c r="C605" s="337"/>
      <c r="D605" s="337"/>
      <c r="E605" s="337"/>
      <c r="F605" s="337"/>
      <c r="G605" s="337"/>
      <c r="H605" s="337"/>
      <c r="I605" s="337"/>
      <c r="J605" s="337"/>
      <c r="K605" s="337"/>
      <c r="L605" s="337"/>
      <c r="M605" s="337"/>
      <c r="N605" s="337"/>
      <c r="O605" s="337"/>
      <c r="P605" s="337"/>
      <c r="Q605" s="337"/>
      <c r="R605" s="337"/>
      <c r="S605" s="337"/>
      <c r="T605" s="337"/>
      <c r="U605" s="337"/>
      <c r="V605" s="337"/>
      <c r="W605" s="337"/>
      <c r="X605" s="337"/>
      <c r="Y605" s="337"/>
      <c r="Z605" s="337"/>
    </row>
    <row r="606" spans="1:26" ht="12.75" x14ac:dyDescent="0.2">
      <c r="A606" s="337"/>
      <c r="B606" s="337"/>
      <c r="C606" s="337"/>
      <c r="D606" s="337"/>
      <c r="E606" s="337"/>
      <c r="F606" s="337"/>
      <c r="G606" s="337"/>
      <c r="H606" s="337"/>
      <c r="I606" s="337"/>
      <c r="J606" s="337"/>
      <c r="K606" s="337"/>
      <c r="L606" s="337"/>
      <c r="M606" s="337"/>
      <c r="N606" s="337"/>
      <c r="O606" s="337"/>
      <c r="P606" s="337"/>
      <c r="Q606" s="337"/>
      <c r="R606" s="337"/>
      <c r="S606" s="337"/>
      <c r="T606" s="337"/>
      <c r="U606" s="337"/>
      <c r="V606" s="337"/>
      <c r="W606" s="337"/>
      <c r="X606" s="337"/>
      <c r="Y606" s="337"/>
      <c r="Z606" s="337"/>
    </row>
    <row r="607" spans="1:26" ht="12.75" x14ac:dyDescent="0.2">
      <c r="A607" s="337"/>
      <c r="B607" s="337"/>
      <c r="C607" s="337"/>
      <c r="D607" s="337"/>
      <c r="E607" s="337"/>
      <c r="F607" s="337"/>
      <c r="G607" s="337"/>
      <c r="H607" s="337"/>
      <c r="I607" s="337"/>
      <c r="J607" s="337"/>
      <c r="K607" s="337"/>
      <c r="L607" s="337"/>
      <c r="M607" s="337"/>
      <c r="N607" s="337"/>
      <c r="O607" s="337"/>
      <c r="P607" s="337"/>
      <c r="Q607" s="337"/>
      <c r="R607" s="337"/>
      <c r="S607" s="337"/>
      <c r="T607" s="337"/>
      <c r="U607" s="337"/>
      <c r="V607" s="337"/>
      <c r="W607" s="337"/>
      <c r="X607" s="337"/>
      <c r="Y607" s="337"/>
      <c r="Z607" s="337"/>
    </row>
    <row r="608" spans="1:26" ht="12.75" x14ac:dyDescent="0.2">
      <c r="A608" s="337"/>
      <c r="B608" s="337"/>
      <c r="C608" s="337"/>
      <c r="D608" s="337"/>
      <c r="E608" s="337"/>
      <c r="F608" s="337"/>
      <c r="G608" s="337"/>
      <c r="H608" s="337"/>
      <c r="I608" s="337"/>
      <c r="J608" s="337"/>
      <c r="K608" s="337"/>
      <c r="L608" s="337"/>
      <c r="M608" s="337"/>
      <c r="N608" s="337"/>
      <c r="O608" s="337"/>
      <c r="P608" s="337"/>
      <c r="Q608" s="337"/>
      <c r="R608" s="337"/>
      <c r="S608" s="337"/>
      <c r="T608" s="337"/>
      <c r="U608" s="337"/>
      <c r="V608" s="337"/>
      <c r="W608" s="337"/>
      <c r="X608" s="337"/>
      <c r="Y608" s="337"/>
      <c r="Z608" s="337"/>
    </row>
    <row r="609" spans="1:26" ht="12.75" x14ac:dyDescent="0.2">
      <c r="A609" s="337"/>
      <c r="B609" s="337"/>
      <c r="C609" s="337"/>
      <c r="D609" s="337"/>
      <c r="E609" s="337"/>
      <c r="F609" s="337"/>
      <c r="G609" s="337"/>
      <c r="H609" s="337"/>
      <c r="I609" s="337"/>
      <c r="J609" s="337"/>
      <c r="K609" s="337"/>
      <c r="L609" s="337"/>
      <c r="M609" s="337"/>
      <c r="N609" s="337"/>
      <c r="O609" s="337"/>
      <c r="P609" s="337"/>
      <c r="Q609" s="337"/>
      <c r="R609" s="337"/>
      <c r="S609" s="337"/>
      <c r="T609" s="337"/>
      <c r="U609" s="337"/>
      <c r="V609" s="337"/>
      <c r="W609" s="337"/>
      <c r="X609" s="337"/>
      <c r="Y609" s="337"/>
      <c r="Z609" s="337"/>
    </row>
    <row r="610" spans="1:26" ht="12.75" x14ac:dyDescent="0.2">
      <c r="A610" s="337"/>
      <c r="B610" s="337"/>
      <c r="C610" s="337"/>
      <c r="D610" s="337"/>
      <c r="E610" s="337"/>
      <c r="F610" s="337"/>
      <c r="G610" s="337"/>
      <c r="H610" s="337"/>
      <c r="I610" s="337"/>
      <c r="J610" s="337"/>
      <c r="K610" s="337"/>
      <c r="L610" s="337"/>
      <c r="M610" s="337"/>
      <c r="N610" s="337"/>
      <c r="O610" s="337"/>
      <c r="P610" s="337"/>
      <c r="Q610" s="337"/>
      <c r="R610" s="337"/>
      <c r="S610" s="337"/>
      <c r="T610" s="337"/>
      <c r="U610" s="337"/>
      <c r="V610" s="337"/>
      <c r="W610" s="337"/>
      <c r="X610" s="337"/>
      <c r="Y610" s="337"/>
      <c r="Z610" s="337"/>
    </row>
    <row r="611" spans="1:26" ht="12.75" x14ac:dyDescent="0.2">
      <c r="A611" s="337"/>
      <c r="B611" s="337"/>
      <c r="C611" s="337"/>
      <c r="D611" s="337"/>
      <c r="E611" s="337"/>
      <c r="F611" s="337"/>
      <c r="G611" s="337"/>
      <c r="H611" s="337"/>
      <c r="I611" s="337"/>
      <c r="J611" s="337"/>
      <c r="K611" s="337"/>
      <c r="L611" s="337"/>
      <c r="M611" s="337"/>
      <c r="N611" s="337"/>
      <c r="O611" s="337"/>
      <c r="P611" s="337"/>
      <c r="Q611" s="337"/>
      <c r="R611" s="337"/>
      <c r="S611" s="337"/>
      <c r="T611" s="337"/>
      <c r="U611" s="337"/>
      <c r="V611" s="337"/>
      <c r="W611" s="337"/>
      <c r="X611" s="337"/>
      <c r="Y611" s="337"/>
      <c r="Z611" s="337"/>
    </row>
    <row r="612" spans="1:26" ht="12.75" x14ac:dyDescent="0.2">
      <c r="A612" s="337"/>
      <c r="B612" s="337"/>
      <c r="C612" s="337"/>
      <c r="D612" s="337"/>
      <c r="E612" s="337"/>
      <c r="F612" s="337"/>
      <c r="G612" s="337"/>
      <c r="H612" s="337"/>
      <c r="I612" s="337"/>
      <c r="J612" s="337"/>
      <c r="K612" s="337"/>
      <c r="L612" s="337"/>
      <c r="M612" s="337"/>
      <c r="N612" s="337"/>
      <c r="O612" s="337"/>
      <c r="P612" s="337"/>
      <c r="Q612" s="337"/>
      <c r="R612" s="337"/>
      <c r="S612" s="337"/>
      <c r="T612" s="337"/>
      <c r="U612" s="337"/>
      <c r="V612" s="337"/>
      <c r="W612" s="337"/>
      <c r="X612" s="337"/>
      <c r="Y612" s="337"/>
      <c r="Z612" s="337"/>
    </row>
    <row r="613" spans="1:26" ht="12.75" x14ac:dyDescent="0.2">
      <c r="A613" s="337"/>
      <c r="B613" s="337"/>
      <c r="C613" s="337"/>
      <c r="D613" s="337"/>
      <c r="E613" s="337"/>
      <c r="F613" s="337"/>
      <c r="G613" s="337"/>
      <c r="H613" s="337"/>
      <c r="I613" s="337"/>
      <c r="J613" s="337"/>
      <c r="K613" s="337"/>
      <c r="L613" s="337"/>
      <c r="M613" s="337"/>
      <c r="N613" s="337"/>
      <c r="O613" s="337"/>
      <c r="P613" s="337"/>
      <c r="Q613" s="337"/>
      <c r="R613" s="337"/>
      <c r="S613" s="337"/>
      <c r="T613" s="337"/>
      <c r="U613" s="337"/>
      <c r="V613" s="337"/>
      <c r="W613" s="337"/>
      <c r="X613" s="337"/>
      <c r="Y613" s="337"/>
      <c r="Z613" s="337"/>
    </row>
    <row r="614" spans="1:26" ht="12.75" x14ac:dyDescent="0.2">
      <c r="A614" s="337"/>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row>
    <row r="615" spans="1:26" ht="12.75" x14ac:dyDescent="0.2">
      <c r="A615" s="337"/>
      <c r="B615" s="337"/>
      <c r="C615" s="337"/>
      <c r="D615" s="337"/>
      <c r="E615" s="337"/>
      <c r="F615" s="337"/>
      <c r="G615" s="337"/>
      <c r="H615" s="337"/>
      <c r="I615" s="337"/>
      <c r="J615" s="337"/>
      <c r="K615" s="337"/>
      <c r="L615" s="337"/>
      <c r="M615" s="337"/>
      <c r="N615" s="337"/>
      <c r="O615" s="337"/>
      <c r="P615" s="337"/>
      <c r="Q615" s="337"/>
      <c r="R615" s="337"/>
      <c r="S615" s="337"/>
      <c r="T615" s="337"/>
      <c r="U615" s="337"/>
      <c r="V615" s="337"/>
      <c r="W615" s="337"/>
      <c r="X615" s="337"/>
      <c r="Y615" s="337"/>
      <c r="Z615" s="337"/>
    </row>
    <row r="616" spans="1:26" ht="12.75" x14ac:dyDescent="0.2">
      <c r="A616" s="337"/>
      <c r="B616" s="337"/>
      <c r="C616" s="337"/>
      <c r="D616" s="337"/>
      <c r="E616" s="337"/>
      <c r="F616" s="337"/>
      <c r="G616" s="337"/>
      <c r="H616" s="337"/>
      <c r="I616" s="337"/>
      <c r="J616" s="337"/>
      <c r="K616" s="337"/>
      <c r="L616" s="337"/>
      <c r="M616" s="337"/>
      <c r="N616" s="337"/>
      <c r="O616" s="337"/>
      <c r="P616" s="337"/>
      <c r="Q616" s="337"/>
      <c r="R616" s="337"/>
      <c r="S616" s="337"/>
      <c r="T616" s="337"/>
      <c r="U616" s="337"/>
      <c r="V616" s="337"/>
      <c r="W616" s="337"/>
      <c r="X616" s="337"/>
      <c r="Y616" s="337"/>
      <c r="Z616" s="337"/>
    </row>
    <row r="617" spans="1:26" ht="12.75" x14ac:dyDescent="0.2">
      <c r="A617" s="337"/>
      <c r="B617" s="337"/>
      <c r="C617" s="337"/>
      <c r="D617" s="337"/>
      <c r="E617" s="337"/>
      <c r="F617" s="337"/>
      <c r="G617" s="337"/>
      <c r="H617" s="337"/>
      <c r="I617" s="337"/>
      <c r="J617" s="337"/>
      <c r="K617" s="337"/>
      <c r="L617" s="337"/>
      <c r="M617" s="337"/>
      <c r="N617" s="337"/>
      <c r="O617" s="337"/>
      <c r="P617" s="337"/>
      <c r="Q617" s="337"/>
      <c r="R617" s="337"/>
      <c r="S617" s="337"/>
      <c r="T617" s="337"/>
      <c r="U617" s="337"/>
      <c r="V617" s="337"/>
      <c r="W617" s="337"/>
      <c r="X617" s="337"/>
      <c r="Y617" s="337"/>
      <c r="Z617" s="337"/>
    </row>
    <row r="618" spans="1:26" ht="12.75" x14ac:dyDescent="0.2">
      <c r="A618" s="337"/>
      <c r="B618" s="337"/>
      <c r="C618" s="337"/>
      <c r="D618" s="337"/>
      <c r="E618" s="337"/>
      <c r="F618" s="337"/>
      <c r="G618" s="337"/>
      <c r="H618" s="337"/>
      <c r="I618" s="337"/>
      <c r="J618" s="337"/>
      <c r="K618" s="337"/>
      <c r="L618" s="337"/>
      <c r="M618" s="337"/>
      <c r="N618" s="337"/>
      <c r="O618" s="337"/>
      <c r="P618" s="337"/>
      <c r="Q618" s="337"/>
      <c r="R618" s="337"/>
      <c r="S618" s="337"/>
      <c r="T618" s="337"/>
      <c r="U618" s="337"/>
      <c r="V618" s="337"/>
      <c r="W618" s="337"/>
      <c r="X618" s="337"/>
      <c r="Y618" s="337"/>
      <c r="Z618" s="337"/>
    </row>
    <row r="619" spans="1:26" ht="12.75" x14ac:dyDescent="0.2">
      <c r="A619" s="337"/>
      <c r="B619" s="337"/>
      <c r="C619" s="337"/>
      <c r="D619" s="337"/>
      <c r="E619" s="337"/>
      <c r="F619" s="337"/>
      <c r="G619" s="337"/>
      <c r="H619" s="337"/>
      <c r="I619" s="337"/>
      <c r="J619" s="337"/>
      <c r="K619" s="337"/>
      <c r="L619" s="337"/>
      <c r="M619" s="337"/>
      <c r="N619" s="337"/>
      <c r="O619" s="337"/>
      <c r="P619" s="337"/>
      <c r="Q619" s="337"/>
      <c r="R619" s="337"/>
      <c r="S619" s="337"/>
      <c r="T619" s="337"/>
      <c r="U619" s="337"/>
      <c r="V619" s="337"/>
      <c r="W619" s="337"/>
      <c r="X619" s="337"/>
      <c r="Y619" s="337"/>
      <c r="Z619" s="337"/>
    </row>
    <row r="620" spans="1:26" ht="12.75" x14ac:dyDescent="0.2">
      <c r="A620" s="337"/>
      <c r="B620" s="337"/>
      <c r="C620" s="337"/>
      <c r="D620" s="337"/>
      <c r="E620" s="337"/>
      <c r="F620" s="337"/>
      <c r="G620" s="337"/>
      <c r="H620" s="337"/>
      <c r="I620" s="337"/>
      <c r="J620" s="337"/>
      <c r="K620" s="337"/>
      <c r="L620" s="337"/>
      <c r="M620" s="337"/>
      <c r="N620" s="337"/>
      <c r="O620" s="337"/>
      <c r="P620" s="337"/>
      <c r="Q620" s="337"/>
      <c r="R620" s="337"/>
      <c r="S620" s="337"/>
      <c r="T620" s="337"/>
      <c r="U620" s="337"/>
      <c r="V620" s="337"/>
      <c r="W620" s="337"/>
      <c r="X620" s="337"/>
      <c r="Y620" s="337"/>
      <c r="Z620" s="337"/>
    </row>
    <row r="621" spans="1:26" ht="12.75" x14ac:dyDescent="0.2">
      <c r="A621" s="337"/>
      <c r="B621" s="337"/>
      <c r="C621" s="337"/>
      <c r="D621" s="337"/>
      <c r="E621" s="337"/>
      <c r="F621" s="337"/>
      <c r="G621" s="337"/>
      <c r="H621" s="337"/>
      <c r="I621" s="337"/>
      <c r="J621" s="337"/>
      <c r="K621" s="337"/>
      <c r="L621" s="337"/>
      <c r="M621" s="337"/>
      <c r="N621" s="337"/>
      <c r="O621" s="337"/>
      <c r="P621" s="337"/>
      <c r="Q621" s="337"/>
      <c r="R621" s="337"/>
      <c r="S621" s="337"/>
      <c r="T621" s="337"/>
      <c r="U621" s="337"/>
      <c r="V621" s="337"/>
      <c r="W621" s="337"/>
      <c r="X621" s="337"/>
      <c r="Y621" s="337"/>
      <c r="Z621" s="337"/>
    </row>
    <row r="622" spans="1:26" ht="12.75" x14ac:dyDescent="0.2">
      <c r="A622" s="337"/>
      <c r="B622" s="337"/>
      <c r="C622" s="337"/>
      <c r="D622" s="337"/>
      <c r="E622" s="337"/>
      <c r="F622" s="337"/>
      <c r="G622" s="337"/>
      <c r="H622" s="337"/>
      <c r="I622" s="337"/>
      <c r="J622" s="337"/>
      <c r="K622" s="337"/>
      <c r="L622" s="337"/>
      <c r="M622" s="337"/>
      <c r="N622" s="337"/>
      <c r="O622" s="337"/>
      <c r="P622" s="337"/>
      <c r="Q622" s="337"/>
      <c r="R622" s="337"/>
      <c r="S622" s="337"/>
      <c r="T622" s="337"/>
      <c r="U622" s="337"/>
      <c r="V622" s="337"/>
      <c r="W622" s="337"/>
      <c r="X622" s="337"/>
      <c r="Y622" s="337"/>
      <c r="Z622" s="337"/>
    </row>
    <row r="623" spans="1:26" ht="12.75" x14ac:dyDescent="0.2">
      <c r="A623" s="337"/>
      <c r="B623" s="337"/>
      <c r="C623" s="337"/>
      <c r="D623" s="337"/>
      <c r="E623" s="337"/>
      <c r="F623" s="337"/>
      <c r="G623" s="337"/>
      <c r="H623" s="337"/>
      <c r="I623" s="337"/>
      <c r="J623" s="337"/>
      <c r="K623" s="337"/>
      <c r="L623" s="337"/>
      <c r="M623" s="337"/>
      <c r="N623" s="337"/>
      <c r="O623" s="337"/>
      <c r="P623" s="337"/>
      <c r="Q623" s="337"/>
      <c r="R623" s="337"/>
      <c r="S623" s="337"/>
      <c r="T623" s="337"/>
      <c r="U623" s="337"/>
      <c r="V623" s="337"/>
      <c r="W623" s="337"/>
      <c r="X623" s="337"/>
      <c r="Y623" s="337"/>
      <c r="Z623" s="337"/>
    </row>
    <row r="624" spans="1:26" ht="12.75" x14ac:dyDescent="0.2">
      <c r="A624" s="337"/>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7"/>
      <c r="Z624" s="337"/>
    </row>
    <row r="625" spans="1:26" ht="12.75" x14ac:dyDescent="0.2">
      <c r="A625" s="337"/>
      <c r="B625" s="337"/>
      <c r="C625" s="337"/>
      <c r="D625" s="337"/>
      <c r="E625" s="337"/>
      <c r="F625" s="337"/>
      <c r="G625" s="337"/>
      <c r="H625" s="337"/>
      <c r="I625" s="337"/>
      <c r="J625" s="337"/>
      <c r="K625" s="337"/>
      <c r="L625" s="337"/>
      <c r="M625" s="337"/>
      <c r="N625" s="337"/>
      <c r="O625" s="337"/>
      <c r="P625" s="337"/>
      <c r="Q625" s="337"/>
      <c r="R625" s="337"/>
      <c r="S625" s="337"/>
      <c r="T625" s="337"/>
      <c r="U625" s="337"/>
      <c r="V625" s="337"/>
      <c r="W625" s="337"/>
      <c r="X625" s="337"/>
      <c r="Y625" s="337"/>
      <c r="Z625" s="337"/>
    </row>
    <row r="626" spans="1:26" ht="12.75" x14ac:dyDescent="0.2">
      <c r="A626" s="337"/>
      <c r="B626" s="337"/>
      <c r="C626" s="337"/>
      <c r="D626" s="337"/>
      <c r="E626" s="337"/>
      <c r="F626" s="337"/>
      <c r="G626" s="337"/>
      <c r="H626" s="337"/>
      <c r="I626" s="337"/>
      <c r="J626" s="337"/>
      <c r="K626" s="337"/>
      <c r="L626" s="337"/>
      <c r="M626" s="337"/>
      <c r="N626" s="337"/>
      <c r="O626" s="337"/>
      <c r="P626" s="337"/>
      <c r="Q626" s="337"/>
      <c r="R626" s="337"/>
      <c r="S626" s="337"/>
      <c r="T626" s="337"/>
      <c r="U626" s="337"/>
      <c r="V626" s="337"/>
      <c r="W626" s="337"/>
      <c r="X626" s="337"/>
      <c r="Y626" s="337"/>
      <c r="Z626" s="337"/>
    </row>
    <row r="627" spans="1:26" ht="12.75" x14ac:dyDescent="0.2">
      <c r="A627" s="337"/>
      <c r="B627" s="337"/>
      <c r="C627" s="337"/>
      <c r="D627" s="337"/>
      <c r="E627" s="337"/>
      <c r="F627" s="337"/>
      <c r="G627" s="337"/>
      <c r="H627" s="337"/>
      <c r="I627" s="337"/>
      <c r="J627" s="337"/>
      <c r="K627" s="337"/>
      <c r="L627" s="337"/>
      <c r="M627" s="337"/>
      <c r="N627" s="337"/>
      <c r="O627" s="337"/>
      <c r="P627" s="337"/>
      <c r="Q627" s="337"/>
      <c r="R627" s="337"/>
      <c r="S627" s="337"/>
      <c r="T627" s="337"/>
      <c r="U627" s="337"/>
      <c r="V627" s="337"/>
      <c r="W627" s="337"/>
      <c r="X627" s="337"/>
      <c r="Y627" s="337"/>
      <c r="Z627" s="337"/>
    </row>
    <row r="628" spans="1:26" ht="12.75" x14ac:dyDescent="0.2">
      <c r="A628" s="337"/>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row>
    <row r="629" spans="1:26" ht="12.75" x14ac:dyDescent="0.2">
      <c r="A629" s="337"/>
      <c r="B629" s="337"/>
      <c r="C629" s="337"/>
      <c r="D629" s="337"/>
      <c r="E629" s="337"/>
      <c r="F629" s="337"/>
      <c r="G629" s="337"/>
      <c r="H629" s="337"/>
      <c r="I629" s="337"/>
      <c r="J629" s="337"/>
      <c r="K629" s="337"/>
      <c r="L629" s="337"/>
      <c r="M629" s="337"/>
      <c r="N629" s="337"/>
      <c r="O629" s="337"/>
      <c r="P629" s="337"/>
      <c r="Q629" s="337"/>
      <c r="R629" s="337"/>
      <c r="S629" s="337"/>
      <c r="T629" s="337"/>
      <c r="U629" s="337"/>
      <c r="V629" s="337"/>
      <c r="W629" s="337"/>
      <c r="X629" s="337"/>
      <c r="Y629" s="337"/>
      <c r="Z629" s="337"/>
    </row>
    <row r="630" spans="1:26" ht="12.75" x14ac:dyDescent="0.2">
      <c r="A630" s="337"/>
      <c r="B630" s="337"/>
      <c r="C630" s="337"/>
      <c r="D630" s="337"/>
      <c r="E630" s="337"/>
      <c r="F630" s="337"/>
      <c r="G630" s="337"/>
      <c r="H630" s="337"/>
      <c r="I630" s="337"/>
      <c r="J630" s="337"/>
      <c r="K630" s="337"/>
      <c r="L630" s="337"/>
      <c r="M630" s="337"/>
      <c r="N630" s="337"/>
      <c r="O630" s="337"/>
      <c r="P630" s="337"/>
      <c r="Q630" s="337"/>
      <c r="R630" s="337"/>
      <c r="S630" s="337"/>
      <c r="T630" s="337"/>
      <c r="U630" s="337"/>
      <c r="V630" s="337"/>
      <c r="W630" s="337"/>
      <c r="X630" s="337"/>
      <c r="Y630" s="337"/>
      <c r="Z630" s="337"/>
    </row>
    <row r="631" spans="1:26" ht="12.75" x14ac:dyDescent="0.2">
      <c r="A631" s="337"/>
      <c r="B631" s="337"/>
      <c r="C631" s="337"/>
      <c r="D631" s="337"/>
      <c r="E631" s="337"/>
      <c r="F631" s="337"/>
      <c r="G631" s="337"/>
      <c r="H631" s="337"/>
      <c r="I631" s="337"/>
      <c r="J631" s="337"/>
      <c r="K631" s="337"/>
      <c r="L631" s="337"/>
      <c r="M631" s="337"/>
      <c r="N631" s="337"/>
      <c r="O631" s="337"/>
      <c r="P631" s="337"/>
      <c r="Q631" s="337"/>
      <c r="R631" s="337"/>
      <c r="S631" s="337"/>
      <c r="T631" s="337"/>
      <c r="U631" s="337"/>
      <c r="V631" s="337"/>
      <c r="W631" s="337"/>
      <c r="X631" s="337"/>
      <c r="Y631" s="337"/>
      <c r="Z631" s="337"/>
    </row>
    <row r="632" spans="1:26" ht="12.75" x14ac:dyDescent="0.2">
      <c r="A632" s="337"/>
      <c r="B632" s="337"/>
      <c r="C632" s="337"/>
      <c r="D632" s="337"/>
      <c r="E632" s="337"/>
      <c r="F632" s="337"/>
      <c r="G632" s="337"/>
      <c r="H632" s="337"/>
      <c r="I632" s="337"/>
      <c r="J632" s="337"/>
      <c r="K632" s="337"/>
      <c r="L632" s="337"/>
      <c r="M632" s="337"/>
      <c r="N632" s="337"/>
      <c r="O632" s="337"/>
      <c r="P632" s="337"/>
      <c r="Q632" s="337"/>
      <c r="R632" s="337"/>
      <c r="S632" s="337"/>
      <c r="T632" s="337"/>
      <c r="U632" s="337"/>
      <c r="V632" s="337"/>
      <c r="W632" s="337"/>
      <c r="X632" s="337"/>
      <c r="Y632" s="337"/>
      <c r="Z632" s="337"/>
    </row>
    <row r="633" spans="1:26" ht="12.75" x14ac:dyDescent="0.2">
      <c r="A633" s="337"/>
      <c r="B633" s="337"/>
      <c r="C633" s="337"/>
      <c r="D633" s="337"/>
      <c r="E633" s="337"/>
      <c r="F633" s="337"/>
      <c r="G633" s="337"/>
      <c r="H633" s="337"/>
      <c r="I633" s="337"/>
      <c r="J633" s="337"/>
      <c r="K633" s="337"/>
      <c r="L633" s="337"/>
      <c r="M633" s="337"/>
      <c r="N633" s="337"/>
      <c r="O633" s="337"/>
      <c r="P633" s="337"/>
      <c r="Q633" s="337"/>
      <c r="R633" s="337"/>
      <c r="S633" s="337"/>
      <c r="T633" s="337"/>
      <c r="U633" s="337"/>
      <c r="V633" s="337"/>
      <c r="W633" s="337"/>
      <c r="X633" s="337"/>
      <c r="Y633" s="337"/>
      <c r="Z633" s="337"/>
    </row>
    <row r="634" spans="1:26" ht="12.75" x14ac:dyDescent="0.2">
      <c r="A634" s="337"/>
      <c r="B634" s="337"/>
      <c r="C634" s="337"/>
      <c r="D634" s="337"/>
      <c r="E634" s="337"/>
      <c r="F634" s="337"/>
      <c r="G634" s="337"/>
      <c r="H634" s="337"/>
      <c r="I634" s="337"/>
      <c r="J634" s="337"/>
      <c r="K634" s="337"/>
      <c r="L634" s="337"/>
      <c r="M634" s="337"/>
      <c r="N634" s="337"/>
      <c r="O634" s="337"/>
      <c r="P634" s="337"/>
      <c r="Q634" s="337"/>
      <c r="R634" s="337"/>
      <c r="S634" s="337"/>
      <c r="T634" s="337"/>
      <c r="U634" s="337"/>
      <c r="V634" s="337"/>
      <c r="W634" s="337"/>
      <c r="X634" s="337"/>
      <c r="Y634" s="337"/>
      <c r="Z634" s="337"/>
    </row>
    <row r="635" spans="1:26" ht="12.75" x14ac:dyDescent="0.2">
      <c r="A635" s="337"/>
      <c r="B635" s="337"/>
      <c r="C635" s="337"/>
      <c r="D635" s="337"/>
      <c r="E635" s="337"/>
      <c r="F635" s="337"/>
      <c r="G635" s="337"/>
      <c r="H635" s="337"/>
      <c r="I635" s="337"/>
      <c r="J635" s="337"/>
      <c r="K635" s="337"/>
      <c r="L635" s="337"/>
      <c r="M635" s="337"/>
      <c r="N635" s="337"/>
      <c r="O635" s="337"/>
      <c r="P635" s="337"/>
      <c r="Q635" s="337"/>
      <c r="R635" s="337"/>
      <c r="S635" s="337"/>
      <c r="T635" s="337"/>
      <c r="U635" s="337"/>
      <c r="V635" s="337"/>
      <c r="W635" s="337"/>
      <c r="X635" s="337"/>
      <c r="Y635" s="337"/>
      <c r="Z635" s="337"/>
    </row>
    <row r="636" spans="1:26" ht="12.75" x14ac:dyDescent="0.2">
      <c r="A636" s="337"/>
      <c r="B636" s="337"/>
      <c r="C636" s="337"/>
      <c r="D636" s="337"/>
      <c r="E636" s="337"/>
      <c r="F636" s="337"/>
      <c r="G636" s="337"/>
      <c r="H636" s="337"/>
      <c r="I636" s="337"/>
      <c r="J636" s="337"/>
      <c r="K636" s="337"/>
      <c r="L636" s="337"/>
      <c r="M636" s="337"/>
      <c r="N636" s="337"/>
      <c r="O636" s="337"/>
      <c r="P636" s="337"/>
      <c r="Q636" s="337"/>
      <c r="R636" s="337"/>
      <c r="S636" s="337"/>
      <c r="T636" s="337"/>
      <c r="U636" s="337"/>
      <c r="V636" s="337"/>
      <c r="W636" s="337"/>
      <c r="X636" s="337"/>
      <c r="Y636" s="337"/>
      <c r="Z636" s="337"/>
    </row>
    <row r="637" spans="1:26" ht="12.75" x14ac:dyDescent="0.2">
      <c r="A637" s="337"/>
      <c r="B637" s="337"/>
      <c r="C637" s="337"/>
      <c r="D637" s="337"/>
      <c r="E637" s="337"/>
      <c r="F637" s="337"/>
      <c r="G637" s="337"/>
      <c r="H637" s="337"/>
      <c r="I637" s="337"/>
      <c r="J637" s="337"/>
      <c r="K637" s="337"/>
      <c r="L637" s="337"/>
      <c r="M637" s="337"/>
      <c r="N637" s="337"/>
      <c r="O637" s="337"/>
      <c r="P637" s="337"/>
      <c r="Q637" s="337"/>
      <c r="R637" s="337"/>
      <c r="S637" s="337"/>
      <c r="T637" s="337"/>
      <c r="U637" s="337"/>
      <c r="V637" s="337"/>
      <c r="W637" s="337"/>
      <c r="X637" s="337"/>
      <c r="Y637" s="337"/>
      <c r="Z637" s="337"/>
    </row>
    <row r="638" spans="1:26" ht="12.75" x14ac:dyDescent="0.2">
      <c r="A638" s="337"/>
      <c r="B638" s="337"/>
      <c r="C638" s="337"/>
      <c r="D638" s="337"/>
      <c r="E638" s="337"/>
      <c r="F638" s="337"/>
      <c r="G638" s="337"/>
      <c r="H638" s="337"/>
      <c r="I638" s="337"/>
      <c r="J638" s="337"/>
      <c r="K638" s="337"/>
      <c r="L638" s="337"/>
      <c r="M638" s="337"/>
      <c r="N638" s="337"/>
      <c r="O638" s="337"/>
      <c r="P638" s="337"/>
      <c r="Q638" s="337"/>
      <c r="R638" s="337"/>
      <c r="S638" s="337"/>
      <c r="T638" s="337"/>
      <c r="U638" s="337"/>
      <c r="V638" s="337"/>
      <c r="W638" s="337"/>
      <c r="X638" s="337"/>
      <c r="Y638" s="337"/>
      <c r="Z638" s="337"/>
    </row>
    <row r="639" spans="1:26" ht="12.75" x14ac:dyDescent="0.2">
      <c r="A639" s="337"/>
      <c r="B639" s="337"/>
      <c r="C639" s="337"/>
      <c r="D639" s="337"/>
      <c r="E639" s="337"/>
      <c r="F639" s="337"/>
      <c r="G639" s="337"/>
      <c r="H639" s="337"/>
      <c r="I639" s="337"/>
      <c r="J639" s="337"/>
      <c r="K639" s="337"/>
      <c r="L639" s="337"/>
      <c r="M639" s="337"/>
      <c r="N639" s="337"/>
      <c r="O639" s="337"/>
      <c r="P639" s="337"/>
      <c r="Q639" s="337"/>
      <c r="R639" s="337"/>
      <c r="S639" s="337"/>
      <c r="T639" s="337"/>
      <c r="U639" s="337"/>
      <c r="V639" s="337"/>
      <c r="W639" s="337"/>
      <c r="X639" s="337"/>
      <c r="Y639" s="337"/>
      <c r="Z639" s="337"/>
    </row>
    <row r="640" spans="1:26" ht="12.75" x14ac:dyDescent="0.2">
      <c r="A640" s="337"/>
      <c r="B640" s="337"/>
      <c r="C640" s="337"/>
      <c r="D640" s="337"/>
      <c r="E640" s="337"/>
      <c r="F640" s="337"/>
      <c r="G640" s="337"/>
      <c r="H640" s="337"/>
      <c r="I640" s="337"/>
      <c r="J640" s="337"/>
      <c r="K640" s="337"/>
      <c r="L640" s="337"/>
      <c r="M640" s="337"/>
      <c r="N640" s="337"/>
      <c r="O640" s="337"/>
      <c r="P640" s="337"/>
      <c r="Q640" s="337"/>
      <c r="R640" s="337"/>
      <c r="S640" s="337"/>
      <c r="T640" s="337"/>
      <c r="U640" s="337"/>
      <c r="V640" s="337"/>
      <c r="W640" s="337"/>
      <c r="X640" s="337"/>
      <c r="Y640" s="337"/>
      <c r="Z640" s="337"/>
    </row>
    <row r="641" spans="1:26" ht="12.75" x14ac:dyDescent="0.2">
      <c r="A641" s="337"/>
      <c r="B641" s="337"/>
      <c r="C641" s="337"/>
      <c r="D641" s="337"/>
      <c r="E641" s="337"/>
      <c r="F641" s="337"/>
      <c r="G641" s="337"/>
      <c r="H641" s="337"/>
      <c r="I641" s="337"/>
      <c r="J641" s="337"/>
      <c r="K641" s="337"/>
      <c r="L641" s="337"/>
      <c r="M641" s="337"/>
      <c r="N641" s="337"/>
      <c r="O641" s="337"/>
      <c r="P641" s="337"/>
      <c r="Q641" s="337"/>
      <c r="R641" s="337"/>
      <c r="S641" s="337"/>
      <c r="T641" s="337"/>
      <c r="U641" s="337"/>
      <c r="V641" s="337"/>
      <c r="W641" s="337"/>
      <c r="X641" s="337"/>
      <c r="Y641" s="337"/>
      <c r="Z641" s="337"/>
    </row>
    <row r="642" spans="1:26" ht="12.75" x14ac:dyDescent="0.2">
      <c r="A642" s="337"/>
      <c r="B642" s="337"/>
      <c r="C642" s="337"/>
      <c r="D642" s="337"/>
      <c r="E642" s="337"/>
      <c r="F642" s="337"/>
      <c r="G642" s="337"/>
      <c r="H642" s="337"/>
      <c r="I642" s="337"/>
      <c r="J642" s="337"/>
      <c r="K642" s="337"/>
      <c r="L642" s="337"/>
      <c r="M642" s="337"/>
      <c r="N642" s="337"/>
      <c r="O642" s="337"/>
      <c r="P642" s="337"/>
      <c r="Q642" s="337"/>
      <c r="R642" s="337"/>
      <c r="S642" s="337"/>
      <c r="T642" s="337"/>
      <c r="U642" s="337"/>
      <c r="V642" s="337"/>
      <c r="W642" s="337"/>
      <c r="X642" s="337"/>
      <c r="Y642" s="337"/>
      <c r="Z642" s="337"/>
    </row>
    <row r="643" spans="1:26" ht="12.75" x14ac:dyDescent="0.2">
      <c r="A643" s="337"/>
      <c r="B643" s="337"/>
      <c r="C643" s="337"/>
      <c r="D643" s="337"/>
      <c r="E643" s="337"/>
      <c r="F643" s="337"/>
      <c r="G643" s="337"/>
      <c r="H643" s="337"/>
      <c r="I643" s="337"/>
      <c r="J643" s="337"/>
      <c r="K643" s="337"/>
      <c r="L643" s="337"/>
      <c r="M643" s="337"/>
      <c r="N643" s="337"/>
      <c r="O643" s="337"/>
      <c r="P643" s="337"/>
      <c r="Q643" s="337"/>
      <c r="R643" s="337"/>
      <c r="S643" s="337"/>
      <c r="T643" s="337"/>
      <c r="U643" s="337"/>
      <c r="V643" s="337"/>
      <c r="W643" s="337"/>
      <c r="X643" s="337"/>
      <c r="Y643" s="337"/>
      <c r="Z643" s="337"/>
    </row>
    <row r="644" spans="1:26" ht="12.75" x14ac:dyDescent="0.2">
      <c r="A644" s="337"/>
      <c r="B644" s="337"/>
      <c r="C644" s="337"/>
      <c r="D644" s="337"/>
      <c r="E644" s="337"/>
      <c r="F644" s="337"/>
      <c r="G644" s="337"/>
      <c r="H644" s="337"/>
      <c r="I644" s="337"/>
      <c r="J644" s="337"/>
      <c r="K644" s="337"/>
      <c r="L644" s="337"/>
      <c r="M644" s="337"/>
      <c r="N644" s="337"/>
      <c r="O644" s="337"/>
      <c r="P644" s="337"/>
      <c r="Q644" s="337"/>
      <c r="R644" s="337"/>
      <c r="S644" s="337"/>
      <c r="T644" s="337"/>
      <c r="U644" s="337"/>
      <c r="V644" s="337"/>
      <c r="W644" s="337"/>
      <c r="X644" s="337"/>
      <c r="Y644" s="337"/>
      <c r="Z644" s="337"/>
    </row>
    <row r="645" spans="1:26" ht="12.75" x14ac:dyDescent="0.2">
      <c r="A645" s="337"/>
      <c r="B645" s="337"/>
      <c r="C645" s="337"/>
      <c r="D645" s="337"/>
      <c r="E645" s="337"/>
      <c r="F645" s="337"/>
      <c r="G645" s="337"/>
      <c r="H645" s="337"/>
      <c r="I645" s="337"/>
      <c r="J645" s="337"/>
      <c r="K645" s="337"/>
      <c r="L645" s="337"/>
      <c r="M645" s="337"/>
      <c r="N645" s="337"/>
      <c r="O645" s="337"/>
      <c r="P645" s="337"/>
      <c r="Q645" s="337"/>
      <c r="R645" s="337"/>
      <c r="S645" s="337"/>
      <c r="T645" s="337"/>
      <c r="U645" s="337"/>
      <c r="V645" s="337"/>
      <c r="W645" s="337"/>
      <c r="X645" s="337"/>
      <c r="Y645" s="337"/>
      <c r="Z645" s="337"/>
    </row>
    <row r="646" spans="1:26" ht="12.75" x14ac:dyDescent="0.2">
      <c r="A646" s="337"/>
      <c r="B646" s="337"/>
      <c r="C646" s="337"/>
      <c r="D646" s="337"/>
      <c r="E646" s="337"/>
      <c r="F646" s="337"/>
      <c r="G646" s="337"/>
      <c r="H646" s="337"/>
      <c r="I646" s="337"/>
      <c r="J646" s="337"/>
      <c r="K646" s="337"/>
      <c r="L646" s="337"/>
      <c r="M646" s="337"/>
      <c r="N646" s="337"/>
      <c r="O646" s="337"/>
      <c r="P646" s="337"/>
      <c r="Q646" s="337"/>
      <c r="R646" s="337"/>
      <c r="S646" s="337"/>
      <c r="T646" s="337"/>
      <c r="U646" s="337"/>
      <c r="V646" s="337"/>
      <c r="W646" s="337"/>
      <c r="X646" s="337"/>
      <c r="Y646" s="337"/>
      <c r="Z646" s="337"/>
    </row>
    <row r="647" spans="1:26" ht="12.75" x14ac:dyDescent="0.2">
      <c r="A647" s="337"/>
      <c r="B647" s="337"/>
      <c r="C647" s="337"/>
      <c r="D647" s="337"/>
      <c r="E647" s="337"/>
      <c r="F647" s="337"/>
      <c r="G647" s="337"/>
      <c r="H647" s="337"/>
      <c r="I647" s="337"/>
      <c r="J647" s="337"/>
      <c r="K647" s="337"/>
      <c r="L647" s="337"/>
      <c r="M647" s="337"/>
      <c r="N647" s="337"/>
      <c r="O647" s="337"/>
      <c r="P647" s="337"/>
      <c r="Q647" s="337"/>
      <c r="R647" s="337"/>
      <c r="S647" s="337"/>
      <c r="T647" s="337"/>
      <c r="U647" s="337"/>
      <c r="V647" s="337"/>
      <c r="W647" s="337"/>
      <c r="X647" s="337"/>
      <c r="Y647" s="337"/>
      <c r="Z647" s="337"/>
    </row>
    <row r="648" spans="1:26" ht="12.75" x14ac:dyDescent="0.2">
      <c r="A648" s="337"/>
      <c r="B648" s="337"/>
      <c r="C648" s="337"/>
      <c r="D648" s="337"/>
      <c r="E648" s="337"/>
      <c r="F648" s="337"/>
      <c r="G648" s="337"/>
      <c r="H648" s="337"/>
      <c r="I648" s="337"/>
      <c r="J648" s="337"/>
      <c r="K648" s="337"/>
      <c r="L648" s="337"/>
      <c r="M648" s="337"/>
      <c r="N648" s="337"/>
      <c r="O648" s="337"/>
      <c r="P648" s="337"/>
      <c r="Q648" s="337"/>
      <c r="R648" s="337"/>
      <c r="S648" s="337"/>
      <c r="T648" s="337"/>
      <c r="U648" s="337"/>
      <c r="V648" s="337"/>
      <c r="W648" s="337"/>
      <c r="X648" s="337"/>
      <c r="Y648" s="337"/>
      <c r="Z648" s="337"/>
    </row>
    <row r="649" spans="1:26" ht="12.75" x14ac:dyDescent="0.2">
      <c r="A649" s="337"/>
      <c r="B649" s="337"/>
      <c r="C649" s="337"/>
      <c r="D649" s="337"/>
      <c r="E649" s="337"/>
      <c r="F649" s="337"/>
      <c r="G649" s="337"/>
      <c r="H649" s="337"/>
      <c r="I649" s="337"/>
      <c r="J649" s="337"/>
      <c r="K649" s="337"/>
      <c r="L649" s="337"/>
      <c r="M649" s="337"/>
      <c r="N649" s="337"/>
      <c r="O649" s="337"/>
      <c r="P649" s="337"/>
      <c r="Q649" s="337"/>
      <c r="R649" s="337"/>
      <c r="S649" s="337"/>
      <c r="T649" s="337"/>
      <c r="U649" s="337"/>
      <c r="V649" s="337"/>
      <c r="W649" s="337"/>
      <c r="X649" s="337"/>
      <c r="Y649" s="337"/>
      <c r="Z649" s="337"/>
    </row>
    <row r="650" spans="1:26" ht="12.75" x14ac:dyDescent="0.2">
      <c r="A650" s="337"/>
      <c r="B650" s="337"/>
      <c r="C650" s="337"/>
      <c r="D650" s="337"/>
      <c r="E650" s="337"/>
      <c r="F650" s="337"/>
      <c r="G650" s="337"/>
      <c r="H650" s="337"/>
      <c r="I650" s="337"/>
      <c r="J650" s="337"/>
      <c r="K650" s="337"/>
      <c r="L650" s="337"/>
      <c r="M650" s="337"/>
      <c r="N650" s="337"/>
      <c r="O650" s="337"/>
      <c r="P650" s="337"/>
      <c r="Q650" s="337"/>
      <c r="R650" s="337"/>
      <c r="S650" s="337"/>
      <c r="T650" s="337"/>
      <c r="U650" s="337"/>
      <c r="V650" s="337"/>
      <c r="W650" s="337"/>
      <c r="X650" s="337"/>
      <c r="Y650" s="337"/>
      <c r="Z650" s="337"/>
    </row>
    <row r="651" spans="1:26" ht="12.75" x14ac:dyDescent="0.2">
      <c r="A651" s="337"/>
      <c r="B651" s="337"/>
      <c r="C651" s="337"/>
      <c r="D651" s="337"/>
      <c r="E651" s="337"/>
      <c r="F651" s="337"/>
      <c r="G651" s="337"/>
      <c r="H651" s="337"/>
      <c r="I651" s="337"/>
      <c r="J651" s="337"/>
      <c r="K651" s="337"/>
      <c r="L651" s="337"/>
      <c r="M651" s="337"/>
      <c r="N651" s="337"/>
      <c r="O651" s="337"/>
      <c r="P651" s="337"/>
      <c r="Q651" s="337"/>
      <c r="R651" s="337"/>
      <c r="S651" s="337"/>
      <c r="T651" s="337"/>
      <c r="U651" s="337"/>
      <c r="V651" s="337"/>
      <c r="W651" s="337"/>
      <c r="X651" s="337"/>
      <c r="Y651" s="337"/>
      <c r="Z651" s="337"/>
    </row>
    <row r="652" spans="1:26" ht="12.75" x14ac:dyDescent="0.2">
      <c r="A652" s="337"/>
      <c r="B652" s="337"/>
      <c r="C652" s="337"/>
      <c r="D652" s="337"/>
      <c r="E652" s="337"/>
      <c r="F652" s="337"/>
      <c r="G652" s="337"/>
      <c r="H652" s="337"/>
      <c r="I652" s="337"/>
      <c r="J652" s="337"/>
      <c r="K652" s="337"/>
      <c r="L652" s="337"/>
      <c r="M652" s="337"/>
      <c r="N652" s="337"/>
      <c r="O652" s="337"/>
      <c r="P652" s="337"/>
      <c r="Q652" s="337"/>
      <c r="R652" s="337"/>
      <c r="S652" s="337"/>
      <c r="T652" s="337"/>
      <c r="U652" s="337"/>
      <c r="V652" s="337"/>
      <c r="W652" s="337"/>
      <c r="X652" s="337"/>
      <c r="Y652" s="337"/>
      <c r="Z652" s="337"/>
    </row>
    <row r="653" spans="1:26" ht="12.75" x14ac:dyDescent="0.2">
      <c r="A653" s="337"/>
      <c r="B653" s="337"/>
      <c r="C653" s="337"/>
      <c r="D653" s="337"/>
      <c r="E653" s="337"/>
      <c r="F653" s="337"/>
      <c r="G653" s="337"/>
      <c r="H653" s="337"/>
      <c r="I653" s="337"/>
      <c r="J653" s="337"/>
      <c r="K653" s="337"/>
      <c r="L653" s="337"/>
      <c r="M653" s="337"/>
      <c r="N653" s="337"/>
      <c r="O653" s="337"/>
      <c r="P653" s="337"/>
      <c r="Q653" s="337"/>
      <c r="R653" s="337"/>
      <c r="S653" s="337"/>
      <c r="T653" s="337"/>
      <c r="U653" s="337"/>
      <c r="V653" s="337"/>
      <c r="W653" s="337"/>
      <c r="X653" s="337"/>
      <c r="Y653" s="337"/>
      <c r="Z653" s="337"/>
    </row>
    <row r="654" spans="1:26" ht="12.75" x14ac:dyDescent="0.2">
      <c r="A654" s="337"/>
      <c r="B654" s="337"/>
      <c r="C654" s="337"/>
      <c r="D654" s="337"/>
      <c r="E654" s="337"/>
      <c r="F654" s="337"/>
      <c r="G654" s="337"/>
      <c r="H654" s="337"/>
      <c r="I654" s="337"/>
      <c r="J654" s="337"/>
      <c r="K654" s="337"/>
      <c r="L654" s="337"/>
      <c r="M654" s="337"/>
      <c r="N654" s="337"/>
      <c r="O654" s="337"/>
      <c r="P654" s="337"/>
      <c r="Q654" s="337"/>
      <c r="R654" s="337"/>
      <c r="S654" s="337"/>
      <c r="T654" s="337"/>
      <c r="U654" s="337"/>
      <c r="V654" s="337"/>
      <c r="W654" s="337"/>
      <c r="X654" s="337"/>
      <c r="Y654" s="337"/>
      <c r="Z654" s="337"/>
    </row>
    <row r="655" spans="1:26" ht="12.75" x14ac:dyDescent="0.2">
      <c r="A655" s="337"/>
      <c r="B655" s="337"/>
      <c r="C655" s="337"/>
      <c r="D655" s="337"/>
      <c r="E655" s="337"/>
      <c r="F655" s="337"/>
      <c r="G655" s="337"/>
      <c r="H655" s="337"/>
      <c r="I655" s="337"/>
      <c r="J655" s="337"/>
      <c r="K655" s="337"/>
      <c r="L655" s="337"/>
      <c r="M655" s="337"/>
      <c r="N655" s="337"/>
      <c r="O655" s="337"/>
      <c r="P655" s="337"/>
      <c r="Q655" s="337"/>
      <c r="R655" s="337"/>
      <c r="S655" s="337"/>
      <c r="T655" s="337"/>
      <c r="U655" s="337"/>
      <c r="V655" s="337"/>
      <c r="W655" s="337"/>
      <c r="X655" s="337"/>
      <c r="Y655" s="337"/>
      <c r="Z655" s="337"/>
    </row>
    <row r="656" spans="1:26" ht="12.75" x14ac:dyDescent="0.2">
      <c r="A656" s="337"/>
      <c r="B656" s="337"/>
      <c r="C656" s="337"/>
      <c r="D656" s="337"/>
      <c r="E656" s="337"/>
      <c r="F656" s="337"/>
      <c r="G656" s="337"/>
      <c r="H656" s="337"/>
      <c r="I656" s="337"/>
      <c r="J656" s="337"/>
      <c r="K656" s="337"/>
      <c r="L656" s="337"/>
      <c r="M656" s="337"/>
      <c r="N656" s="337"/>
      <c r="O656" s="337"/>
      <c r="P656" s="337"/>
      <c r="Q656" s="337"/>
      <c r="R656" s="337"/>
      <c r="S656" s="337"/>
      <c r="T656" s="337"/>
      <c r="U656" s="337"/>
      <c r="V656" s="337"/>
      <c r="W656" s="337"/>
      <c r="X656" s="337"/>
      <c r="Y656" s="337"/>
      <c r="Z656" s="337"/>
    </row>
    <row r="657" spans="1:26" ht="12.75" x14ac:dyDescent="0.2">
      <c r="A657" s="337"/>
      <c r="B657" s="337"/>
      <c r="C657" s="337"/>
      <c r="D657" s="337"/>
      <c r="E657" s="337"/>
      <c r="F657" s="337"/>
      <c r="G657" s="337"/>
      <c r="H657" s="337"/>
      <c r="I657" s="337"/>
      <c r="J657" s="337"/>
      <c r="K657" s="337"/>
      <c r="L657" s="337"/>
      <c r="M657" s="337"/>
      <c r="N657" s="337"/>
      <c r="O657" s="337"/>
      <c r="P657" s="337"/>
      <c r="Q657" s="337"/>
      <c r="R657" s="337"/>
      <c r="S657" s="337"/>
      <c r="T657" s="337"/>
      <c r="U657" s="337"/>
      <c r="V657" s="337"/>
      <c r="W657" s="337"/>
      <c r="X657" s="337"/>
      <c r="Y657" s="337"/>
      <c r="Z657" s="337"/>
    </row>
    <row r="658" spans="1:26" ht="12.75" x14ac:dyDescent="0.2">
      <c r="A658" s="337"/>
      <c r="B658" s="337"/>
      <c r="C658" s="337"/>
      <c r="D658" s="337"/>
      <c r="E658" s="337"/>
      <c r="F658" s="337"/>
      <c r="G658" s="337"/>
      <c r="H658" s="337"/>
      <c r="I658" s="337"/>
      <c r="J658" s="337"/>
      <c r="K658" s="337"/>
      <c r="L658" s="337"/>
      <c r="M658" s="337"/>
      <c r="N658" s="337"/>
      <c r="O658" s="337"/>
      <c r="P658" s="337"/>
      <c r="Q658" s="337"/>
      <c r="R658" s="337"/>
      <c r="S658" s="337"/>
      <c r="T658" s="337"/>
      <c r="U658" s="337"/>
      <c r="V658" s="337"/>
      <c r="W658" s="337"/>
      <c r="X658" s="337"/>
      <c r="Y658" s="337"/>
      <c r="Z658" s="337"/>
    </row>
    <row r="659" spans="1:26" ht="12.75" x14ac:dyDescent="0.2">
      <c r="A659" s="337"/>
      <c r="B659" s="337"/>
      <c r="C659" s="337"/>
      <c r="D659" s="337"/>
      <c r="E659" s="337"/>
      <c r="F659" s="337"/>
      <c r="G659" s="337"/>
      <c r="H659" s="337"/>
      <c r="I659" s="337"/>
      <c r="J659" s="337"/>
      <c r="K659" s="337"/>
      <c r="L659" s="337"/>
      <c r="M659" s="337"/>
      <c r="N659" s="337"/>
      <c r="O659" s="337"/>
      <c r="P659" s="337"/>
      <c r="Q659" s="337"/>
      <c r="R659" s="337"/>
      <c r="S659" s="337"/>
      <c r="T659" s="337"/>
      <c r="U659" s="337"/>
      <c r="V659" s="337"/>
      <c r="W659" s="337"/>
      <c r="X659" s="337"/>
      <c r="Y659" s="337"/>
      <c r="Z659" s="337"/>
    </row>
    <row r="660" spans="1:26" ht="12.75" x14ac:dyDescent="0.2">
      <c r="A660" s="337"/>
      <c r="B660" s="337"/>
      <c r="C660" s="337"/>
      <c r="D660" s="337"/>
      <c r="E660" s="337"/>
      <c r="F660" s="337"/>
      <c r="G660" s="337"/>
      <c r="H660" s="337"/>
      <c r="I660" s="337"/>
      <c r="J660" s="337"/>
      <c r="K660" s="337"/>
      <c r="L660" s="337"/>
      <c r="M660" s="337"/>
      <c r="N660" s="337"/>
      <c r="O660" s="337"/>
      <c r="P660" s="337"/>
      <c r="Q660" s="337"/>
      <c r="R660" s="337"/>
      <c r="S660" s="337"/>
      <c r="T660" s="337"/>
      <c r="U660" s="337"/>
      <c r="V660" s="337"/>
      <c r="W660" s="337"/>
      <c r="X660" s="337"/>
      <c r="Y660" s="337"/>
      <c r="Z660" s="337"/>
    </row>
    <row r="661" spans="1:26" ht="12.75" x14ac:dyDescent="0.2">
      <c r="A661" s="337"/>
      <c r="B661" s="337"/>
      <c r="C661" s="337"/>
      <c r="D661" s="337"/>
      <c r="E661" s="337"/>
      <c r="F661" s="337"/>
      <c r="G661" s="337"/>
      <c r="H661" s="337"/>
      <c r="I661" s="337"/>
      <c r="J661" s="337"/>
      <c r="K661" s="337"/>
      <c r="L661" s="337"/>
      <c r="M661" s="337"/>
      <c r="N661" s="337"/>
      <c r="O661" s="337"/>
      <c r="P661" s="337"/>
      <c r="Q661" s="337"/>
      <c r="R661" s="337"/>
      <c r="S661" s="337"/>
      <c r="T661" s="337"/>
      <c r="U661" s="337"/>
      <c r="V661" s="337"/>
      <c r="W661" s="337"/>
      <c r="X661" s="337"/>
      <c r="Y661" s="337"/>
      <c r="Z661" s="337"/>
    </row>
    <row r="662" spans="1:26" ht="12.75" x14ac:dyDescent="0.2">
      <c r="A662" s="337"/>
      <c r="B662" s="337"/>
      <c r="C662" s="337"/>
      <c r="D662" s="337"/>
      <c r="E662" s="337"/>
      <c r="F662" s="337"/>
      <c r="G662" s="337"/>
      <c r="H662" s="337"/>
      <c r="I662" s="337"/>
      <c r="J662" s="337"/>
      <c r="K662" s="337"/>
      <c r="L662" s="337"/>
      <c r="M662" s="337"/>
      <c r="N662" s="337"/>
      <c r="O662" s="337"/>
      <c r="P662" s="337"/>
      <c r="Q662" s="337"/>
      <c r="R662" s="337"/>
      <c r="S662" s="337"/>
      <c r="T662" s="337"/>
      <c r="U662" s="337"/>
      <c r="V662" s="337"/>
      <c r="W662" s="337"/>
      <c r="X662" s="337"/>
      <c r="Y662" s="337"/>
      <c r="Z662" s="337"/>
    </row>
    <row r="663" spans="1:26" ht="12.75" x14ac:dyDescent="0.2">
      <c r="A663" s="337"/>
      <c r="B663" s="337"/>
      <c r="C663" s="337"/>
      <c r="D663" s="337"/>
      <c r="E663" s="337"/>
      <c r="F663" s="337"/>
      <c r="G663" s="337"/>
      <c r="H663" s="337"/>
      <c r="I663" s="337"/>
      <c r="J663" s="337"/>
      <c r="K663" s="337"/>
      <c r="L663" s="337"/>
      <c r="M663" s="337"/>
      <c r="N663" s="337"/>
      <c r="O663" s="337"/>
      <c r="P663" s="337"/>
      <c r="Q663" s="337"/>
      <c r="R663" s="337"/>
      <c r="S663" s="337"/>
      <c r="T663" s="337"/>
      <c r="U663" s="337"/>
      <c r="V663" s="337"/>
      <c r="W663" s="337"/>
      <c r="X663" s="337"/>
      <c r="Y663" s="337"/>
      <c r="Z663" s="337"/>
    </row>
    <row r="664" spans="1:26" ht="12.75" x14ac:dyDescent="0.2">
      <c r="A664" s="337"/>
      <c r="B664" s="337"/>
      <c r="C664" s="337"/>
      <c r="D664" s="337"/>
      <c r="E664" s="337"/>
      <c r="F664" s="337"/>
      <c r="G664" s="337"/>
      <c r="H664" s="337"/>
      <c r="I664" s="337"/>
      <c r="J664" s="337"/>
      <c r="K664" s="337"/>
      <c r="L664" s="337"/>
      <c r="M664" s="337"/>
      <c r="N664" s="337"/>
      <c r="O664" s="337"/>
      <c r="P664" s="337"/>
      <c r="Q664" s="337"/>
      <c r="R664" s="337"/>
      <c r="S664" s="337"/>
      <c r="T664" s="337"/>
      <c r="U664" s="337"/>
      <c r="V664" s="337"/>
      <c r="W664" s="337"/>
      <c r="X664" s="337"/>
      <c r="Y664" s="337"/>
      <c r="Z664" s="337"/>
    </row>
    <row r="665" spans="1:26" ht="12.75" x14ac:dyDescent="0.2">
      <c r="A665" s="337"/>
      <c r="B665" s="337"/>
      <c r="C665" s="337"/>
      <c r="D665" s="337"/>
      <c r="E665" s="337"/>
      <c r="F665" s="337"/>
      <c r="G665" s="337"/>
      <c r="H665" s="337"/>
      <c r="I665" s="337"/>
      <c r="J665" s="337"/>
      <c r="K665" s="337"/>
      <c r="L665" s="337"/>
      <c r="M665" s="337"/>
      <c r="N665" s="337"/>
      <c r="O665" s="337"/>
      <c r="P665" s="337"/>
      <c r="Q665" s="337"/>
      <c r="R665" s="337"/>
      <c r="S665" s="337"/>
      <c r="T665" s="337"/>
      <c r="U665" s="337"/>
      <c r="V665" s="337"/>
      <c r="W665" s="337"/>
      <c r="X665" s="337"/>
      <c r="Y665" s="337"/>
      <c r="Z665" s="337"/>
    </row>
    <row r="666" spans="1:26" ht="12.75" x14ac:dyDescent="0.2">
      <c r="A666" s="337"/>
      <c r="B666" s="337"/>
      <c r="C666" s="337"/>
      <c r="D666" s="337"/>
      <c r="E666" s="337"/>
      <c r="F666" s="337"/>
      <c r="G666" s="337"/>
      <c r="H666" s="337"/>
      <c r="I666" s="337"/>
      <c r="J666" s="337"/>
      <c r="K666" s="337"/>
      <c r="L666" s="337"/>
      <c r="M666" s="337"/>
      <c r="N666" s="337"/>
      <c r="O666" s="337"/>
      <c r="P666" s="337"/>
      <c r="Q666" s="337"/>
      <c r="R666" s="337"/>
      <c r="S666" s="337"/>
      <c r="T666" s="337"/>
      <c r="U666" s="337"/>
      <c r="V666" s="337"/>
      <c r="W666" s="337"/>
      <c r="X666" s="337"/>
      <c r="Y666" s="337"/>
      <c r="Z666" s="337"/>
    </row>
    <row r="667" spans="1:26" ht="12.75" x14ac:dyDescent="0.2">
      <c r="A667" s="337"/>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row>
    <row r="668" spans="1:26" ht="12.75" x14ac:dyDescent="0.2">
      <c r="A668" s="337"/>
      <c r="B668" s="337"/>
      <c r="C668" s="337"/>
      <c r="D668" s="337"/>
      <c r="E668" s="337"/>
      <c r="F668" s="337"/>
      <c r="G668" s="337"/>
      <c r="H668" s="337"/>
      <c r="I668" s="337"/>
      <c r="J668" s="337"/>
      <c r="K668" s="337"/>
      <c r="L668" s="337"/>
      <c r="M668" s="337"/>
      <c r="N668" s="337"/>
      <c r="O668" s="337"/>
      <c r="P668" s="337"/>
      <c r="Q668" s="337"/>
      <c r="R668" s="337"/>
      <c r="S668" s="337"/>
      <c r="T668" s="337"/>
      <c r="U668" s="337"/>
      <c r="V668" s="337"/>
      <c r="W668" s="337"/>
      <c r="X668" s="337"/>
      <c r="Y668" s="337"/>
      <c r="Z668" s="337"/>
    </row>
    <row r="669" spans="1:26" ht="12.75" x14ac:dyDescent="0.2">
      <c r="A669" s="337"/>
      <c r="B669" s="337"/>
      <c r="C669" s="337"/>
      <c r="D669" s="337"/>
      <c r="E669" s="337"/>
      <c r="F669" s="337"/>
      <c r="G669" s="337"/>
      <c r="H669" s="337"/>
      <c r="I669" s="337"/>
      <c r="J669" s="337"/>
      <c r="K669" s="337"/>
      <c r="L669" s="337"/>
      <c r="M669" s="337"/>
      <c r="N669" s="337"/>
      <c r="O669" s="337"/>
      <c r="P669" s="337"/>
      <c r="Q669" s="337"/>
      <c r="R669" s="337"/>
      <c r="S669" s="337"/>
      <c r="T669" s="337"/>
      <c r="U669" s="337"/>
      <c r="V669" s="337"/>
      <c r="W669" s="337"/>
      <c r="X669" s="337"/>
      <c r="Y669" s="337"/>
      <c r="Z669" s="337"/>
    </row>
    <row r="670" spans="1:26" ht="12.75" x14ac:dyDescent="0.2">
      <c r="A670" s="337"/>
      <c r="B670" s="337"/>
      <c r="C670" s="337"/>
      <c r="D670" s="337"/>
      <c r="E670" s="337"/>
      <c r="F670" s="337"/>
      <c r="G670" s="337"/>
      <c r="H670" s="337"/>
      <c r="I670" s="337"/>
      <c r="J670" s="337"/>
      <c r="K670" s="337"/>
      <c r="L670" s="337"/>
      <c r="M670" s="337"/>
      <c r="N670" s="337"/>
      <c r="O670" s="337"/>
      <c r="P670" s="337"/>
      <c r="Q670" s="337"/>
      <c r="R670" s="337"/>
      <c r="S670" s="337"/>
      <c r="T670" s="337"/>
      <c r="U670" s="337"/>
      <c r="V670" s="337"/>
      <c r="W670" s="337"/>
      <c r="X670" s="337"/>
      <c r="Y670" s="337"/>
      <c r="Z670" s="337"/>
    </row>
    <row r="671" spans="1:26" ht="12.75" x14ac:dyDescent="0.2">
      <c r="A671" s="337"/>
      <c r="B671" s="337"/>
      <c r="C671" s="337"/>
      <c r="D671" s="337"/>
      <c r="E671" s="337"/>
      <c r="F671" s="337"/>
      <c r="G671" s="337"/>
      <c r="H671" s="337"/>
      <c r="I671" s="337"/>
      <c r="J671" s="337"/>
      <c r="K671" s="337"/>
      <c r="L671" s="337"/>
      <c r="M671" s="337"/>
      <c r="N671" s="337"/>
      <c r="O671" s="337"/>
      <c r="P671" s="337"/>
      <c r="Q671" s="337"/>
      <c r="R671" s="337"/>
      <c r="S671" s="337"/>
      <c r="T671" s="337"/>
      <c r="U671" s="337"/>
      <c r="V671" s="337"/>
      <c r="W671" s="337"/>
      <c r="X671" s="337"/>
      <c r="Y671" s="337"/>
      <c r="Z671" s="337"/>
    </row>
    <row r="672" spans="1:26" ht="12.75" x14ac:dyDescent="0.2">
      <c r="A672" s="337"/>
      <c r="B672" s="337"/>
      <c r="C672" s="337"/>
      <c r="D672" s="337"/>
      <c r="E672" s="337"/>
      <c r="F672" s="337"/>
      <c r="G672" s="337"/>
      <c r="H672" s="337"/>
      <c r="I672" s="337"/>
      <c r="J672" s="337"/>
      <c r="K672" s="337"/>
      <c r="L672" s="337"/>
      <c r="M672" s="337"/>
      <c r="N672" s="337"/>
      <c r="O672" s="337"/>
      <c r="P672" s="337"/>
      <c r="Q672" s="337"/>
      <c r="R672" s="337"/>
      <c r="S672" s="337"/>
      <c r="T672" s="337"/>
      <c r="U672" s="337"/>
      <c r="V672" s="337"/>
      <c r="W672" s="337"/>
      <c r="X672" s="337"/>
      <c r="Y672" s="337"/>
      <c r="Z672" s="337"/>
    </row>
    <row r="673" spans="1:26" ht="12.75" x14ac:dyDescent="0.2">
      <c r="A673" s="337"/>
      <c r="B673" s="337"/>
      <c r="C673" s="337"/>
      <c r="D673" s="337"/>
      <c r="E673" s="337"/>
      <c r="F673" s="337"/>
      <c r="G673" s="337"/>
      <c r="H673" s="337"/>
      <c r="I673" s="337"/>
      <c r="J673" s="337"/>
      <c r="K673" s="337"/>
      <c r="L673" s="337"/>
      <c r="M673" s="337"/>
      <c r="N673" s="337"/>
      <c r="O673" s="337"/>
      <c r="P673" s="337"/>
      <c r="Q673" s="337"/>
      <c r="R673" s="337"/>
      <c r="S673" s="337"/>
      <c r="T673" s="337"/>
      <c r="U673" s="337"/>
      <c r="V673" s="337"/>
      <c r="W673" s="337"/>
      <c r="X673" s="337"/>
      <c r="Y673" s="337"/>
      <c r="Z673" s="337"/>
    </row>
    <row r="674" spans="1:26" ht="12.75" x14ac:dyDescent="0.2">
      <c r="A674" s="337"/>
      <c r="B674" s="337"/>
      <c r="C674" s="337"/>
      <c r="D674" s="337"/>
      <c r="E674" s="337"/>
      <c r="F674" s="337"/>
      <c r="G674" s="337"/>
      <c r="H674" s="337"/>
      <c r="I674" s="337"/>
      <c r="J674" s="337"/>
      <c r="K674" s="337"/>
      <c r="L674" s="337"/>
      <c r="M674" s="337"/>
      <c r="N674" s="337"/>
      <c r="O674" s="337"/>
      <c r="P674" s="337"/>
      <c r="Q674" s="337"/>
      <c r="R674" s="337"/>
      <c r="S674" s="337"/>
      <c r="T674" s="337"/>
      <c r="U674" s="337"/>
      <c r="V674" s="337"/>
      <c r="W674" s="337"/>
      <c r="X674" s="337"/>
      <c r="Y674" s="337"/>
      <c r="Z674" s="337"/>
    </row>
    <row r="675" spans="1:26" ht="12.75" x14ac:dyDescent="0.2">
      <c r="A675" s="337"/>
      <c r="B675" s="337"/>
      <c r="C675" s="337"/>
      <c r="D675" s="337"/>
      <c r="E675" s="337"/>
      <c r="F675" s="337"/>
      <c r="G675" s="337"/>
      <c r="H675" s="337"/>
      <c r="I675" s="337"/>
      <c r="J675" s="337"/>
      <c r="K675" s="337"/>
      <c r="L675" s="337"/>
      <c r="M675" s="337"/>
      <c r="N675" s="337"/>
      <c r="O675" s="337"/>
      <c r="P675" s="337"/>
      <c r="Q675" s="337"/>
      <c r="R675" s="337"/>
      <c r="S675" s="337"/>
      <c r="T675" s="337"/>
      <c r="U675" s="337"/>
      <c r="V675" s="337"/>
      <c r="W675" s="337"/>
      <c r="X675" s="337"/>
      <c r="Y675" s="337"/>
      <c r="Z675" s="337"/>
    </row>
    <row r="676" spans="1:26" ht="12.75" x14ac:dyDescent="0.2">
      <c r="A676" s="337"/>
      <c r="B676" s="337"/>
      <c r="C676" s="337"/>
      <c r="D676" s="337"/>
      <c r="E676" s="337"/>
      <c r="F676" s="337"/>
      <c r="G676" s="337"/>
      <c r="H676" s="337"/>
      <c r="I676" s="337"/>
      <c r="J676" s="337"/>
      <c r="K676" s="337"/>
      <c r="L676" s="337"/>
      <c r="M676" s="337"/>
      <c r="N676" s="337"/>
      <c r="O676" s="337"/>
      <c r="P676" s="337"/>
      <c r="Q676" s="337"/>
      <c r="R676" s="337"/>
      <c r="S676" s="337"/>
      <c r="T676" s="337"/>
      <c r="U676" s="337"/>
      <c r="V676" s="337"/>
      <c r="W676" s="337"/>
      <c r="X676" s="337"/>
      <c r="Y676" s="337"/>
      <c r="Z676" s="337"/>
    </row>
    <row r="677" spans="1:26" ht="12.75" x14ac:dyDescent="0.2">
      <c r="A677" s="337"/>
      <c r="B677" s="337"/>
      <c r="C677" s="337"/>
      <c r="D677" s="337"/>
      <c r="E677" s="337"/>
      <c r="F677" s="337"/>
      <c r="G677" s="337"/>
      <c r="H677" s="337"/>
      <c r="I677" s="337"/>
      <c r="J677" s="337"/>
      <c r="K677" s="337"/>
      <c r="L677" s="337"/>
      <c r="M677" s="337"/>
      <c r="N677" s="337"/>
      <c r="O677" s="337"/>
      <c r="P677" s="337"/>
      <c r="Q677" s="337"/>
      <c r="R677" s="337"/>
      <c r="S677" s="337"/>
      <c r="T677" s="337"/>
      <c r="U677" s="337"/>
      <c r="V677" s="337"/>
      <c r="W677" s="337"/>
      <c r="X677" s="337"/>
      <c r="Y677" s="337"/>
      <c r="Z677" s="337"/>
    </row>
    <row r="678" spans="1:26" ht="12.75" x14ac:dyDescent="0.2">
      <c r="A678" s="337"/>
      <c r="B678" s="337"/>
      <c r="C678" s="337"/>
      <c r="D678" s="337"/>
      <c r="E678" s="337"/>
      <c r="F678" s="337"/>
      <c r="G678" s="337"/>
      <c r="H678" s="337"/>
      <c r="I678" s="337"/>
      <c r="J678" s="337"/>
      <c r="K678" s="337"/>
      <c r="L678" s="337"/>
      <c r="M678" s="337"/>
      <c r="N678" s="337"/>
      <c r="O678" s="337"/>
      <c r="P678" s="337"/>
      <c r="Q678" s="337"/>
      <c r="R678" s="337"/>
      <c r="S678" s="337"/>
      <c r="T678" s="337"/>
      <c r="U678" s="337"/>
      <c r="V678" s="337"/>
      <c r="W678" s="337"/>
      <c r="X678" s="337"/>
      <c r="Y678" s="337"/>
      <c r="Z678" s="337"/>
    </row>
    <row r="679" spans="1:26" ht="12.75" x14ac:dyDescent="0.2">
      <c r="A679" s="337"/>
      <c r="B679" s="337"/>
      <c r="C679" s="337"/>
      <c r="D679" s="337"/>
      <c r="E679" s="337"/>
      <c r="F679" s="337"/>
      <c r="G679" s="337"/>
      <c r="H679" s="337"/>
      <c r="I679" s="337"/>
      <c r="J679" s="337"/>
      <c r="K679" s="337"/>
      <c r="L679" s="337"/>
      <c r="M679" s="337"/>
      <c r="N679" s="337"/>
      <c r="O679" s="337"/>
      <c r="P679" s="337"/>
      <c r="Q679" s="337"/>
      <c r="R679" s="337"/>
      <c r="S679" s="337"/>
      <c r="T679" s="337"/>
      <c r="U679" s="337"/>
      <c r="V679" s="337"/>
      <c r="W679" s="337"/>
      <c r="X679" s="337"/>
      <c r="Y679" s="337"/>
      <c r="Z679" s="337"/>
    </row>
    <row r="680" spans="1:26" ht="12.75" x14ac:dyDescent="0.2">
      <c r="A680" s="337"/>
      <c r="B680" s="337"/>
      <c r="C680" s="337"/>
      <c r="D680" s="337"/>
      <c r="E680" s="337"/>
      <c r="F680" s="337"/>
      <c r="G680" s="337"/>
      <c r="H680" s="337"/>
      <c r="I680" s="337"/>
      <c r="J680" s="337"/>
      <c r="K680" s="337"/>
      <c r="L680" s="337"/>
      <c r="M680" s="337"/>
      <c r="N680" s="337"/>
      <c r="O680" s="337"/>
      <c r="P680" s="337"/>
      <c r="Q680" s="337"/>
      <c r="R680" s="337"/>
      <c r="S680" s="337"/>
      <c r="T680" s="337"/>
      <c r="U680" s="337"/>
      <c r="V680" s="337"/>
      <c r="W680" s="337"/>
      <c r="X680" s="337"/>
      <c r="Y680" s="337"/>
      <c r="Z680" s="337"/>
    </row>
    <row r="681" spans="1:26" ht="12.75" x14ac:dyDescent="0.2">
      <c r="A681" s="337"/>
      <c r="B681" s="337"/>
      <c r="C681" s="337"/>
      <c r="D681" s="337"/>
      <c r="E681" s="337"/>
      <c r="F681" s="337"/>
      <c r="G681" s="337"/>
      <c r="H681" s="337"/>
      <c r="I681" s="337"/>
      <c r="J681" s="337"/>
      <c r="K681" s="337"/>
      <c r="L681" s="337"/>
      <c r="M681" s="337"/>
      <c r="N681" s="337"/>
      <c r="O681" s="337"/>
      <c r="P681" s="337"/>
      <c r="Q681" s="337"/>
      <c r="R681" s="337"/>
      <c r="S681" s="337"/>
      <c r="T681" s="337"/>
      <c r="U681" s="337"/>
      <c r="V681" s="337"/>
      <c r="W681" s="337"/>
      <c r="X681" s="337"/>
      <c r="Y681" s="337"/>
      <c r="Z681" s="337"/>
    </row>
    <row r="682" spans="1:26" ht="12.75" x14ac:dyDescent="0.2">
      <c r="A682" s="337"/>
      <c r="B682" s="337"/>
      <c r="C682" s="337"/>
      <c r="D682" s="337"/>
      <c r="E682" s="337"/>
      <c r="F682" s="337"/>
      <c r="G682" s="337"/>
      <c r="H682" s="337"/>
      <c r="I682" s="337"/>
      <c r="J682" s="337"/>
      <c r="K682" s="337"/>
      <c r="L682" s="337"/>
      <c r="M682" s="337"/>
      <c r="N682" s="337"/>
      <c r="O682" s="337"/>
      <c r="P682" s="337"/>
      <c r="Q682" s="337"/>
      <c r="R682" s="337"/>
      <c r="S682" s="337"/>
      <c r="T682" s="337"/>
      <c r="U682" s="337"/>
      <c r="V682" s="337"/>
      <c r="W682" s="337"/>
      <c r="X682" s="337"/>
      <c r="Y682" s="337"/>
      <c r="Z682" s="337"/>
    </row>
    <row r="683" spans="1:26" ht="12.75" x14ac:dyDescent="0.2">
      <c r="A683" s="337"/>
      <c r="B683" s="337"/>
      <c r="C683" s="337"/>
      <c r="D683" s="337"/>
      <c r="E683" s="337"/>
      <c r="F683" s="337"/>
      <c r="G683" s="337"/>
      <c r="H683" s="337"/>
      <c r="I683" s="337"/>
      <c r="J683" s="337"/>
      <c r="K683" s="337"/>
      <c r="L683" s="337"/>
      <c r="M683" s="337"/>
      <c r="N683" s="337"/>
      <c r="O683" s="337"/>
      <c r="P683" s="337"/>
      <c r="Q683" s="337"/>
      <c r="R683" s="337"/>
      <c r="S683" s="337"/>
      <c r="T683" s="337"/>
      <c r="U683" s="337"/>
      <c r="V683" s="337"/>
      <c r="W683" s="337"/>
      <c r="X683" s="337"/>
      <c r="Y683" s="337"/>
      <c r="Z683" s="337"/>
    </row>
    <row r="684" spans="1:26" ht="12.75" x14ac:dyDescent="0.2">
      <c r="A684" s="337"/>
      <c r="B684" s="337"/>
      <c r="C684" s="337"/>
      <c r="D684" s="337"/>
      <c r="E684" s="337"/>
      <c r="F684" s="337"/>
      <c r="G684" s="337"/>
      <c r="H684" s="337"/>
      <c r="I684" s="337"/>
      <c r="J684" s="337"/>
      <c r="K684" s="337"/>
      <c r="L684" s="337"/>
      <c r="M684" s="337"/>
      <c r="N684" s="337"/>
      <c r="O684" s="337"/>
      <c r="P684" s="337"/>
      <c r="Q684" s="337"/>
      <c r="R684" s="337"/>
      <c r="S684" s="337"/>
      <c r="T684" s="337"/>
      <c r="U684" s="337"/>
      <c r="V684" s="337"/>
      <c r="W684" s="337"/>
      <c r="X684" s="337"/>
      <c r="Y684" s="337"/>
      <c r="Z684" s="337"/>
    </row>
    <row r="685" spans="1:26" ht="12.75" x14ac:dyDescent="0.2">
      <c r="A685" s="337"/>
      <c r="B685" s="337"/>
      <c r="C685" s="337"/>
      <c r="D685" s="337"/>
      <c r="E685" s="337"/>
      <c r="F685" s="337"/>
      <c r="G685" s="337"/>
      <c r="H685" s="337"/>
      <c r="I685" s="337"/>
      <c r="J685" s="337"/>
      <c r="K685" s="337"/>
      <c r="L685" s="337"/>
      <c r="M685" s="337"/>
      <c r="N685" s="337"/>
      <c r="O685" s="337"/>
      <c r="P685" s="337"/>
      <c r="Q685" s="337"/>
      <c r="R685" s="337"/>
      <c r="S685" s="337"/>
      <c r="T685" s="337"/>
      <c r="U685" s="337"/>
      <c r="V685" s="337"/>
      <c r="W685" s="337"/>
      <c r="X685" s="337"/>
      <c r="Y685" s="337"/>
      <c r="Z685" s="337"/>
    </row>
    <row r="686" spans="1:26" ht="12.75" x14ac:dyDescent="0.2">
      <c r="A686" s="337"/>
      <c r="B686" s="337"/>
      <c r="C686" s="337"/>
      <c r="D686" s="337"/>
      <c r="E686" s="337"/>
      <c r="F686" s="337"/>
      <c r="G686" s="337"/>
      <c r="H686" s="337"/>
      <c r="I686" s="337"/>
      <c r="J686" s="337"/>
      <c r="K686" s="337"/>
      <c r="L686" s="337"/>
      <c r="M686" s="337"/>
      <c r="N686" s="337"/>
      <c r="O686" s="337"/>
      <c r="P686" s="337"/>
      <c r="Q686" s="337"/>
      <c r="R686" s="337"/>
      <c r="S686" s="337"/>
      <c r="T686" s="337"/>
      <c r="U686" s="337"/>
      <c r="V686" s="337"/>
      <c r="W686" s="337"/>
      <c r="X686" s="337"/>
      <c r="Y686" s="337"/>
      <c r="Z686" s="337"/>
    </row>
    <row r="687" spans="1:26" ht="12.75" x14ac:dyDescent="0.2">
      <c r="A687" s="337"/>
      <c r="B687" s="337"/>
      <c r="C687" s="337"/>
      <c r="D687" s="337"/>
      <c r="E687" s="337"/>
      <c r="F687" s="337"/>
      <c r="G687" s="337"/>
      <c r="H687" s="337"/>
      <c r="I687" s="337"/>
      <c r="J687" s="337"/>
      <c r="K687" s="337"/>
      <c r="L687" s="337"/>
      <c r="M687" s="337"/>
      <c r="N687" s="337"/>
      <c r="O687" s="337"/>
      <c r="P687" s="337"/>
      <c r="Q687" s="337"/>
      <c r="R687" s="337"/>
      <c r="S687" s="337"/>
      <c r="T687" s="337"/>
      <c r="U687" s="337"/>
      <c r="V687" s="337"/>
      <c r="W687" s="337"/>
      <c r="X687" s="337"/>
      <c r="Y687" s="337"/>
      <c r="Z687" s="337"/>
    </row>
    <row r="688" spans="1:26" ht="12.75" x14ac:dyDescent="0.2">
      <c r="A688" s="337"/>
      <c r="B688" s="337"/>
      <c r="C688" s="337"/>
      <c r="D688" s="337"/>
      <c r="E688" s="337"/>
      <c r="F688" s="337"/>
      <c r="G688" s="337"/>
      <c r="H688" s="337"/>
      <c r="I688" s="337"/>
      <c r="J688" s="337"/>
      <c r="K688" s="337"/>
      <c r="L688" s="337"/>
      <c r="M688" s="337"/>
      <c r="N688" s="337"/>
      <c r="O688" s="337"/>
      <c r="P688" s="337"/>
      <c r="Q688" s="337"/>
      <c r="R688" s="337"/>
      <c r="S688" s="337"/>
      <c r="T688" s="337"/>
      <c r="U688" s="337"/>
      <c r="V688" s="337"/>
      <c r="W688" s="337"/>
      <c r="X688" s="337"/>
      <c r="Y688" s="337"/>
      <c r="Z688" s="337"/>
    </row>
    <row r="689" spans="1:26" ht="12.75" x14ac:dyDescent="0.2">
      <c r="A689" s="337"/>
      <c r="B689" s="337"/>
      <c r="C689" s="337"/>
      <c r="D689" s="337"/>
      <c r="E689" s="337"/>
      <c r="F689" s="337"/>
      <c r="G689" s="337"/>
      <c r="H689" s="337"/>
      <c r="I689" s="337"/>
      <c r="J689" s="337"/>
      <c r="K689" s="337"/>
      <c r="L689" s="337"/>
      <c r="M689" s="337"/>
      <c r="N689" s="337"/>
      <c r="O689" s="337"/>
      <c r="P689" s="337"/>
      <c r="Q689" s="337"/>
      <c r="R689" s="337"/>
      <c r="S689" s="337"/>
      <c r="T689" s="337"/>
      <c r="U689" s="337"/>
      <c r="V689" s="337"/>
      <c r="W689" s="337"/>
      <c r="X689" s="337"/>
      <c r="Y689" s="337"/>
      <c r="Z689" s="337"/>
    </row>
    <row r="690" spans="1:26" ht="12.75" x14ac:dyDescent="0.2">
      <c r="A690" s="337"/>
      <c r="B690" s="337"/>
      <c r="C690" s="337"/>
      <c r="D690" s="337"/>
      <c r="E690" s="337"/>
      <c r="F690" s="337"/>
      <c r="G690" s="337"/>
      <c r="H690" s="337"/>
      <c r="I690" s="337"/>
      <c r="J690" s="337"/>
      <c r="K690" s="337"/>
      <c r="L690" s="337"/>
      <c r="M690" s="337"/>
      <c r="N690" s="337"/>
      <c r="O690" s="337"/>
      <c r="P690" s="337"/>
      <c r="Q690" s="337"/>
      <c r="R690" s="337"/>
      <c r="S690" s="337"/>
      <c r="T690" s="337"/>
      <c r="U690" s="337"/>
      <c r="V690" s="337"/>
      <c r="W690" s="337"/>
      <c r="X690" s="337"/>
      <c r="Y690" s="337"/>
      <c r="Z690" s="337"/>
    </row>
    <row r="691" spans="1:26" ht="12.75" x14ac:dyDescent="0.2">
      <c r="A691" s="337"/>
      <c r="B691" s="337"/>
      <c r="C691" s="337"/>
      <c r="D691" s="337"/>
      <c r="E691" s="337"/>
      <c r="F691" s="337"/>
      <c r="G691" s="337"/>
      <c r="H691" s="337"/>
      <c r="I691" s="337"/>
      <c r="J691" s="337"/>
      <c r="K691" s="337"/>
      <c r="L691" s="337"/>
      <c r="M691" s="337"/>
      <c r="N691" s="337"/>
      <c r="O691" s="337"/>
      <c r="P691" s="337"/>
      <c r="Q691" s="337"/>
      <c r="R691" s="337"/>
      <c r="S691" s="337"/>
      <c r="T691" s="337"/>
      <c r="U691" s="337"/>
      <c r="V691" s="337"/>
      <c r="W691" s="337"/>
      <c r="X691" s="337"/>
      <c r="Y691" s="337"/>
      <c r="Z691" s="337"/>
    </row>
    <row r="692" spans="1:26" ht="12.75" x14ac:dyDescent="0.2">
      <c r="A692" s="337"/>
      <c r="B692" s="337"/>
      <c r="C692" s="337"/>
      <c r="D692" s="337"/>
      <c r="E692" s="337"/>
      <c r="F692" s="337"/>
      <c r="G692" s="337"/>
      <c r="H692" s="337"/>
      <c r="I692" s="337"/>
      <c r="J692" s="337"/>
      <c r="K692" s="337"/>
      <c r="L692" s="337"/>
      <c r="M692" s="337"/>
      <c r="N692" s="337"/>
      <c r="O692" s="337"/>
      <c r="P692" s="337"/>
      <c r="Q692" s="337"/>
      <c r="R692" s="337"/>
      <c r="S692" s="337"/>
      <c r="T692" s="337"/>
      <c r="U692" s="337"/>
      <c r="V692" s="337"/>
      <c r="W692" s="337"/>
      <c r="X692" s="337"/>
      <c r="Y692" s="337"/>
      <c r="Z692" s="337"/>
    </row>
    <row r="693" spans="1:26" ht="12.75" x14ac:dyDescent="0.2">
      <c r="A693" s="337"/>
      <c r="B693" s="337"/>
      <c r="C693" s="337"/>
      <c r="D693" s="337"/>
      <c r="E693" s="337"/>
      <c r="F693" s="337"/>
      <c r="G693" s="337"/>
      <c r="H693" s="337"/>
      <c r="I693" s="337"/>
      <c r="J693" s="337"/>
      <c r="K693" s="337"/>
      <c r="L693" s="337"/>
      <c r="M693" s="337"/>
      <c r="N693" s="337"/>
      <c r="O693" s="337"/>
      <c r="P693" s="337"/>
      <c r="Q693" s="337"/>
      <c r="R693" s="337"/>
      <c r="S693" s="337"/>
      <c r="T693" s="337"/>
      <c r="U693" s="337"/>
      <c r="V693" s="337"/>
      <c r="W693" s="337"/>
      <c r="X693" s="337"/>
      <c r="Y693" s="337"/>
      <c r="Z693" s="337"/>
    </row>
    <row r="694" spans="1:26" ht="12.75" x14ac:dyDescent="0.2">
      <c r="A694" s="337"/>
      <c r="B694" s="337"/>
      <c r="C694" s="337"/>
      <c r="D694" s="337"/>
      <c r="E694" s="337"/>
      <c r="F694" s="337"/>
      <c r="G694" s="337"/>
      <c r="H694" s="337"/>
      <c r="I694" s="337"/>
      <c r="J694" s="337"/>
      <c r="K694" s="337"/>
      <c r="L694" s="337"/>
      <c r="M694" s="337"/>
      <c r="N694" s="337"/>
      <c r="O694" s="337"/>
      <c r="P694" s="337"/>
      <c r="Q694" s="337"/>
      <c r="R694" s="337"/>
      <c r="S694" s="337"/>
      <c r="T694" s="337"/>
      <c r="U694" s="337"/>
      <c r="V694" s="337"/>
      <c r="W694" s="337"/>
      <c r="X694" s="337"/>
      <c r="Y694" s="337"/>
      <c r="Z694" s="337"/>
    </row>
    <row r="695" spans="1:26" ht="12.75" x14ac:dyDescent="0.2">
      <c r="A695" s="337"/>
      <c r="B695" s="337"/>
      <c r="C695" s="337"/>
      <c r="D695" s="337"/>
      <c r="E695" s="337"/>
      <c r="F695" s="337"/>
      <c r="G695" s="337"/>
      <c r="H695" s="337"/>
      <c r="I695" s="337"/>
      <c r="J695" s="337"/>
      <c r="K695" s="337"/>
      <c r="L695" s="337"/>
      <c r="M695" s="337"/>
      <c r="N695" s="337"/>
      <c r="O695" s="337"/>
      <c r="P695" s="337"/>
      <c r="Q695" s="337"/>
      <c r="R695" s="337"/>
      <c r="S695" s="337"/>
      <c r="T695" s="337"/>
      <c r="U695" s="337"/>
      <c r="V695" s="337"/>
      <c r="W695" s="337"/>
      <c r="X695" s="337"/>
      <c r="Y695" s="337"/>
      <c r="Z695" s="337"/>
    </row>
    <row r="696" spans="1:26" ht="12.75" x14ac:dyDescent="0.2">
      <c r="A696" s="337"/>
      <c r="B696" s="337"/>
      <c r="C696" s="337"/>
      <c r="D696" s="337"/>
      <c r="E696" s="337"/>
      <c r="F696" s="337"/>
      <c r="G696" s="337"/>
      <c r="H696" s="337"/>
      <c r="I696" s="337"/>
      <c r="J696" s="337"/>
      <c r="K696" s="337"/>
      <c r="L696" s="337"/>
      <c r="M696" s="337"/>
      <c r="N696" s="337"/>
      <c r="O696" s="337"/>
      <c r="P696" s="337"/>
      <c r="Q696" s="337"/>
      <c r="R696" s="337"/>
      <c r="S696" s="337"/>
      <c r="T696" s="337"/>
      <c r="U696" s="337"/>
      <c r="V696" s="337"/>
      <c r="W696" s="337"/>
      <c r="X696" s="337"/>
      <c r="Y696" s="337"/>
      <c r="Z696" s="337"/>
    </row>
    <row r="697" spans="1:26" ht="12.75" x14ac:dyDescent="0.2">
      <c r="A697" s="337"/>
      <c r="B697" s="337"/>
      <c r="C697" s="337"/>
      <c r="D697" s="337"/>
      <c r="E697" s="337"/>
      <c r="F697" s="337"/>
      <c r="G697" s="337"/>
      <c r="H697" s="337"/>
      <c r="I697" s="337"/>
      <c r="J697" s="337"/>
      <c r="K697" s="337"/>
      <c r="L697" s="337"/>
      <c r="M697" s="337"/>
      <c r="N697" s="337"/>
      <c r="O697" s="337"/>
      <c r="P697" s="337"/>
      <c r="Q697" s="337"/>
      <c r="R697" s="337"/>
      <c r="S697" s="337"/>
      <c r="T697" s="337"/>
      <c r="U697" s="337"/>
      <c r="V697" s="337"/>
      <c r="W697" s="337"/>
      <c r="X697" s="337"/>
      <c r="Y697" s="337"/>
      <c r="Z697" s="337"/>
    </row>
    <row r="698" spans="1:26" ht="12.75" x14ac:dyDescent="0.2">
      <c r="A698" s="337"/>
      <c r="B698" s="337"/>
      <c r="C698" s="337"/>
      <c r="D698" s="337"/>
      <c r="E698" s="337"/>
      <c r="F698" s="337"/>
      <c r="G698" s="337"/>
      <c r="H698" s="337"/>
      <c r="I698" s="337"/>
      <c r="J698" s="337"/>
      <c r="K698" s="337"/>
      <c r="L698" s="337"/>
      <c r="M698" s="337"/>
      <c r="N698" s="337"/>
      <c r="O698" s="337"/>
      <c r="P698" s="337"/>
      <c r="Q698" s="337"/>
      <c r="R698" s="337"/>
      <c r="S698" s="337"/>
      <c r="T698" s="337"/>
      <c r="U698" s="337"/>
      <c r="V698" s="337"/>
      <c r="W698" s="337"/>
      <c r="X698" s="337"/>
      <c r="Y698" s="337"/>
      <c r="Z698" s="337"/>
    </row>
    <row r="699" spans="1:26" ht="12.75" x14ac:dyDescent="0.2">
      <c r="A699" s="337"/>
      <c r="B699" s="337"/>
      <c r="C699" s="337"/>
      <c r="D699" s="337"/>
      <c r="E699" s="337"/>
      <c r="F699" s="337"/>
      <c r="G699" s="337"/>
      <c r="H699" s="337"/>
      <c r="I699" s="337"/>
      <c r="J699" s="337"/>
      <c r="K699" s="337"/>
      <c r="L699" s="337"/>
      <c r="M699" s="337"/>
      <c r="N699" s="337"/>
      <c r="O699" s="337"/>
      <c r="P699" s="337"/>
      <c r="Q699" s="337"/>
      <c r="R699" s="337"/>
      <c r="S699" s="337"/>
      <c r="T699" s="337"/>
      <c r="U699" s="337"/>
      <c r="V699" s="337"/>
      <c r="W699" s="337"/>
      <c r="X699" s="337"/>
      <c r="Y699" s="337"/>
      <c r="Z699" s="337"/>
    </row>
    <row r="700" spans="1:26" ht="12.75" x14ac:dyDescent="0.2">
      <c r="A700" s="337"/>
      <c r="B700" s="337"/>
      <c r="C700" s="337"/>
      <c r="D700" s="337"/>
      <c r="E700" s="337"/>
      <c r="F700" s="337"/>
      <c r="G700" s="337"/>
      <c r="H700" s="337"/>
      <c r="I700" s="337"/>
      <c r="J700" s="337"/>
      <c r="K700" s="337"/>
      <c r="L700" s="337"/>
      <c r="M700" s="337"/>
      <c r="N700" s="337"/>
      <c r="O700" s="337"/>
      <c r="P700" s="337"/>
      <c r="Q700" s="337"/>
      <c r="R700" s="337"/>
      <c r="S700" s="337"/>
      <c r="T700" s="337"/>
      <c r="U700" s="337"/>
      <c r="V700" s="337"/>
      <c r="W700" s="337"/>
      <c r="X700" s="337"/>
      <c r="Y700" s="337"/>
      <c r="Z700" s="337"/>
    </row>
    <row r="701" spans="1:26" ht="12.75" x14ac:dyDescent="0.2">
      <c r="A701" s="337"/>
      <c r="B701" s="337"/>
      <c r="C701" s="337"/>
      <c r="D701" s="337"/>
      <c r="E701" s="337"/>
      <c r="F701" s="337"/>
      <c r="G701" s="337"/>
      <c r="H701" s="337"/>
      <c r="I701" s="337"/>
      <c r="J701" s="337"/>
      <c r="K701" s="337"/>
      <c r="L701" s="337"/>
      <c r="M701" s="337"/>
      <c r="N701" s="337"/>
      <c r="O701" s="337"/>
      <c r="P701" s="337"/>
      <c r="Q701" s="337"/>
      <c r="R701" s="337"/>
      <c r="S701" s="337"/>
      <c r="T701" s="337"/>
      <c r="U701" s="337"/>
      <c r="V701" s="337"/>
      <c r="W701" s="337"/>
      <c r="X701" s="337"/>
      <c r="Y701" s="337"/>
      <c r="Z701" s="337"/>
    </row>
    <row r="702" spans="1:26" ht="12.75" x14ac:dyDescent="0.2">
      <c r="A702" s="337"/>
      <c r="B702" s="337"/>
      <c r="C702" s="337"/>
      <c r="D702" s="337"/>
      <c r="E702" s="337"/>
      <c r="F702" s="337"/>
      <c r="G702" s="337"/>
      <c r="H702" s="337"/>
      <c r="I702" s="337"/>
      <c r="J702" s="337"/>
      <c r="K702" s="337"/>
      <c r="L702" s="337"/>
      <c r="M702" s="337"/>
      <c r="N702" s="337"/>
      <c r="O702" s="337"/>
      <c r="P702" s="337"/>
      <c r="Q702" s="337"/>
      <c r="R702" s="337"/>
      <c r="S702" s="337"/>
      <c r="T702" s="337"/>
      <c r="U702" s="337"/>
      <c r="V702" s="337"/>
      <c r="W702" s="337"/>
      <c r="X702" s="337"/>
      <c r="Y702" s="337"/>
      <c r="Z702" s="337"/>
    </row>
    <row r="703" spans="1:26" ht="12.75" x14ac:dyDescent="0.2">
      <c r="A703" s="337"/>
      <c r="B703" s="337"/>
      <c r="C703" s="337"/>
      <c r="D703" s="337"/>
      <c r="E703" s="337"/>
      <c r="F703" s="337"/>
      <c r="G703" s="337"/>
      <c r="H703" s="337"/>
      <c r="I703" s="337"/>
      <c r="J703" s="337"/>
      <c r="K703" s="337"/>
      <c r="L703" s="337"/>
      <c r="M703" s="337"/>
      <c r="N703" s="337"/>
      <c r="O703" s="337"/>
      <c r="P703" s="337"/>
      <c r="Q703" s="337"/>
      <c r="R703" s="337"/>
      <c r="S703" s="337"/>
      <c r="T703" s="337"/>
      <c r="U703" s="337"/>
      <c r="V703" s="337"/>
      <c r="W703" s="337"/>
      <c r="X703" s="337"/>
      <c r="Y703" s="337"/>
      <c r="Z703" s="337"/>
    </row>
    <row r="704" spans="1:26" ht="12.75" x14ac:dyDescent="0.2">
      <c r="A704" s="337"/>
      <c r="B704" s="337"/>
      <c r="C704" s="337"/>
      <c r="D704" s="337"/>
      <c r="E704" s="337"/>
      <c r="F704" s="337"/>
      <c r="G704" s="337"/>
      <c r="H704" s="337"/>
      <c r="I704" s="337"/>
      <c r="J704" s="337"/>
      <c r="K704" s="337"/>
      <c r="L704" s="337"/>
      <c r="M704" s="337"/>
      <c r="N704" s="337"/>
      <c r="O704" s="337"/>
      <c r="P704" s="337"/>
      <c r="Q704" s="337"/>
      <c r="R704" s="337"/>
      <c r="S704" s="337"/>
      <c r="T704" s="337"/>
      <c r="U704" s="337"/>
      <c r="V704" s="337"/>
      <c r="W704" s="337"/>
      <c r="X704" s="337"/>
      <c r="Y704" s="337"/>
      <c r="Z704" s="337"/>
    </row>
    <row r="705" spans="1:26" ht="12.75" x14ac:dyDescent="0.2">
      <c r="A705" s="337"/>
      <c r="B705" s="337"/>
      <c r="C705" s="337"/>
      <c r="D705" s="337"/>
      <c r="E705" s="337"/>
      <c r="F705" s="337"/>
      <c r="G705" s="337"/>
      <c r="H705" s="337"/>
      <c r="I705" s="337"/>
      <c r="J705" s="337"/>
      <c r="K705" s="337"/>
      <c r="L705" s="337"/>
      <c r="M705" s="337"/>
      <c r="N705" s="337"/>
      <c r="O705" s="337"/>
      <c r="P705" s="337"/>
      <c r="Q705" s="337"/>
      <c r="R705" s="337"/>
      <c r="S705" s="337"/>
      <c r="T705" s="337"/>
      <c r="U705" s="337"/>
      <c r="V705" s="337"/>
      <c r="W705" s="337"/>
      <c r="X705" s="337"/>
      <c r="Y705" s="337"/>
      <c r="Z705" s="337"/>
    </row>
    <row r="706" spans="1:26" ht="12.75" x14ac:dyDescent="0.2">
      <c r="A706" s="337"/>
      <c r="B706" s="337"/>
      <c r="C706" s="337"/>
      <c r="D706" s="337"/>
      <c r="E706" s="337"/>
      <c r="F706" s="337"/>
      <c r="G706" s="337"/>
      <c r="H706" s="337"/>
      <c r="I706" s="337"/>
      <c r="J706" s="337"/>
      <c r="K706" s="337"/>
      <c r="L706" s="337"/>
      <c r="M706" s="337"/>
      <c r="N706" s="337"/>
      <c r="O706" s="337"/>
      <c r="P706" s="337"/>
      <c r="Q706" s="337"/>
      <c r="R706" s="337"/>
      <c r="S706" s="337"/>
      <c r="T706" s="337"/>
      <c r="U706" s="337"/>
      <c r="V706" s="337"/>
      <c r="W706" s="337"/>
      <c r="X706" s="337"/>
      <c r="Y706" s="337"/>
      <c r="Z706" s="337"/>
    </row>
    <row r="707" spans="1:26" ht="12.75" x14ac:dyDescent="0.2">
      <c r="A707" s="337"/>
      <c r="B707" s="337"/>
      <c r="C707" s="337"/>
      <c r="D707" s="337"/>
      <c r="E707" s="337"/>
      <c r="F707" s="337"/>
      <c r="G707" s="337"/>
      <c r="H707" s="337"/>
      <c r="I707" s="337"/>
      <c r="J707" s="337"/>
      <c r="K707" s="337"/>
      <c r="L707" s="337"/>
      <c r="M707" s="337"/>
      <c r="N707" s="337"/>
      <c r="O707" s="337"/>
      <c r="P707" s="337"/>
      <c r="Q707" s="337"/>
      <c r="R707" s="337"/>
      <c r="S707" s="337"/>
      <c r="T707" s="337"/>
      <c r="U707" s="337"/>
      <c r="V707" s="337"/>
      <c r="W707" s="337"/>
      <c r="X707" s="337"/>
      <c r="Y707" s="337"/>
      <c r="Z707" s="337"/>
    </row>
    <row r="708" spans="1:26" ht="12.75" x14ac:dyDescent="0.2">
      <c r="A708" s="337"/>
      <c r="B708" s="337"/>
      <c r="C708" s="337"/>
      <c r="D708" s="337"/>
      <c r="E708" s="337"/>
      <c r="F708" s="337"/>
      <c r="G708" s="337"/>
      <c r="H708" s="337"/>
      <c r="I708" s="337"/>
      <c r="J708" s="337"/>
      <c r="K708" s="337"/>
      <c r="L708" s="337"/>
      <c r="M708" s="337"/>
      <c r="N708" s="337"/>
      <c r="O708" s="337"/>
      <c r="P708" s="337"/>
      <c r="Q708" s="337"/>
      <c r="R708" s="337"/>
      <c r="S708" s="337"/>
      <c r="T708" s="337"/>
      <c r="U708" s="337"/>
      <c r="V708" s="337"/>
      <c r="W708" s="337"/>
      <c r="X708" s="337"/>
      <c r="Y708" s="337"/>
      <c r="Z708" s="337"/>
    </row>
    <row r="709" spans="1:26" ht="12.75" x14ac:dyDescent="0.2">
      <c r="A709" s="337"/>
      <c r="B709" s="337"/>
      <c r="C709" s="337"/>
      <c r="D709" s="337"/>
      <c r="E709" s="337"/>
      <c r="F709" s="337"/>
      <c r="G709" s="337"/>
      <c r="H709" s="337"/>
      <c r="I709" s="337"/>
      <c r="J709" s="337"/>
      <c r="K709" s="337"/>
      <c r="L709" s="337"/>
      <c r="M709" s="337"/>
      <c r="N709" s="337"/>
      <c r="O709" s="337"/>
      <c r="P709" s="337"/>
      <c r="Q709" s="337"/>
      <c r="R709" s="337"/>
      <c r="S709" s="337"/>
      <c r="T709" s="337"/>
      <c r="U709" s="337"/>
      <c r="V709" s="337"/>
      <c r="W709" s="337"/>
      <c r="X709" s="337"/>
      <c r="Y709" s="337"/>
      <c r="Z709" s="337"/>
    </row>
    <row r="710" spans="1:26" ht="12.75" x14ac:dyDescent="0.2">
      <c r="A710" s="337"/>
      <c r="B710" s="337"/>
      <c r="C710" s="337"/>
      <c r="D710" s="337"/>
      <c r="E710" s="337"/>
      <c r="F710" s="337"/>
      <c r="G710" s="337"/>
      <c r="H710" s="337"/>
      <c r="I710" s="337"/>
      <c r="J710" s="337"/>
      <c r="K710" s="337"/>
      <c r="L710" s="337"/>
      <c r="M710" s="337"/>
      <c r="N710" s="337"/>
      <c r="O710" s="337"/>
      <c r="P710" s="337"/>
      <c r="Q710" s="337"/>
      <c r="R710" s="337"/>
      <c r="S710" s="337"/>
      <c r="T710" s="337"/>
      <c r="U710" s="337"/>
      <c r="V710" s="337"/>
      <c r="W710" s="337"/>
      <c r="X710" s="337"/>
      <c r="Y710" s="337"/>
      <c r="Z710" s="337"/>
    </row>
    <row r="711" spans="1:26" ht="12.75" x14ac:dyDescent="0.2">
      <c r="A711" s="337"/>
      <c r="B711" s="337"/>
      <c r="C711" s="337"/>
      <c r="D711" s="337"/>
      <c r="E711" s="337"/>
      <c r="F711" s="337"/>
      <c r="G711" s="337"/>
      <c r="H711" s="337"/>
      <c r="I711" s="337"/>
      <c r="J711" s="337"/>
      <c r="K711" s="337"/>
      <c r="L711" s="337"/>
      <c r="M711" s="337"/>
      <c r="N711" s="337"/>
      <c r="O711" s="337"/>
      <c r="P711" s="337"/>
      <c r="Q711" s="337"/>
      <c r="R711" s="337"/>
      <c r="S711" s="337"/>
      <c r="T711" s="337"/>
      <c r="U711" s="337"/>
      <c r="V711" s="337"/>
      <c r="W711" s="337"/>
      <c r="X711" s="337"/>
      <c r="Y711" s="337"/>
      <c r="Z711" s="337"/>
    </row>
    <row r="712" spans="1:26" ht="12.75" x14ac:dyDescent="0.2">
      <c r="A712" s="337"/>
      <c r="B712" s="337"/>
      <c r="C712" s="337"/>
      <c r="D712" s="337"/>
      <c r="E712" s="337"/>
      <c r="F712" s="337"/>
      <c r="G712" s="337"/>
      <c r="H712" s="337"/>
      <c r="I712" s="337"/>
      <c r="J712" s="337"/>
      <c r="K712" s="337"/>
      <c r="L712" s="337"/>
      <c r="M712" s="337"/>
      <c r="N712" s="337"/>
      <c r="O712" s="337"/>
      <c r="P712" s="337"/>
      <c r="Q712" s="337"/>
      <c r="R712" s="337"/>
      <c r="S712" s="337"/>
      <c r="T712" s="337"/>
      <c r="U712" s="337"/>
      <c r="V712" s="337"/>
      <c r="W712" s="337"/>
      <c r="X712" s="337"/>
      <c r="Y712" s="337"/>
      <c r="Z712" s="337"/>
    </row>
    <row r="713" spans="1:26" ht="12.75" x14ac:dyDescent="0.2">
      <c r="A713" s="337"/>
      <c r="B713" s="337"/>
      <c r="C713" s="337"/>
      <c r="D713" s="337"/>
      <c r="E713" s="337"/>
      <c r="F713" s="337"/>
      <c r="G713" s="337"/>
      <c r="H713" s="337"/>
      <c r="I713" s="337"/>
      <c r="J713" s="337"/>
      <c r="K713" s="337"/>
      <c r="L713" s="337"/>
      <c r="M713" s="337"/>
      <c r="N713" s="337"/>
      <c r="O713" s="337"/>
      <c r="P713" s="337"/>
      <c r="Q713" s="337"/>
      <c r="R713" s="337"/>
      <c r="S713" s="337"/>
      <c r="T713" s="337"/>
      <c r="U713" s="337"/>
      <c r="V713" s="337"/>
      <c r="W713" s="337"/>
      <c r="X713" s="337"/>
      <c r="Y713" s="337"/>
      <c r="Z713" s="337"/>
    </row>
    <row r="714" spans="1:26" ht="12.75" x14ac:dyDescent="0.2">
      <c r="A714" s="337"/>
      <c r="B714" s="337"/>
      <c r="C714" s="337"/>
      <c r="D714" s="337"/>
      <c r="E714" s="337"/>
      <c r="F714" s="337"/>
      <c r="G714" s="337"/>
      <c r="H714" s="337"/>
      <c r="I714" s="337"/>
      <c r="J714" s="337"/>
      <c r="K714" s="337"/>
      <c r="L714" s="337"/>
      <c r="M714" s="337"/>
      <c r="N714" s="337"/>
      <c r="O714" s="337"/>
      <c r="P714" s="337"/>
      <c r="Q714" s="337"/>
      <c r="R714" s="337"/>
      <c r="S714" s="337"/>
      <c r="T714" s="337"/>
      <c r="U714" s="337"/>
      <c r="V714" s="337"/>
      <c r="W714" s="337"/>
      <c r="X714" s="337"/>
      <c r="Y714" s="337"/>
      <c r="Z714" s="337"/>
    </row>
    <row r="715" spans="1:26" ht="12.75" x14ac:dyDescent="0.2">
      <c r="A715" s="337"/>
      <c r="B715" s="337"/>
      <c r="C715" s="337"/>
      <c r="D715" s="337"/>
      <c r="E715" s="337"/>
      <c r="F715" s="337"/>
      <c r="G715" s="337"/>
      <c r="H715" s="337"/>
      <c r="I715" s="337"/>
      <c r="J715" s="337"/>
      <c r="K715" s="337"/>
      <c r="L715" s="337"/>
      <c r="M715" s="337"/>
      <c r="N715" s="337"/>
      <c r="O715" s="337"/>
      <c r="P715" s="337"/>
      <c r="Q715" s="337"/>
      <c r="R715" s="337"/>
      <c r="S715" s="337"/>
      <c r="T715" s="337"/>
      <c r="U715" s="337"/>
      <c r="V715" s="337"/>
      <c r="W715" s="337"/>
      <c r="X715" s="337"/>
      <c r="Y715" s="337"/>
      <c r="Z715" s="337"/>
    </row>
    <row r="716" spans="1:26" ht="12.75" x14ac:dyDescent="0.2">
      <c r="A716" s="337"/>
      <c r="B716" s="337"/>
      <c r="C716" s="337"/>
      <c r="D716" s="337"/>
      <c r="E716" s="337"/>
      <c r="F716" s="337"/>
      <c r="G716" s="337"/>
      <c r="H716" s="337"/>
      <c r="I716" s="337"/>
      <c r="J716" s="337"/>
      <c r="K716" s="337"/>
      <c r="L716" s="337"/>
      <c r="M716" s="337"/>
      <c r="N716" s="337"/>
      <c r="O716" s="337"/>
      <c r="P716" s="337"/>
      <c r="Q716" s="337"/>
      <c r="R716" s="337"/>
      <c r="S716" s="337"/>
      <c r="T716" s="337"/>
      <c r="U716" s="337"/>
      <c r="V716" s="337"/>
      <c r="W716" s="337"/>
      <c r="X716" s="337"/>
      <c r="Y716" s="337"/>
      <c r="Z716" s="337"/>
    </row>
    <row r="717" spans="1:26" ht="12.75" x14ac:dyDescent="0.2">
      <c r="A717" s="337"/>
      <c r="B717" s="337"/>
      <c r="C717" s="337"/>
      <c r="D717" s="337"/>
      <c r="E717" s="337"/>
      <c r="F717" s="337"/>
      <c r="G717" s="337"/>
      <c r="H717" s="337"/>
      <c r="I717" s="337"/>
      <c r="J717" s="337"/>
      <c r="K717" s="337"/>
      <c r="L717" s="337"/>
      <c r="M717" s="337"/>
      <c r="N717" s="337"/>
      <c r="O717" s="337"/>
      <c r="P717" s="337"/>
      <c r="Q717" s="337"/>
      <c r="R717" s="337"/>
      <c r="S717" s="337"/>
      <c r="T717" s="337"/>
      <c r="U717" s="337"/>
      <c r="V717" s="337"/>
      <c r="W717" s="337"/>
      <c r="X717" s="337"/>
      <c r="Y717" s="337"/>
      <c r="Z717" s="337"/>
    </row>
    <row r="718" spans="1:26" ht="12.75" x14ac:dyDescent="0.2">
      <c r="A718" s="337"/>
      <c r="B718" s="337"/>
      <c r="C718" s="337"/>
      <c r="D718" s="337"/>
      <c r="E718" s="337"/>
      <c r="F718" s="337"/>
      <c r="G718" s="337"/>
      <c r="H718" s="337"/>
      <c r="I718" s="337"/>
      <c r="J718" s="337"/>
      <c r="K718" s="337"/>
      <c r="L718" s="337"/>
      <c r="M718" s="337"/>
      <c r="N718" s="337"/>
      <c r="O718" s="337"/>
      <c r="P718" s="337"/>
      <c r="Q718" s="337"/>
      <c r="R718" s="337"/>
      <c r="S718" s="337"/>
      <c r="T718" s="337"/>
      <c r="U718" s="337"/>
      <c r="V718" s="337"/>
      <c r="W718" s="337"/>
      <c r="X718" s="337"/>
      <c r="Y718" s="337"/>
      <c r="Z718" s="337"/>
    </row>
    <row r="719" spans="1:26" ht="12.75" x14ac:dyDescent="0.2">
      <c r="A719" s="337"/>
      <c r="B719" s="337"/>
      <c r="C719" s="337"/>
      <c r="D719" s="337"/>
      <c r="E719" s="337"/>
      <c r="F719" s="337"/>
      <c r="G719" s="337"/>
      <c r="H719" s="337"/>
      <c r="I719" s="337"/>
      <c r="J719" s="337"/>
      <c r="K719" s="337"/>
      <c r="L719" s="337"/>
      <c r="M719" s="337"/>
      <c r="N719" s="337"/>
      <c r="O719" s="337"/>
      <c r="P719" s="337"/>
      <c r="Q719" s="337"/>
      <c r="R719" s="337"/>
      <c r="S719" s="337"/>
      <c r="T719" s="337"/>
      <c r="U719" s="337"/>
      <c r="V719" s="337"/>
      <c r="W719" s="337"/>
      <c r="X719" s="337"/>
      <c r="Y719" s="337"/>
      <c r="Z719" s="337"/>
    </row>
    <row r="720" spans="1:26" ht="12.75" x14ac:dyDescent="0.2">
      <c r="A720" s="337"/>
      <c r="B720" s="337"/>
      <c r="C720" s="337"/>
      <c r="D720" s="337"/>
      <c r="E720" s="337"/>
      <c r="F720" s="337"/>
      <c r="G720" s="337"/>
      <c r="H720" s="337"/>
      <c r="I720" s="337"/>
      <c r="J720" s="337"/>
      <c r="K720" s="337"/>
      <c r="L720" s="337"/>
      <c r="M720" s="337"/>
      <c r="N720" s="337"/>
      <c r="O720" s="337"/>
      <c r="P720" s="337"/>
      <c r="Q720" s="337"/>
      <c r="R720" s="337"/>
      <c r="S720" s="337"/>
      <c r="T720" s="337"/>
      <c r="U720" s="337"/>
      <c r="V720" s="337"/>
      <c r="W720" s="337"/>
      <c r="X720" s="337"/>
      <c r="Y720" s="337"/>
      <c r="Z720" s="337"/>
    </row>
    <row r="721" spans="1:26" ht="12.75" x14ac:dyDescent="0.2">
      <c r="A721" s="337"/>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row>
    <row r="722" spans="1:26" ht="12.75" x14ac:dyDescent="0.2">
      <c r="A722" s="337"/>
      <c r="B722" s="337"/>
      <c r="C722" s="337"/>
      <c r="D722" s="337"/>
      <c r="E722" s="337"/>
      <c r="F722" s="337"/>
      <c r="G722" s="337"/>
      <c r="H722" s="337"/>
      <c r="I722" s="337"/>
      <c r="J722" s="337"/>
      <c r="K722" s="337"/>
      <c r="L722" s="337"/>
      <c r="M722" s="337"/>
      <c r="N722" s="337"/>
      <c r="O722" s="337"/>
      <c r="P722" s="337"/>
      <c r="Q722" s="337"/>
      <c r="R722" s="337"/>
      <c r="S722" s="337"/>
      <c r="T722" s="337"/>
      <c r="U722" s="337"/>
      <c r="V722" s="337"/>
      <c r="W722" s="337"/>
      <c r="X722" s="337"/>
      <c r="Y722" s="337"/>
      <c r="Z722" s="337"/>
    </row>
    <row r="723" spans="1:26" ht="12.75" x14ac:dyDescent="0.2">
      <c r="A723" s="337"/>
      <c r="B723" s="337"/>
      <c r="C723" s="337"/>
      <c r="D723" s="337"/>
      <c r="E723" s="337"/>
      <c r="F723" s="337"/>
      <c r="G723" s="337"/>
      <c r="H723" s="337"/>
      <c r="I723" s="337"/>
      <c r="J723" s="337"/>
      <c r="K723" s="337"/>
      <c r="L723" s="337"/>
      <c r="M723" s="337"/>
      <c r="N723" s="337"/>
      <c r="O723" s="337"/>
      <c r="P723" s="337"/>
      <c r="Q723" s="337"/>
      <c r="R723" s="337"/>
      <c r="S723" s="337"/>
      <c r="T723" s="337"/>
      <c r="U723" s="337"/>
      <c r="V723" s="337"/>
      <c r="W723" s="337"/>
      <c r="X723" s="337"/>
      <c r="Y723" s="337"/>
      <c r="Z723" s="337"/>
    </row>
    <row r="724" spans="1:26" ht="12.75" x14ac:dyDescent="0.2">
      <c r="A724" s="337"/>
      <c r="B724" s="337"/>
      <c r="C724" s="337"/>
      <c r="D724" s="337"/>
      <c r="E724" s="337"/>
      <c r="F724" s="337"/>
      <c r="G724" s="337"/>
      <c r="H724" s="337"/>
      <c r="I724" s="337"/>
      <c r="J724" s="337"/>
      <c r="K724" s="337"/>
      <c r="L724" s="337"/>
      <c r="M724" s="337"/>
      <c r="N724" s="337"/>
      <c r="O724" s="337"/>
      <c r="P724" s="337"/>
      <c r="Q724" s="337"/>
      <c r="R724" s="337"/>
      <c r="S724" s="337"/>
      <c r="T724" s="337"/>
      <c r="U724" s="337"/>
      <c r="V724" s="337"/>
      <c r="W724" s="337"/>
      <c r="X724" s="337"/>
      <c r="Y724" s="337"/>
      <c r="Z724" s="337"/>
    </row>
    <row r="725" spans="1:26" ht="12.75" x14ac:dyDescent="0.2">
      <c r="A725" s="337"/>
      <c r="B725" s="337"/>
      <c r="C725" s="337"/>
      <c r="D725" s="337"/>
      <c r="E725" s="337"/>
      <c r="F725" s="337"/>
      <c r="G725" s="337"/>
      <c r="H725" s="337"/>
      <c r="I725" s="337"/>
      <c r="J725" s="337"/>
      <c r="K725" s="337"/>
      <c r="L725" s="337"/>
      <c r="M725" s="337"/>
      <c r="N725" s="337"/>
      <c r="O725" s="337"/>
      <c r="P725" s="337"/>
      <c r="Q725" s="337"/>
      <c r="R725" s="337"/>
      <c r="S725" s="337"/>
      <c r="T725" s="337"/>
      <c r="U725" s="337"/>
      <c r="V725" s="337"/>
      <c r="W725" s="337"/>
      <c r="X725" s="337"/>
      <c r="Y725" s="337"/>
      <c r="Z725" s="337"/>
    </row>
    <row r="726" spans="1:26" ht="12.75" x14ac:dyDescent="0.2">
      <c r="A726" s="337"/>
      <c r="B726" s="337"/>
      <c r="C726" s="337"/>
      <c r="D726" s="337"/>
      <c r="E726" s="337"/>
      <c r="F726" s="337"/>
      <c r="G726" s="337"/>
      <c r="H726" s="337"/>
      <c r="I726" s="337"/>
      <c r="J726" s="337"/>
      <c r="K726" s="337"/>
      <c r="L726" s="337"/>
      <c r="M726" s="337"/>
      <c r="N726" s="337"/>
      <c r="O726" s="337"/>
      <c r="P726" s="337"/>
      <c r="Q726" s="337"/>
      <c r="R726" s="337"/>
      <c r="S726" s="337"/>
      <c r="T726" s="337"/>
      <c r="U726" s="337"/>
      <c r="V726" s="337"/>
      <c r="W726" s="337"/>
      <c r="X726" s="337"/>
      <c r="Y726" s="337"/>
      <c r="Z726" s="337"/>
    </row>
    <row r="727" spans="1:26" ht="12.75" x14ac:dyDescent="0.2">
      <c r="A727" s="337"/>
      <c r="B727" s="337"/>
      <c r="C727" s="337"/>
      <c r="D727" s="337"/>
      <c r="E727" s="337"/>
      <c r="F727" s="337"/>
      <c r="G727" s="337"/>
      <c r="H727" s="337"/>
      <c r="I727" s="337"/>
      <c r="J727" s="337"/>
      <c r="K727" s="337"/>
      <c r="L727" s="337"/>
      <c r="M727" s="337"/>
      <c r="N727" s="337"/>
      <c r="O727" s="337"/>
      <c r="P727" s="337"/>
      <c r="Q727" s="337"/>
      <c r="R727" s="337"/>
      <c r="S727" s="337"/>
      <c r="T727" s="337"/>
      <c r="U727" s="337"/>
      <c r="V727" s="337"/>
      <c r="W727" s="337"/>
      <c r="X727" s="337"/>
      <c r="Y727" s="337"/>
      <c r="Z727" s="337"/>
    </row>
    <row r="728" spans="1:26" ht="12.75" x14ac:dyDescent="0.2">
      <c r="A728" s="337"/>
      <c r="B728" s="337"/>
      <c r="C728" s="337"/>
      <c r="D728" s="337"/>
      <c r="E728" s="337"/>
      <c r="F728" s="337"/>
      <c r="G728" s="337"/>
      <c r="H728" s="337"/>
      <c r="I728" s="337"/>
      <c r="J728" s="337"/>
      <c r="K728" s="337"/>
      <c r="L728" s="337"/>
      <c r="M728" s="337"/>
      <c r="N728" s="337"/>
      <c r="O728" s="337"/>
      <c r="P728" s="337"/>
      <c r="Q728" s="337"/>
      <c r="R728" s="337"/>
      <c r="S728" s="337"/>
      <c r="T728" s="337"/>
      <c r="U728" s="337"/>
      <c r="V728" s="337"/>
      <c r="W728" s="337"/>
      <c r="X728" s="337"/>
      <c r="Y728" s="337"/>
      <c r="Z728" s="337"/>
    </row>
    <row r="729" spans="1:26" ht="12.75" x14ac:dyDescent="0.2">
      <c r="A729" s="337"/>
      <c r="B729" s="337"/>
      <c r="C729" s="337"/>
      <c r="D729" s="337"/>
      <c r="E729" s="337"/>
      <c r="F729" s="337"/>
      <c r="G729" s="337"/>
      <c r="H729" s="337"/>
      <c r="I729" s="337"/>
      <c r="J729" s="337"/>
      <c r="K729" s="337"/>
      <c r="L729" s="337"/>
      <c r="M729" s="337"/>
      <c r="N729" s="337"/>
      <c r="O729" s="337"/>
      <c r="P729" s="337"/>
      <c r="Q729" s="337"/>
      <c r="R729" s="337"/>
      <c r="S729" s="337"/>
      <c r="T729" s="337"/>
      <c r="U729" s="337"/>
      <c r="V729" s="337"/>
      <c r="W729" s="337"/>
      <c r="X729" s="337"/>
      <c r="Y729" s="337"/>
      <c r="Z729" s="337"/>
    </row>
    <row r="730" spans="1:26" ht="12.75" x14ac:dyDescent="0.2">
      <c r="A730" s="337"/>
      <c r="B730" s="337"/>
      <c r="C730" s="337"/>
      <c r="D730" s="337"/>
      <c r="E730" s="337"/>
      <c r="F730" s="337"/>
      <c r="G730" s="337"/>
      <c r="H730" s="337"/>
      <c r="I730" s="337"/>
      <c r="J730" s="337"/>
      <c r="K730" s="337"/>
      <c r="L730" s="337"/>
      <c r="M730" s="337"/>
      <c r="N730" s="337"/>
      <c r="O730" s="337"/>
      <c r="P730" s="337"/>
      <c r="Q730" s="337"/>
      <c r="R730" s="337"/>
      <c r="S730" s="337"/>
      <c r="T730" s="337"/>
      <c r="U730" s="337"/>
      <c r="V730" s="337"/>
      <c r="W730" s="337"/>
      <c r="X730" s="337"/>
      <c r="Y730" s="337"/>
      <c r="Z730" s="337"/>
    </row>
    <row r="731" spans="1:26" ht="12.75" x14ac:dyDescent="0.2">
      <c r="A731" s="337"/>
      <c r="B731" s="337"/>
      <c r="C731" s="337"/>
      <c r="D731" s="337"/>
      <c r="E731" s="337"/>
      <c r="F731" s="337"/>
      <c r="G731" s="337"/>
      <c r="H731" s="337"/>
      <c r="I731" s="337"/>
      <c r="J731" s="337"/>
      <c r="K731" s="337"/>
      <c r="L731" s="337"/>
      <c r="M731" s="337"/>
      <c r="N731" s="337"/>
      <c r="O731" s="337"/>
      <c r="P731" s="337"/>
      <c r="Q731" s="337"/>
      <c r="R731" s="337"/>
      <c r="S731" s="337"/>
      <c r="T731" s="337"/>
      <c r="U731" s="337"/>
      <c r="V731" s="337"/>
      <c r="W731" s="337"/>
      <c r="X731" s="337"/>
      <c r="Y731" s="337"/>
      <c r="Z731" s="337"/>
    </row>
    <row r="732" spans="1:26" ht="12.75" x14ac:dyDescent="0.2">
      <c r="A732" s="337"/>
      <c r="B732" s="337"/>
      <c r="C732" s="337"/>
      <c r="D732" s="337"/>
      <c r="E732" s="337"/>
      <c r="F732" s="337"/>
      <c r="G732" s="337"/>
      <c r="H732" s="337"/>
      <c r="I732" s="337"/>
      <c r="J732" s="337"/>
      <c r="K732" s="337"/>
      <c r="L732" s="337"/>
      <c r="M732" s="337"/>
      <c r="N732" s="337"/>
      <c r="O732" s="337"/>
      <c r="P732" s="337"/>
      <c r="Q732" s="337"/>
      <c r="R732" s="337"/>
      <c r="S732" s="337"/>
      <c r="T732" s="337"/>
      <c r="U732" s="337"/>
      <c r="V732" s="337"/>
      <c r="W732" s="337"/>
      <c r="X732" s="337"/>
      <c r="Y732" s="337"/>
      <c r="Z732" s="337"/>
    </row>
    <row r="733" spans="1:26" ht="12.75" x14ac:dyDescent="0.2">
      <c r="A733" s="337"/>
      <c r="B733" s="337"/>
      <c r="C733" s="337"/>
      <c r="D733" s="337"/>
      <c r="E733" s="337"/>
      <c r="F733" s="337"/>
      <c r="G733" s="337"/>
      <c r="H733" s="337"/>
      <c r="I733" s="337"/>
      <c r="J733" s="337"/>
      <c r="K733" s="337"/>
      <c r="L733" s="337"/>
      <c r="M733" s="337"/>
      <c r="N733" s="337"/>
      <c r="O733" s="337"/>
      <c r="P733" s="337"/>
      <c r="Q733" s="337"/>
      <c r="R733" s="337"/>
      <c r="S733" s="337"/>
      <c r="T733" s="337"/>
      <c r="U733" s="337"/>
      <c r="V733" s="337"/>
      <c r="W733" s="337"/>
      <c r="X733" s="337"/>
      <c r="Y733" s="337"/>
      <c r="Z733" s="337"/>
    </row>
    <row r="734" spans="1:26" ht="12.75" x14ac:dyDescent="0.2">
      <c r="A734" s="337"/>
      <c r="B734" s="337"/>
      <c r="C734" s="337"/>
      <c r="D734" s="337"/>
      <c r="E734" s="337"/>
      <c r="F734" s="337"/>
      <c r="G734" s="337"/>
      <c r="H734" s="337"/>
      <c r="I734" s="337"/>
      <c r="J734" s="337"/>
      <c r="K734" s="337"/>
      <c r="L734" s="337"/>
      <c r="M734" s="337"/>
      <c r="N734" s="337"/>
      <c r="O734" s="337"/>
      <c r="P734" s="337"/>
      <c r="Q734" s="337"/>
      <c r="R734" s="337"/>
      <c r="S734" s="337"/>
      <c r="T734" s="337"/>
      <c r="U734" s="337"/>
      <c r="V734" s="337"/>
      <c r="W734" s="337"/>
      <c r="X734" s="337"/>
      <c r="Y734" s="337"/>
      <c r="Z734" s="337"/>
    </row>
    <row r="735" spans="1:26" ht="12.75" x14ac:dyDescent="0.2">
      <c r="A735" s="337"/>
      <c r="B735" s="337"/>
      <c r="C735" s="337"/>
      <c r="D735" s="337"/>
      <c r="E735" s="337"/>
      <c r="F735" s="337"/>
      <c r="G735" s="337"/>
      <c r="H735" s="337"/>
      <c r="I735" s="337"/>
      <c r="J735" s="337"/>
      <c r="K735" s="337"/>
      <c r="L735" s="337"/>
      <c r="M735" s="337"/>
      <c r="N735" s="337"/>
      <c r="O735" s="337"/>
      <c r="P735" s="337"/>
      <c r="Q735" s="337"/>
      <c r="R735" s="337"/>
      <c r="S735" s="337"/>
      <c r="T735" s="337"/>
      <c r="U735" s="337"/>
      <c r="V735" s="337"/>
      <c r="W735" s="337"/>
      <c r="X735" s="337"/>
      <c r="Y735" s="337"/>
      <c r="Z735" s="337"/>
    </row>
    <row r="736" spans="1:26" ht="12.75" x14ac:dyDescent="0.2">
      <c r="A736" s="337"/>
      <c r="B736" s="337"/>
      <c r="C736" s="337"/>
      <c r="D736" s="337"/>
      <c r="E736" s="337"/>
      <c r="F736" s="337"/>
      <c r="G736" s="337"/>
      <c r="H736" s="337"/>
      <c r="I736" s="337"/>
      <c r="J736" s="337"/>
      <c r="K736" s="337"/>
      <c r="L736" s="337"/>
      <c r="M736" s="337"/>
      <c r="N736" s="337"/>
      <c r="O736" s="337"/>
      <c r="P736" s="337"/>
      <c r="Q736" s="337"/>
      <c r="R736" s="337"/>
      <c r="S736" s="337"/>
      <c r="T736" s="337"/>
      <c r="U736" s="337"/>
      <c r="V736" s="337"/>
      <c r="W736" s="337"/>
      <c r="X736" s="337"/>
      <c r="Y736" s="337"/>
      <c r="Z736" s="337"/>
    </row>
    <row r="737" spans="1:26" ht="12.75" x14ac:dyDescent="0.2">
      <c r="A737" s="337"/>
      <c r="B737" s="337"/>
      <c r="C737" s="337"/>
      <c r="D737" s="337"/>
      <c r="E737" s="337"/>
      <c r="F737" s="337"/>
      <c r="G737" s="337"/>
      <c r="H737" s="337"/>
      <c r="I737" s="337"/>
      <c r="J737" s="337"/>
      <c r="K737" s="337"/>
      <c r="L737" s="337"/>
      <c r="M737" s="337"/>
      <c r="N737" s="337"/>
      <c r="O737" s="337"/>
      <c r="P737" s="337"/>
      <c r="Q737" s="337"/>
      <c r="R737" s="337"/>
      <c r="S737" s="337"/>
      <c r="T737" s="337"/>
      <c r="U737" s="337"/>
      <c r="V737" s="337"/>
      <c r="W737" s="337"/>
      <c r="X737" s="337"/>
      <c r="Y737" s="337"/>
      <c r="Z737" s="337"/>
    </row>
    <row r="738" spans="1:26" ht="12.75" x14ac:dyDescent="0.2">
      <c r="A738" s="337"/>
      <c r="B738" s="337"/>
      <c r="C738" s="337"/>
      <c r="D738" s="337"/>
      <c r="E738" s="337"/>
      <c r="F738" s="337"/>
      <c r="G738" s="337"/>
      <c r="H738" s="337"/>
      <c r="I738" s="337"/>
      <c r="J738" s="337"/>
      <c r="K738" s="337"/>
      <c r="L738" s="337"/>
      <c r="M738" s="337"/>
      <c r="N738" s="337"/>
      <c r="O738" s="337"/>
      <c r="P738" s="337"/>
      <c r="Q738" s="337"/>
      <c r="R738" s="337"/>
      <c r="S738" s="337"/>
      <c r="T738" s="337"/>
      <c r="U738" s="337"/>
      <c r="V738" s="337"/>
      <c r="W738" s="337"/>
      <c r="X738" s="337"/>
      <c r="Y738" s="337"/>
      <c r="Z738" s="337"/>
    </row>
    <row r="739" spans="1:26" ht="12.75" x14ac:dyDescent="0.2">
      <c r="A739" s="337"/>
      <c r="B739" s="337"/>
      <c r="C739" s="337"/>
      <c r="D739" s="337"/>
      <c r="E739" s="337"/>
      <c r="F739" s="337"/>
      <c r="G739" s="337"/>
      <c r="H739" s="337"/>
      <c r="I739" s="337"/>
      <c r="J739" s="337"/>
      <c r="K739" s="337"/>
      <c r="L739" s="337"/>
      <c r="M739" s="337"/>
      <c r="N739" s="337"/>
      <c r="O739" s="337"/>
      <c r="P739" s="337"/>
      <c r="Q739" s="337"/>
      <c r="R739" s="337"/>
      <c r="S739" s="337"/>
      <c r="T739" s="337"/>
      <c r="U739" s="337"/>
      <c r="V739" s="337"/>
      <c r="W739" s="337"/>
      <c r="X739" s="337"/>
      <c r="Y739" s="337"/>
      <c r="Z739" s="337"/>
    </row>
    <row r="740" spans="1:26" ht="12.75" x14ac:dyDescent="0.2">
      <c r="A740" s="337"/>
      <c r="B740" s="337"/>
      <c r="C740" s="337"/>
      <c r="D740" s="337"/>
      <c r="E740" s="337"/>
      <c r="F740" s="337"/>
      <c r="G740" s="337"/>
      <c r="H740" s="337"/>
      <c r="I740" s="337"/>
      <c r="J740" s="337"/>
      <c r="K740" s="337"/>
      <c r="L740" s="337"/>
      <c r="M740" s="337"/>
      <c r="N740" s="337"/>
      <c r="O740" s="337"/>
      <c r="P740" s="337"/>
      <c r="Q740" s="337"/>
      <c r="R740" s="337"/>
      <c r="S740" s="337"/>
      <c r="T740" s="337"/>
      <c r="U740" s="337"/>
      <c r="V740" s="337"/>
      <c r="W740" s="337"/>
      <c r="X740" s="337"/>
      <c r="Y740" s="337"/>
      <c r="Z740" s="337"/>
    </row>
    <row r="741" spans="1:26" ht="12.75" x14ac:dyDescent="0.2">
      <c r="A741" s="337"/>
      <c r="B741" s="337"/>
      <c r="C741" s="337"/>
      <c r="D741" s="337"/>
      <c r="E741" s="337"/>
      <c r="F741" s="337"/>
      <c r="G741" s="337"/>
      <c r="H741" s="337"/>
      <c r="I741" s="337"/>
      <c r="J741" s="337"/>
      <c r="K741" s="337"/>
      <c r="L741" s="337"/>
      <c r="M741" s="337"/>
      <c r="N741" s="337"/>
      <c r="O741" s="337"/>
      <c r="P741" s="337"/>
      <c r="Q741" s="337"/>
      <c r="R741" s="337"/>
      <c r="S741" s="337"/>
      <c r="T741" s="337"/>
      <c r="U741" s="337"/>
      <c r="V741" s="337"/>
      <c r="W741" s="337"/>
      <c r="X741" s="337"/>
      <c r="Y741" s="337"/>
      <c r="Z741" s="337"/>
    </row>
    <row r="742" spans="1:26" ht="12.75" x14ac:dyDescent="0.2">
      <c r="A742" s="337"/>
      <c r="B742" s="337"/>
      <c r="C742" s="337"/>
      <c r="D742" s="337"/>
      <c r="E742" s="337"/>
      <c r="F742" s="337"/>
      <c r="G742" s="337"/>
      <c r="H742" s="337"/>
      <c r="I742" s="337"/>
      <c r="J742" s="337"/>
      <c r="K742" s="337"/>
      <c r="L742" s="337"/>
      <c r="M742" s="337"/>
      <c r="N742" s="337"/>
      <c r="O742" s="337"/>
      <c r="P742" s="337"/>
      <c r="Q742" s="337"/>
      <c r="R742" s="337"/>
      <c r="S742" s="337"/>
      <c r="T742" s="337"/>
      <c r="U742" s="337"/>
      <c r="V742" s="337"/>
      <c r="W742" s="337"/>
      <c r="X742" s="337"/>
      <c r="Y742" s="337"/>
      <c r="Z742" s="337"/>
    </row>
    <row r="743" spans="1:26" ht="12.75" x14ac:dyDescent="0.2">
      <c r="A743" s="337"/>
      <c r="B743" s="337"/>
      <c r="C743" s="337"/>
      <c r="D743" s="337"/>
      <c r="E743" s="337"/>
      <c r="F743" s="337"/>
      <c r="G743" s="337"/>
      <c r="H743" s="337"/>
      <c r="I743" s="337"/>
      <c r="J743" s="337"/>
      <c r="K743" s="337"/>
      <c r="L743" s="337"/>
      <c r="M743" s="337"/>
      <c r="N743" s="337"/>
      <c r="O743" s="337"/>
      <c r="P743" s="337"/>
      <c r="Q743" s="337"/>
      <c r="R743" s="337"/>
      <c r="S743" s="337"/>
      <c r="T743" s="337"/>
      <c r="U743" s="337"/>
      <c r="V743" s="337"/>
      <c r="W743" s="337"/>
      <c r="X743" s="337"/>
      <c r="Y743" s="337"/>
      <c r="Z743" s="337"/>
    </row>
    <row r="744" spans="1:26" ht="12.75" x14ac:dyDescent="0.2">
      <c r="A744" s="337"/>
      <c r="B744" s="337"/>
      <c r="C744" s="337"/>
      <c r="D744" s="337"/>
      <c r="E744" s="337"/>
      <c r="F744" s="337"/>
      <c r="G744" s="337"/>
      <c r="H744" s="337"/>
      <c r="I744" s="337"/>
      <c r="J744" s="337"/>
      <c r="K744" s="337"/>
      <c r="L744" s="337"/>
      <c r="M744" s="337"/>
      <c r="N744" s="337"/>
      <c r="O744" s="337"/>
      <c r="P744" s="337"/>
      <c r="Q744" s="337"/>
      <c r="R744" s="337"/>
      <c r="S744" s="337"/>
      <c r="T744" s="337"/>
      <c r="U744" s="337"/>
      <c r="V744" s="337"/>
      <c r="W744" s="337"/>
      <c r="X744" s="337"/>
      <c r="Y744" s="337"/>
      <c r="Z744" s="337"/>
    </row>
    <row r="745" spans="1:26" ht="12.75" x14ac:dyDescent="0.2">
      <c r="A745" s="337"/>
      <c r="B745" s="337"/>
      <c r="C745" s="337"/>
      <c r="D745" s="337"/>
      <c r="E745" s="337"/>
      <c r="F745" s="337"/>
      <c r="G745" s="337"/>
      <c r="H745" s="337"/>
      <c r="I745" s="337"/>
      <c r="J745" s="337"/>
      <c r="K745" s="337"/>
      <c r="L745" s="337"/>
      <c r="M745" s="337"/>
      <c r="N745" s="337"/>
      <c r="O745" s="337"/>
      <c r="P745" s="337"/>
      <c r="Q745" s="337"/>
      <c r="R745" s="337"/>
      <c r="S745" s="337"/>
      <c r="T745" s="337"/>
      <c r="U745" s="337"/>
      <c r="V745" s="337"/>
      <c r="W745" s="337"/>
      <c r="X745" s="337"/>
      <c r="Y745" s="337"/>
      <c r="Z745" s="337"/>
    </row>
    <row r="746" spans="1:26" ht="12.75" x14ac:dyDescent="0.2">
      <c r="A746" s="337"/>
      <c r="B746" s="337"/>
      <c r="C746" s="337"/>
      <c r="D746" s="337"/>
      <c r="E746" s="337"/>
      <c r="F746" s="337"/>
      <c r="G746" s="337"/>
      <c r="H746" s="337"/>
      <c r="I746" s="337"/>
      <c r="J746" s="337"/>
      <c r="K746" s="337"/>
      <c r="L746" s="337"/>
      <c r="M746" s="337"/>
      <c r="N746" s="337"/>
      <c r="O746" s="337"/>
      <c r="P746" s="337"/>
      <c r="Q746" s="337"/>
      <c r="R746" s="337"/>
      <c r="S746" s="337"/>
      <c r="T746" s="337"/>
      <c r="U746" s="337"/>
      <c r="V746" s="337"/>
      <c r="W746" s="337"/>
      <c r="X746" s="337"/>
      <c r="Y746" s="337"/>
      <c r="Z746" s="337"/>
    </row>
    <row r="747" spans="1:26" ht="12.75" x14ac:dyDescent="0.2">
      <c r="A747" s="337"/>
      <c r="B747" s="337"/>
      <c r="C747" s="337"/>
      <c r="D747" s="337"/>
      <c r="E747" s="337"/>
      <c r="F747" s="337"/>
      <c r="G747" s="337"/>
      <c r="H747" s="337"/>
      <c r="I747" s="337"/>
      <c r="J747" s="337"/>
      <c r="K747" s="337"/>
      <c r="L747" s="337"/>
      <c r="M747" s="337"/>
      <c r="N747" s="337"/>
      <c r="O747" s="337"/>
      <c r="P747" s="337"/>
      <c r="Q747" s="337"/>
      <c r="R747" s="337"/>
      <c r="S747" s="337"/>
      <c r="T747" s="337"/>
      <c r="U747" s="337"/>
      <c r="V747" s="337"/>
      <c r="W747" s="337"/>
      <c r="X747" s="337"/>
      <c r="Y747" s="337"/>
      <c r="Z747" s="337"/>
    </row>
    <row r="748" spans="1:26" ht="12.75" x14ac:dyDescent="0.2">
      <c r="A748" s="337"/>
      <c r="B748" s="337"/>
      <c r="C748" s="337"/>
      <c r="D748" s="337"/>
      <c r="E748" s="337"/>
      <c r="F748" s="337"/>
      <c r="G748" s="337"/>
      <c r="H748" s="337"/>
      <c r="I748" s="337"/>
      <c r="J748" s="337"/>
      <c r="K748" s="337"/>
      <c r="L748" s="337"/>
      <c r="M748" s="337"/>
      <c r="N748" s="337"/>
      <c r="O748" s="337"/>
      <c r="P748" s="337"/>
      <c r="Q748" s="337"/>
      <c r="R748" s="337"/>
      <c r="S748" s="337"/>
      <c r="T748" s="337"/>
      <c r="U748" s="337"/>
      <c r="V748" s="337"/>
      <c r="W748" s="337"/>
      <c r="X748" s="337"/>
      <c r="Y748" s="337"/>
      <c r="Z748" s="337"/>
    </row>
    <row r="749" spans="1:26" ht="12.75" x14ac:dyDescent="0.2">
      <c r="A749" s="337"/>
      <c r="B749" s="337"/>
      <c r="C749" s="337"/>
      <c r="D749" s="337"/>
      <c r="E749" s="337"/>
      <c r="F749" s="337"/>
      <c r="G749" s="337"/>
      <c r="H749" s="337"/>
      <c r="I749" s="337"/>
      <c r="J749" s="337"/>
      <c r="K749" s="337"/>
      <c r="L749" s="337"/>
      <c r="M749" s="337"/>
      <c r="N749" s="337"/>
      <c r="O749" s="337"/>
      <c r="P749" s="337"/>
      <c r="Q749" s="337"/>
      <c r="R749" s="337"/>
      <c r="S749" s="337"/>
      <c r="T749" s="337"/>
      <c r="U749" s="337"/>
      <c r="V749" s="337"/>
      <c r="W749" s="337"/>
      <c r="X749" s="337"/>
      <c r="Y749" s="337"/>
      <c r="Z749" s="337"/>
    </row>
    <row r="750" spans="1:26" ht="12.75" x14ac:dyDescent="0.2">
      <c r="A750" s="337"/>
      <c r="B750" s="337"/>
      <c r="C750" s="337"/>
      <c r="D750" s="337"/>
      <c r="E750" s="337"/>
      <c r="F750" s="337"/>
      <c r="G750" s="337"/>
      <c r="H750" s="337"/>
      <c r="I750" s="337"/>
      <c r="J750" s="337"/>
      <c r="K750" s="337"/>
      <c r="L750" s="337"/>
      <c r="M750" s="337"/>
      <c r="N750" s="337"/>
      <c r="O750" s="337"/>
      <c r="P750" s="337"/>
      <c r="Q750" s="337"/>
      <c r="R750" s="337"/>
      <c r="S750" s="337"/>
      <c r="T750" s="337"/>
      <c r="U750" s="337"/>
      <c r="V750" s="337"/>
      <c r="W750" s="337"/>
      <c r="X750" s="337"/>
      <c r="Y750" s="337"/>
      <c r="Z750" s="337"/>
    </row>
    <row r="751" spans="1:26" ht="12.75" x14ac:dyDescent="0.2">
      <c r="A751" s="337"/>
      <c r="B751" s="337"/>
      <c r="C751" s="337"/>
      <c r="D751" s="337"/>
      <c r="E751" s="337"/>
      <c r="F751" s="337"/>
      <c r="G751" s="337"/>
      <c r="H751" s="337"/>
      <c r="I751" s="337"/>
      <c r="J751" s="337"/>
      <c r="K751" s="337"/>
      <c r="L751" s="337"/>
      <c r="M751" s="337"/>
      <c r="N751" s="337"/>
      <c r="O751" s="337"/>
      <c r="P751" s="337"/>
      <c r="Q751" s="337"/>
      <c r="R751" s="337"/>
      <c r="S751" s="337"/>
      <c r="T751" s="337"/>
      <c r="U751" s="337"/>
      <c r="V751" s="337"/>
      <c r="W751" s="337"/>
      <c r="X751" s="337"/>
      <c r="Y751" s="337"/>
      <c r="Z751" s="337"/>
    </row>
    <row r="752" spans="1:26" ht="12.75" x14ac:dyDescent="0.2">
      <c r="A752" s="337"/>
      <c r="B752" s="337"/>
      <c r="C752" s="337"/>
      <c r="D752" s="337"/>
      <c r="E752" s="337"/>
      <c r="F752" s="337"/>
      <c r="G752" s="337"/>
      <c r="H752" s="337"/>
      <c r="I752" s="337"/>
      <c r="J752" s="337"/>
      <c r="K752" s="337"/>
      <c r="L752" s="337"/>
      <c r="M752" s="337"/>
      <c r="N752" s="337"/>
      <c r="O752" s="337"/>
      <c r="P752" s="337"/>
      <c r="Q752" s="337"/>
      <c r="R752" s="337"/>
      <c r="S752" s="337"/>
      <c r="T752" s="337"/>
      <c r="U752" s="337"/>
      <c r="V752" s="337"/>
      <c r="W752" s="337"/>
      <c r="X752" s="337"/>
      <c r="Y752" s="337"/>
      <c r="Z752" s="337"/>
    </row>
    <row r="753" spans="1:26" ht="12.75" x14ac:dyDescent="0.2">
      <c r="A753" s="337"/>
      <c r="B753" s="337"/>
      <c r="C753" s="337"/>
      <c r="D753" s="337"/>
      <c r="E753" s="337"/>
      <c r="F753" s="337"/>
      <c r="G753" s="337"/>
      <c r="H753" s="337"/>
      <c r="I753" s="337"/>
      <c r="J753" s="337"/>
      <c r="K753" s="337"/>
      <c r="L753" s="337"/>
      <c r="M753" s="337"/>
      <c r="N753" s="337"/>
      <c r="O753" s="337"/>
      <c r="P753" s="337"/>
      <c r="Q753" s="337"/>
      <c r="R753" s="337"/>
      <c r="S753" s="337"/>
      <c r="T753" s="337"/>
      <c r="U753" s="337"/>
      <c r="V753" s="337"/>
      <c r="W753" s="337"/>
      <c r="X753" s="337"/>
      <c r="Y753" s="337"/>
      <c r="Z753" s="337"/>
    </row>
    <row r="754" spans="1:26" ht="12.75" x14ac:dyDescent="0.2">
      <c r="A754" s="337"/>
      <c r="B754" s="337"/>
      <c r="C754" s="337"/>
      <c r="D754" s="337"/>
      <c r="E754" s="337"/>
      <c r="F754" s="337"/>
      <c r="G754" s="337"/>
      <c r="H754" s="337"/>
      <c r="I754" s="337"/>
      <c r="J754" s="337"/>
      <c r="K754" s="337"/>
      <c r="L754" s="337"/>
      <c r="M754" s="337"/>
      <c r="N754" s="337"/>
      <c r="O754" s="337"/>
      <c r="P754" s="337"/>
      <c r="Q754" s="337"/>
      <c r="R754" s="337"/>
      <c r="S754" s="337"/>
      <c r="T754" s="337"/>
      <c r="U754" s="337"/>
      <c r="V754" s="337"/>
      <c r="W754" s="337"/>
      <c r="X754" s="337"/>
      <c r="Y754" s="337"/>
      <c r="Z754" s="337"/>
    </row>
    <row r="755" spans="1:26" ht="12.75" x14ac:dyDescent="0.2">
      <c r="A755" s="337"/>
      <c r="B755" s="337"/>
      <c r="C755" s="337"/>
      <c r="D755" s="337"/>
      <c r="E755" s="337"/>
      <c r="F755" s="337"/>
      <c r="G755" s="337"/>
      <c r="H755" s="337"/>
      <c r="I755" s="337"/>
      <c r="J755" s="337"/>
      <c r="K755" s="337"/>
      <c r="L755" s="337"/>
      <c r="M755" s="337"/>
      <c r="N755" s="337"/>
      <c r="O755" s="337"/>
      <c r="P755" s="337"/>
      <c r="Q755" s="337"/>
      <c r="R755" s="337"/>
      <c r="S755" s="337"/>
      <c r="T755" s="337"/>
      <c r="U755" s="337"/>
      <c r="V755" s="337"/>
      <c r="W755" s="337"/>
      <c r="X755" s="337"/>
      <c r="Y755" s="337"/>
      <c r="Z755" s="337"/>
    </row>
    <row r="756" spans="1:26" ht="12.75" x14ac:dyDescent="0.2">
      <c r="A756" s="337"/>
      <c r="B756" s="337"/>
      <c r="C756" s="337"/>
      <c r="D756" s="337"/>
      <c r="E756" s="337"/>
      <c r="F756" s="337"/>
      <c r="G756" s="337"/>
      <c r="H756" s="337"/>
      <c r="I756" s="337"/>
      <c r="J756" s="337"/>
      <c r="K756" s="337"/>
      <c r="L756" s="337"/>
      <c r="M756" s="337"/>
      <c r="N756" s="337"/>
      <c r="O756" s="337"/>
      <c r="P756" s="337"/>
      <c r="Q756" s="337"/>
      <c r="R756" s="337"/>
      <c r="S756" s="337"/>
      <c r="T756" s="337"/>
      <c r="U756" s="337"/>
      <c r="V756" s="337"/>
      <c r="W756" s="337"/>
      <c r="X756" s="337"/>
      <c r="Y756" s="337"/>
      <c r="Z756" s="337"/>
    </row>
    <row r="757" spans="1:26" ht="12.75" x14ac:dyDescent="0.2">
      <c r="A757" s="337"/>
      <c r="B757" s="337"/>
      <c r="C757" s="337"/>
      <c r="D757" s="337"/>
      <c r="E757" s="337"/>
      <c r="F757" s="337"/>
      <c r="G757" s="337"/>
      <c r="H757" s="337"/>
      <c r="I757" s="337"/>
      <c r="J757" s="337"/>
      <c r="K757" s="337"/>
      <c r="L757" s="337"/>
      <c r="M757" s="337"/>
      <c r="N757" s="337"/>
      <c r="O757" s="337"/>
      <c r="P757" s="337"/>
      <c r="Q757" s="337"/>
      <c r="R757" s="337"/>
      <c r="S757" s="337"/>
      <c r="T757" s="337"/>
      <c r="U757" s="337"/>
      <c r="V757" s="337"/>
      <c r="W757" s="337"/>
      <c r="X757" s="337"/>
      <c r="Y757" s="337"/>
      <c r="Z757" s="337"/>
    </row>
    <row r="758" spans="1:26" ht="12.75" x14ac:dyDescent="0.2">
      <c r="A758" s="337"/>
      <c r="B758" s="337"/>
      <c r="C758" s="337"/>
      <c r="D758" s="337"/>
      <c r="E758" s="337"/>
      <c r="F758" s="337"/>
      <c r="G758" s="337"/>
      <c r="H758" s="337"/>
      <c r="I758" s="337"/>
      <c r="J758" s="337"/>
      <c r="K758" s="337"/>
      <c r="L758" s="337"/>
      <c r="M758" s="337"/>
      <c r="N758" s="337"/>
      <c r="O758" s="337"/>
      <c r="P758" s="337"/>
      <c r="Q758" s="337"/>
      <c r="R758" s="337"/>
      <c r="S758" s="337"/>
      <c r="T758" s="337"/>
      <c r="U758" s="337"/>
      <c r="V758" s="337"/>
      <c r="W758" s="337"/>
      <c r="X758" s="337"/>
      <c r="Y758" s="337"/>
      <c r="Z758" s="337"/>
    </row>
    <row r="759" spans="1:26" ht="12.75" x14ac:dyDescent="0.2">
      <c r="A759" s="337"/>
      <c r="B759" s="337"/>
      <c r="C759" s="337"/>
      <c r="D759" s="337"/>
      <c r="E759" s="337"/>
      <c r="F759" s="337"/>
      <c r="G759" s="337"/>
      <c r="H759" s="337"/>
      <c r="I759" s="337"/>
      <c r="J759" s="337"/>
      <c r="K759" s="337"/>
      <c r="L759" s="337"/>
      <c r="M759" s="337"/>
      <c r="N759" s="337"/>
      <c r="O759" s="337"/>
      <c r="P759" s="337"/>
      <c r="Q759" s="337"/>
      <c r="R759" s="337"/>
      <c r="S759" s="337"/>
      <c r="T759" s="337"/>
      <c r="U759" s="337"/>
      <c r="V759" s="337"/>
      <c r="W759" s="337"/>
      <c r="X759" s="337"/>
      <c r="Y759" s="337"/>
      <c r="Z759" s="337"/>
    </row>
    <row r="760" spans="1:26" ht="12.75" x14ac:dyDescent="0.2">
      <c r="A760" s="337"/>
      <c r="B760" s="337"/>
      <c r="C760" s="337"/>
      <c r="D760" s="337"/>
      <c r="E760" s="337"/>
      <c r="F760" s="337"/>
      <c r="G760" s="337"/>
      <c r="H760" s="337"/>
      <c r="I760" s="337"/>
      <c r="J760" s="337"/>
      <c r="K760" s="337"/>
      <c r="L760" s="337"/>
      <c r="M760" s="337"/>
      <c r="N760" s="337"/>
      <c r="O760" s="337"/>
      <c r="P760" s="337"/>
      <c r="Q760" s="337"/>
      <c r="R760" s="337"/>
      <c r="S760" s="337"/>
      <c r="T760" s="337"/>
      <c r="U760" s="337"/>
      <c r="V760" s="337"/>
      <c r="W760" s="337"/>
      <c r="X760" s="337"/>
      <c r="Y760" s="337"/>
      <c r="Z760" s="337"/>
    </row>
    <row r="761" spans="1:26" ht="12.75" x14ac:dyDescent="0.2">
      <c r="A761" s="337"/>
      <c r="B761" s="337"/>
      <c r="C761" s="337"/>
      <c r="D761" s="337"/>
      <c r="E761" s="337"/>
      <c r="F761" s="337"/>
      <c r="G761" s="337"/>
      <c r="H761" s="337"/>
      <c r="I761" s="337"/>
      <c r="J761" s="337"/>
      <c r="K761" s="337"/>
      <c r="L761" s="337"/>
      <c r="M761" s="337"/>
      <c r="N761" s="337"/>
      <c r="O761" s="337"/>
      <c r="P761" s="337"/>
      <c r="Q761" s="337"/>
      <c r="R761" s="337"/>
      <c r="S761" s="337"/>
      <c r="T761" s="337"/>
      <c r="U761" s="337"/>
      <c r="V761" s="337"/>
      <c r="W761" s="337"/>
      <c r="X761" s="337"/>
      <c r="Y761" s="337"/>
      <c r="Z761" s="337"/>
    </row>
    <row r="762" spans="1:26" ht="12.75" x14ac:dyDescent="0.2">
      <c r="A762" s="337"/>
      <c r="B762" s="337"/>
      <c r="C762" s="337"/>
      <c r="D762" s="337"/>
      <c r="E762" s="337"/>
      <c r="F762" s="337"/>
      <c r="G762" s="337"/>
      <c r="H762" s="337"/>
      <c r="I762" s="337"/>
      <c r="J762" s="337"/>
      <c r="K762" s="337"/>
      <c r="L762" s="337"/>
      <c r="M762" s="337"/>
      <c r="N762" s="337"/>
      <c r="O762" s="337"/>
      <c r="P762" s="337"/>
      <c r="Q762" s="337"/>
      <c r="R762" s="337"/>
      <c r="S762" s="337"/>
      <c r="T762" s="337"/>
      <c r="U762" s="337"/>
      <c r="V762" s="337"/>
      <c r="W762" s="337"/>
      <c r="X762" s="337"/>
      <c r="Y762" s="337"/>
      <c r="Z762" s="337"/>
    </row>
    <row r="763" spans="1:26" ht="12.75" x14ac:dyDescent="0.2">
      <c r="A763" s="337"/>
      <c r="B763" s="337"/>
      <c r="C763" s="337"/>
      <c r="D763" s="337"/>
      <c r="E763" s="337"/>
      <c r="F763" s="337"/>
      <c r="G763" s="337"/>
      <c r="H763" s="337"/>
      <c r="I763" s="337"/>
      <c r="J763" s="337"/>
      <c r="K763" s="337"/>
      <c r="L763" s="337"/>
      <c r="M763" s="337"/>
      <c r="N763" s="337"/>
      <c r="O763" s="337"/>
      <c r="P763" s="337"/>
      <c r="Q763" s="337"/>
      <c r="R763" s="337"/>
      <c r="S763" s="337"/>
      <c r="T763" s="337"/>
      <c r="U763" s="337"/>
      <c r="V763" s="337"/>
      <c r="W763" s="337"/>
      <c r="X763" s="337"/>
      <c r="Y763" s="337"/>
      <c r="Z763" s="337"/>
    </row>
    <row r="764" spans="1:26" ht="12.75" x14ac:dyDescent="0.2">
      <c r="A764" s="337"/>
      <c r="B764" s="337"/>
      <c r="C764" s="337"/>
      <c r="D764" s="337"/>
      <c r="E764" s="337"/>
      <c r="F764" s="337"/>
      <c r="G764" s="337"/>
      <c r="H764" s="337"/>
      <c r="I764" s="337"/>
      <c r="J764" s="337"/>
      <c r="K764" s="337"/>
      <c r="L764" s="337"/>
      <c r="M764" s="337"/>
      <c r="N764" s="337"/>
      <c r="O764" s="337"/>
      <c r="P764" s="337"/>
      <c r="Q764" s="337"/>
      <c r="R764" s="337"/>
      <c r="S764" s="337"/>
      <c r="T764" s="337"/>
      <c r="U764" s="337"/>
      <c r="V764" s="337"/>
      <c r="W764" s="337"/>
      <c r="X764" s="337"/>
      <c r="Y764" s="337"/>
      <c r="Z764" s="337"/>
    </row>
    <row r="765" spans="1:26" ht="12.75" x14ac:dyDescent="0.2">
      <c r="A765" s="337"/>
      <c r="B765" s="337"/>
      <c r="C765" s="337"/>
      <c r="D765" s="337"/>
      <c r="E765" s="337"/>
      <c r="F765" s="337"/>
      <c r="G765" s="337"/>
      <c r="H765" s="337"/>
      <c r="I765" s="337"/>
      <c r="J765" s="337"/>
      <c r="K765" s="337"/>
      <c r="L765" s="337"/>
      <c r="M765" s="337"/>
      <c r="N765" s="337"/>
      <c r="O765" s="337"/>
      <c r="P765" s="337"/>
      <c r="Q765" s="337"/>
      <c r="R765" s="337"/>
      <c r="S765" s="337"/>
      <c r="T765" s="337"/>
      <c r="U765" s="337"/>
      <c r="V765" s="337"/>
      <c r="W765" s="337"/>
      <c r="X765" s="337"/>
      <c r="Y765" s="337"/>
      <c r="Z765" s="337"/>
    </row>
    <row r="766" spans="1:26" ht="12.75" x14ac:dyDescent="0.2">
      <c r="A766" s="337"/>
      <c r="B766" s="337"/>
      <c r="C766" s="337"/>
      <c r="D766" s="337"/>
      <c r="E766" s="337"/>
      <c r="F766" s="337"/>
      <c r="G766" s="337"/>
      <c r="H766" s="337"/>
      <c r="I766" s="337"/>
      <c r="J766" s="337"/>
      <c r="K766" s="337"/>
      <c r="L766" s="337"/>
      <c r="M766" s="337"/>
      <c r="N766" s="337"/>
      <c r="O766" s="337"/>
      <c r="P766" s="337"/>
      <c r="Q766" s="337"/>
      <c r="R766" s="337"/>
      <c r="S766" s="337"/>
      <c r="T766" s="337"/>
      <c r="U766" s="337"/>
      <c r="V766" s="337"/>
      <c r="W766" s="337"/>
      <c r="X766" s="337"/>
      <c r="Y766" s="337"/>
      <c r="Z766" s="337"/>
    </row>
    <row r="767" spans="1:26" ht="12.75" x14ac:dyDescent="0.2">
      <c r="A767" s="337"/>
      <c r="B767" s="337"/>
      <c r="C767" s="337"/>
      <c r="D767" s="337"/>
      <c r="E767" s="337"/>
      <c r="F767" s="337"/>
      <c r="G767" s="337"/>
      <c r="H767" s="337"/>
      <c r="I767" s="337"/>
      <c r="J767" s="337"/>
      <c r="K767" s="337"/>
      <c r="L767" s="337"/>
      <c r="M767" s="337"/>
      <c r="N767" s="337"/>
      <c r="O767" s="337"/>
      <c r="P767" s="337"/>
      <c r="Q767" s="337"/>
      <c r="R767" s="337"/>
      <c r="S767" s="337"/>
      <c r="T767" s="337"/>
      <c r="U767" s="337"/>
      <c r="V767" s="337"/>
      <c r="W767" s="337"/>
      <c r="X767" s="337"/>
      <c r="Y767" s="337"/>
      <c r="Z767" s="337"/>
    </row>
    <row r="768" spans="1:26" ht="12.75" x14ac:dyDescent="0.2">
      <c r="A768" s="337"/>
      <c r="B768" s="337"/>
      <c r="C768" s="337"/>
      <c r="D768" s="337"/>
      <c r="E768" s="337"/>
      <c r="F768" s="337"/>
      <c r="G768" s="337"/>
      <c r="H768" s="337"/>
      <c r="I768" s="337"/>
      <c r="J768" s="337"/>
      <c r="K768" s="337"/>
      <c r="L768" s="337"/>
      <c r="M768" s="337"/>
      <c r="N768" s="337"/>
      <c r="O768" s="337"/>
      <c r="P768" s="337"/>
      <c r="Q768" s="337"/>
      <c r="R768" s="337"/>
      <c r="S768" s="337"/>
      <c r="T768" s="337"/>
      <c r="U768" s="337"/>
      <c r="V768" s="337"/>
      <c r="W768" s="337"/>
      <c r="X768" s="337"/>
      <c r="Y768" s="337"/>
      <c r="Z768" s="337"/>
    </row>
    <row r="769" spans="1:26" ht="12.75" x14ac:dyDescent="0.2">
      <c r="A769" s="337"/>
      <c r="B769" s="337"/>
      <c r="C769" s="337"/>
      <c r="D769" s="337"/>
      <c r="E769" s="337"/>
      <c r="F769" s="337"/>
      <c r="G769" s="337"/>
      <c r="H769" s="337"/>
      <c r="I769" s="337"/>
      <c r="J769" s="337"/>
      <c r="K769" s="337"/>
      <c r="L769" s="337"/>
      <c r="M769" s="337"/>
      <c r="N769" s="337"/>
      <c r="O769" s="337"/>
      <c r="P769" s="337"/>
      <c r="Q769" s="337"/>
      <c r="R769" s="337"/>
      <c r="S769" s="337"/>
      <c r="T769" s="337"/>
      <c r="U769" s="337"/>
      <c r="V769" s="337"/>
      <c r="W769" s="337"/>
      <c r="X769" s="337"/>
      <c r="Y769" s="337"/>
      <c r="Z769" s="337"/>
    </row>
    <row r="770" spans="1:26" ht="12.75" x14ac:dyDescent="0.2">
      <c r="A770" s="337"/>
      <c r="B770" s="337"/>
      <c r="C770" s="337"/>
      <c r="D770" s="337"/>
      <c r="E770" s="337"/>
      <c r="F770" s="337"/>
      <c r="G770" s="337"/>
      <c r="H770" s="337"/>
      <c r="I770" s="337"/>
      <c r="J770" s="337"/>
      <c r="K770" s="337"/>
      <c r="L770" s="337"/>
      <c r="M770" s="337"/>
      <c r="N770" s="337"/>
      <c r="O770" s="337"/>
      <c r="P770" s="337"/>
      <c r="Q770" s="337"/>
      <c r="R770" s="337"/>
      <c r="S770" s="337"/>
      <c r="T770" s="337"/>
      <c r="U770" s="337"/>
      <c r="V770" s="337"/>
      <c r="W770" s="337"/>
      <c r="X770" s="337"/>
      <c r="Y770" s="337"/>
      <c r="Z770" s="337"/>
    </row>
    <row r="771" spans="1:26" ht="12.75" x14ac:dyDescent="0.2">
      <c r="A771" s="337"/>
      <c r="B771" s="337"/>
      <c r="C771" s="337"/>
      <c r="D771" s="337"/>
      <c r="E771" s="337"/>
      <c r="F771" s="337"/>
      <c r="G771" s="337"/>
      <c r="H771" s="337"/>
      <c r="I771" s="337"/>
      <c r="J771" s="337"/>
      <c r="K771" s="337"/>
      <c r="L771" s="337"/>
      <c r="M771" s="337"/>
      <c r="N771" s="337"/>
      <c r="O771" s="337"/>
      <c r="P771" s="337"/>
      <c r="Q771" s="337"/>
      <c r="R771" s="337"/>
      <c r="S771" s="337"/>
      <c r="T771" s="337"/>
      <c r="U771" s="337"/>
      <c r="V771" s="337"/>
      <c r="W771" s="337"/>
      <c r="X771" s="337"/>
      <c r="Y771" s="337"/>
      <c r="Z771" s="337"/>
    </row>
    <row r="772" spans="1:26" ht="12.75" x14ac:dyDescent="0.2">
      <c r="A772" s="337"/>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row>
    <row r="773" spans="1:26" ht="12.75" x14ac:dyDescent="0.2">
      <c r="A773" s="337"/>
      <c r="B773" s="337"/>
      <c r="C773" s="337"/>
      <c r="D773" s="337"/>
      <c r="E773" s="337"/>
      <c r="F773" s="337"/>
      <c r="G773" s="337"/>
      <c r="H773" s="337"/>
      <c r="I773" s="337"/>
      <c r="J773" s="337"/>
      <c r="K773" s="337"/>
      <c r="L773" s="337"/>
      <c r="M773" s="337"/>
      <c r="N773" s="337"/>
      <c r="O773" s="337"/>
      <c r="P773" s="337"/>
      <c r="Q773" s="337"/>
      <c r="R773" s="337"/>
      <c r="S773" s="337"/>
      <c r="T773" s="337"/>
      <c r="U773" s="337"/>
      <c r="V773" s="337"/>
      <c r="W773" s="337"/>
      <c r="X773" s="337"/>
      <c r="Y773" s="337"/>
      <c r="Z773" s="337"/>
    </row>
    <row r="774" spans="1:26" ht="12.75" x14ac:dyDescent="0.2">
      <c r="A774" s="337"/>
      <c r="B774" s="337"/>
      <c r="C774" s="337"/>
      <c r="D774" s="337"/>
      <c r="E774" s="337"/>
      <c r="F774" s="337"/>
      <c r="G774" s="337"/>
      <c r="H774" s="337"/>
      <c r="I774" s="337"/>
      <c r="J774" s="337"/>
      <c r="K774" s="337"/>
      <c r="L774" s="337"/>
      <c r="M774" s="337"/>
      <c r="N774" s="337"/>
      <c r="O774" s="337"/>
      <c r="P774" s="337"/>
      <c r="Q774" s="337"/>
      <c r="R774" s="337"/>
      <c r="S774" s="337"/>
      <c r="T774" s="337"/>
      <c r="U774" s="337"/>
      <c r="V774" s="337"/>
      <c r="W774" s="337"/>
      <c r="X774" s="337"/>
      <c r="Y774" s="337"/>
      <c r="Z774" s="337"/>
    </row>
    <row r="775" spans="1:26" ht="12.75" x14ac:dyDescent="0.2">
      <c r="A775" s="337"/>
      <c r="B775" s="337"/>
      <c r="C775" s="337"/>
      <c r="D775" s="337"/>
      <c r="E775" s="337"/>
      <c r="F775" s="337"/>
      <c r="G775" s="337"/>
      <c r="H775" s="337"/>
      <c r="I775" s="337"/>
      <c r="J775" s="337"/>
      <c r="K775" s="337"/>
      <c r="L775" s="337"/>
      <c r="M775" s="337"/>
      <c r="N775" s="337"/>
      <c r="O775" s="337"/>
      <c r="P775" s="337"/>
      <c r="Q775" s="337"/>
      <c r="R775" s="337"/>
      <c r="S775" s="337"/>
      <c r="T775" s="337"/>
      <c r="U775" s="337"/>
      <c r="V775" s="337"/>
      <c r="W775" s="337"/>
      <c r="X775" s="337"/>
      <c r="Y775" s="337"/>
      <c r="Z775" s="337"/>
    </row>
    <row r="776" spans="1:26" ht="12.75" x14ac:dyDescent="0.2">
      <c r="A776" s="337"/>
      <c r="B776" s="337"/>
      <c r="C776" s="337"/>
      <c r="D776" s="337"/>
      <c r="E776" s="337"/>
      <c r="F776" s="337"/>
      <c r="G776" s="337"/>
      <c r="H776" s="337"/>
      <c r="I776" s="337"/>
      <c r="J776" s="337"/>
      <c r="K776" s="337"/>
      <c r="L776" s="337"/>
      <c r="M776" s="337"/>
      <c r="N776" s="337"/>
      <c r="O776" s="337"/>
      <c r="P776" s="337"/>
      <c r="Q776" s="337"/>
      <c r="R776" s="337"/>
      <c r="S776" s="337"/>
      <c r="T776" s="337"/>
      <c r="U776" s="337"/>
      <c r="V776" s="337"/>
      <c r="W776" s="337"/>
      <c r="X776" s="337"/>
      <c r="Y776" s="337"/>
      <c r="Z776" s="337"/>
    </row>
    <row r="777" spans="1:26" ht="12.75" x14ac:dyDescent="0.2">
      <c r="A777" s="337"/>
      <c r="B777" s="337"/>
      <c r="C777" s="337"/>
      <c r="D777" s="337"/>
      <c r="E777" s="337"/>
      <c r="F777" s="337"/>
      <c r="G777" s="337"/>
      <c r="H777" s="337"/>
      <c r="I777" s="337"/>
      <c r="J777" s="337"/>
      <c r="K777" s="337"/>
      <c r="L777" s="337"/>
      <c r="M777" s="337"/>
      <c r="N777" s="337"/>
      <c r="O777" s="337"/>
      <c r="P777" s="337"/>
      <c r="Q777" s="337"/>
      <c r="R777" s="337"/>
      <c r="S777" s="337"/>
      <c r="T777" s="337"/>
      <c r="U777" s="337"/>
      <c r="V777" s="337"/>
      <c r="W777" s="337"/>
      <c r="X777" s="337"/>
      <c r="Y777" s="337"/>
      <c r="Z777" s="337"/>
    </row>
    <row r="778" spans="1:26" ht="12.75" x14ac:dyDescent="0.2">
      <c r="A778" s="337"/>
      <c r="B778" s="337"/>
      <c r="C778" s="337"/>
      <c r="D778" s="337"/>
      <c r="E778" s="337"/>
      <c r="F778" s="337"/>
      <c r="G778" s="337"/>
      <c r="H778" s="337"/>
      <c r="I778" s="337"/>
      <c r="J778" s="337"/>
      <c r="K778" s="337"/>
      <c r="L778" s="337"/>
      <c r="M778" s="337"/>
      <c r="N778" s="337"/>
      <c r="O778" s="337"/>
      <c r="P778" s="337"/>
      <c r="Q778" s="337"/>
      <c r="R778" s="337"/>
      <c r="S778" s="337"/>
      <c r="T778" s="337"/>
      <c r="U778" s="337"/>
      <c r="V778" s="337"/>
      <c r="W778" s="337"/>
      <c r="X778" s="337"/>
      <c r="Y778" s="337"/>
      <c r="Z778" s="337"/>
    </row>
    <row r="779" spans="1:26" ht="12.75" x14ac:dyDescent="0.2">
      <c r="A779" s="337"/>
      <c r="B779" s="337"/>
      <c r="C779" s="337"/>
      <c r="D779" s="337"/>
      <c r="E779" s="337"/>
      <c r="F779" s="337"/>
      <c r="G779" s="337"/>
      <c r="H779" s="337"/>
      <c r="I779" s="337"/>
      <c r="J779" s="337"/>
      <c r="K779" s="337"/>
      <c r="L779" s="337"/>
      <c r="M779" s="337"/>
      <c r="N779" s="337"/>
      <c r="O779" s="337"/>
      <c r="P779" s="337"/>
      <c r="Q779" s="337"/>
      <c r="R779" s="337"/>
      <c r="S779" s="337"/>
      <c r="T779" s="337"/>
      <c r="U779" s="337"/>
      <c r="V779" s="337"/>
      <c r="W779" s="337"/>
      <c r="X779" s="337"/>
      <c r="Y779" s="337"/>
      <c r="Z779" s="337"/>
    </row>
    <row r="780" spans="1:26" ht="12.75" x14ac:dyDescent="0.2">
      <c r="A780" s="337"/>
      <c r="B780" s="337"/>
      <c r="C780" s="337"/>
      <c r="D780" s="337"/>
      <c r="E780" s="337"/>
      <c r="F780" s="337"/>
      <c r="G780" s="337"/>
      <c r="H780" s="337"/>
      <c r="I780" s="337"/>
      <c r="J780" s="337"/>
      <c r="K780" s="337"/>
      <c r="L780" s="337"/>
      <c r="M780" s="337"/>
      <c r="N780" s="337"/>
      <c r="O780" s="337"/>
      <c r="P780" s="337"/>
      <c r="Q780" s="337"/>
      <c r="R780" s="337"/>
      <c r="S780" s="337"/>
      <c r="T780" s="337"/>
      <c r="U780" s="337"/>
      <c r="V780" s="337"/>
      <c r="W780" s="337"/>
      <c r="X780" s="337"/>
      <c r="Y780" s="337"/>
      <c r="Z780" s="337"/>
    </row>
    <row r="781" spans="1:26" ht="12.75" x14ac:dyDescent="0.2">
      <c r="A781" s="337"/>
      <c r="B781" s="337"/>
      <c r="C781" s="337"/>
      <c r="D781" s="337"/>
      <c r="E781" s="337"/>
      <c r="F781" s="337"/>
      <c r="G781" s="337"/>
      <c r="H781" s="337"/>
      <c r="I781" s="337"/>
      <c r="J781" s="337"/>
      <c r="K781" s="337"/>
      <c r="L781" s="337"/>
      <c r="M781" s="337"/>
      <c r="N781" s="337"/>
      <c r="O781" s="337"/>
      <c r="P781" s="337"/>
      <c r="Q781" s="337"/>
      <c r="R781" s="337"/>
      <c r="S781" s="337"/>
      <c r="T781" s="337"/>
      <c r="U781" s="337"/>
      <c r="V781" s="337"/>
      <c r="W781" s="337"/>
      <c r="X781" s="337"/>
      <c r="Y781" s="337"/>
      <c r="Z781" s="337"/>
    </row>
    <row r="782" spans="1:26" ht="12.75" x14ac:dyDescent="0.2">
      <c r="A782" s="337"/>
      <c r="B782" s="337"/>
      <c r="C782" s="337"/>
      <c r="D782" s="337"/>
      <c r="E782" s="337"/>
      <c r="F782" s="337"/>
      <c r="G782" s="337"/>
      <c r="H782" s="337"/>
      <c r="I782" s="337"/>
      <c r="J782" s="337"/>
      <c r="K782" s="337"/>
      <c r="L782" s="337"/>
      <c r="M782" s="337"/>
      <c r="N782" s="337"/>
      <c r="O782" s="337"/>
      <c r="P782" s="337"/>
      <c r="Q782" s="337"/>
      <c r="R782" s="337"/>
      <c r="S782" s="337"/>
      <c r="T782" s="337"/>
      <c r="U782" s="337"/>
      <c r="V782" s="337"/>
      <c r="W782" s="337"/>
      <c r="X782" s="337"/>
      <c r="Y782" s="337"/>
      <c r="Z782" s="337"/>
    </row>
    <row r="783" spans="1:26" ht="12.75" x14ac:dyDescent="0.2">
      <c r="A783" s="337"/>
      <c r="B783" s="337"/>
      <c r="C783" s="337"/>
      <c r="D783" s="337"/>
      <c r="E783" s="337"/>
      <c r="F783" s="337"/>
      <c r="G783" s="337"/>
      <c r="H783" s="337"/>
      <c r="I783" s="337"/>
      <c r="J783" s="337"/>
      <c r="K783" s="337"/>
      <c r="L783" s="337"/>
      <c r="M783" s="337"/>
      <c r="N783" s="337"/>
      <c r="O783" s="337"/>
      <c r="P783" s="337"/>
      <c r="Q783" s="337"/>
      <c r="R783" s="337"/>
      <c r="S783" s="337"/>
      <c r="T783" s="337"/>
      <c r="U783" s="337"/>
      <c r="V783" s="337"/>
      <c r="W783" s="337"/>
      <c r="X783" s="337"/>
      <c r="Y783" s="337"/>
      <c r="Z783" s="337"/>
    </row>
    <row r="784" spans="1:26" ht="12.75" x14ac:dyDescent="0.2">
      <c r="A784" s="337"/>
      <c r="B784" s="337"/>
      <c r="C784" s="337"/>
      <c r="D784" s="337"/>
      <c r="E784" s="337"/>
      <c r="F784" s="337"/>
      <c r="G784" s="337"/>
      <c r="H784" s="337"/>
      <c r="I784" s="337"/>
      <c r="J784" s="337"/>
      <c r="K784" s="337"/>
      <c r="L784" s="337"/>
      <c r="M784" s="337"/>
      <c r="N784" s="337"/>
      <c r="O784" s="337"/>
      <c r="P784" s="337"/>
      <c r="Q784" s="337"/>
      <c r="R784" s="337"/>
      <c r="S784" s="337"/>
      <c r="T784" s="337"/>
      <c r="U784" s="337"/>
      <c r="V784" s="337"/>
      <c r="W784" s="337"/>
      <c r="X784" s="337"/>
      <c r="Y784" s="337"/>
      <c r="Z784" s="337"/>
    </row>
    <row r="785" spans="1:26" ht="12.75" x14ac:dyDescent="0.2">
      <c r="A785" s="337"/>
      <c r="B785" s="337"/>
      <c r="C785" s="337"/>
      <c r="D785" s="337"/>
      <c r="E785" s="337"/>
      <c r="F785" s="337"/>
      <c r="G785" s="337"/>
      <c r="H785" s="337"/>
      <c r="I785" s="337"/>
      <c r="J785" s="337"/>
      <c r="K785" s="337"/>
      <c r="L785" s="337"/>
      <c r="M785" s="337"/>
      <c r="N785" s="337"/>
      <c r="O785" s="337"/>
      <c r="P785" s="337"/>
      <c r="Q785" s="337"/>
      <c r="R785" s="337"/>
      <c r="S785" s="337"/>
      <c r="T785" s="337"/>
      <c r="U785" s="337"/>
      <c r="V785" s="337"/>
      <c r="W785" s="337"/>
      <c r="X785" s="337"/>
      <c r="Y785" s="337"/>
      <c r="Z785" s="337"/>
    </row>
    <row r="786" spans="1:26" ht="12.75" x14ac:dyDescent="0.2">
      <c r="A786" s="337"/>
      <c r="B786" s="337"/>
      <c r="C786" s="337"/>
      <c r="D786" s="337"/>
      <c r="E786" s="337"/>
      <c r="F786" s="337"/>
      <c r="G786" s="337"/>
      <c r="H786" s="337"/>
      <c r="I786" s="337"/>
      <c r="J786" s="337"/>
      <c r="K786" s="337"/>
      <c r="L786" s="337"/>
      <c r="M786" s="337"/>
      <c r="N786" s="337"/>
      <c r="O786" s="337"/>
      <c r="P786" s="337"/>
      <c r="Q786" s="337"/>
      <c r="R786" s="337"/>
      <c r="S786" s="337"/>
      <c r="T786" s="337"/>
      <c r="U786" s="337"/>
      <c r="V786" s="337"/>
      <c r="W786" s="337"/>
      <c r="X786" s="337"/>
      <c r="Y786" s="337"/>
      <c r="Z786" s="337"/>
    </row>
    <row r="787" spans="1:26" ht="12.75" x14ac:dyDescent="0.2">
      <c r="A787" s="337"/>
      <c r="B787" s="337"/>
      <c r="C787" s="337"/>
      <c r="D787" s="337"/>
      <c r="E787" s="337"/>
      <c r="F787" s="337"/>
      <c r="G787" s="337"/>
      <c r="H787" s="337"/>
      <c r="I787" s="337"/>
      <c r="J787" s="337"/>
      <c r="K787" s="337"/>
      <c r="L787" s="337"/>
      <c r="M787" s="337"/>
      <c r="N787" s="337"/>
      <c r="O787" s="337"/>
      <c r="P787" s="337"/>
      <c r="Q787" s="337"/>
      <c r="R787" s="337"/>
      <c r="S787" s="337"/>
      <c r="T787" s="337"/>
      <c r="U787" s="337"/>
      <c r="V787" s="337"/>
      <c r="W787" s="337"/>
      <c r="X787" s="337"/>
      <c r="Y787" s="337"/>
      <c r="Z787" s="337"/>
    </row>
    <row r="788" spans="1:26" ht="12.75" x14ac:dyDescent="0.2">
      <c r="A788" s="337"/>
      <c r="B788" s="337"/>
      <c r="C788" s="337"/>
      <c r="D788" s="337"/>
      <c r="E788" s="337"/>
      <c r="F788" s="337"/>
      <c r="G788" s="337"/>
      <c r="H788" s="337"/>
      <c r="I788" s="337"/>
      <c r="J788" s="337"/>
      <c r="K788" s="337"/>
      <c r="L788" s="337"/>
      <c r="M788" s="337"/>
      <c r="N788" s="337"/>
      <c r="O788" s="337"/>
      <c r="P788" s="337"/>
      <c r="Q788" s="337"/>
      <c r="R788" s="337"/>
      <c r="S788" s="337"/>
      <c r="T788" s="337"/>
      <c r="U788" s="337"/>
      <c r="V788" s="337"/>
      <c r="W788" s="337"/>
      <c r="X788" s="337"/>
      <c r="Y788" s="337"/>
      <c r="Z788" s="337"/>
    </row>
    <row r="789" spans="1:26" ht="12.75" x14ac:dyDescent="0.2">
      <c r="A789" s="337"/>
      <c r="B789" s="337"/>
      <c r="C789" s="337"/>
      <c r="D789" s="337"/>
      <c r="E789" s="337"/>
      <c r="F789" s="337"/>
      <c r="G789" s="337"/>
      <c r="H789" s="337"/>
      <c r="I789" s="337"/>
      <c r="J789" s="337"/>
      <c r="K789" s="337"/>
      <c r="L789" s="337"/>
      <c r="M789" s="337"/>
      <c r="N789" s="337"/>
      <c r="O789" s="337"/>
      <c r="P789" s="337"/>
      <c r="Q789" s="337"/>
      <c r="R789" s="337"/>
      <c r="S789" s="337"/>
      <c r="T789" s="337"/>
      <c r="U789" s="337"/>
      <c r="V789" s="337"/>
      <c r="W789" s="337"/>
      <c r="X789" s="337"/>
      <c r="Y789" s="337"/>
      <c r="Z789" s="337"/>
    </row>
    <row r="790" spans="1:26" ht="12.75" x14ac:dyDescent="0.2">
      <c r="A790" s="337"/>
      <c r="B790" s="337"/>
      <c r="C790" s="337"/>
      <c r="D790" s="337"/>
      <c r="E790" s="337"/>
      <c r="F790" s="337"/>
      <c r="G790" s="337"/>
      <c r="H790" s="337"/>
      <c r="I790" s="337"/>
      <c r="J790" s="337"/>
      <c r="K790" s="337"/>
      <c r="L790" s="337"/>
      <c r="M790" s="337"/>
      <c r="N790" s="337"/>
      <c r="O790" s="337"/>
      <c r="P790" s="337"/>
      <c r="Q790" s="337"/>
      <c r="R790" s="337"/>
      <c r="S790" s="337"/>
      <c r="T790" s="337"/>
      <c r="U790" s="337"/>
      <c r="V790" s="337"/>
      <c r="W790" s="337"/>
      <c r="X790" s="337"/>
      <c r="Y790" s="337"/>
      <c r="Z790" s="337"/>
    </row>
    <row r="791" spans="1:26" ht="12.75" x14ac:dyDescent="0.2">
      <c r="A791" s="337"/>
      <c r="B791" s="337"/>
      <c r="C791" s="337"/>
      <c r="D791" s="337"/>
      <c r="E791" s="337"/>
      <c r="F791" s="337"/>
      <c r="G791" s="337"/>
      <c r="H791" s="337"/>
      <c r="I791" s="337"/>
      <c r="J791" s="337"/>
      <c r="K791" s="337"/>
      <c r="L791" s="337"/>
      <c r="M791" s="337"/>
      <c r="N791" s="337"/>
      <c r="O791" s="337"/>
      <c r="P791" s="337"/>
      <c r="Q791" s="337"/>
      <c r="R791" s="337"/>
      <c r="S791" s="337"/>
      <c r="T791" s="337"/>
      <c r="U791" s="337"/>
      <c r="V791" s="337"/>
      <c r="W791" s="337"/>
      <c r="X791" s="337"/>
      <c r="Y791" s="337"/>
      <c r="Z791" s="337"/>
    </row>
    <row r="792" spans="1:26" ht="12.75" x14ac:dyDescent="0.2">
      <c r="A792" s="337"/>
      <c r="B792" s="337"/>
      <c r="C792" s="337"/>
      <c r="D792" s="337"/>
      <c r="E792" s="337"/>
      <c r="F792" s="337"/>
      <c r="G792" s="337"/>
      <c r="H792" s="337"/>
      <c r="I792" s="337"/>
      <c r="J792" s="337"/>
      <c r="K792" s="337"/>
      <c r="L792" s="337"/>
      <c r="M792" s="337"/>
      <c r="N792" s="337"/>
      <c r="O792" s="337"/>
      <c r="P792" s="337"/>
      <c r="Q792" s="337"/>
      <c r="R792" s="337"/>
      <c r="S792" s="337"/>
      <c r="T792" s="337"/>
      <c r="U792" s="337"/>
      <c r="V792" s="337"/>
      <c r="W792" s="337"/>
      <c r="X792" s="337"/>
      <c r="Y792" s="337"/>
      <c r="Z792" s="337"/>
    </row>
    <row r="793" spans="1:26" ht="12.75" x14ac:dyDescent="0.2">
      <c r="A793" s="337"/>
      <c r="B793" s="337"/>
      <c r="C793" s="337"/>
      <c r="D793" s="337"/>
      <c r="E793" s="337"/>
      <c r="F793" s="337"/>
      <c r="G793" s="337"/>
      <c r="H793" s="337"/>
      <c r="I793" s="337"/>
      <c r="J793" s="337"/>
      <c r="K793" s="337"/>
      <c r="L793" s="337"/>
      <c r="M793" s="337"/>
      <c r="N793" s="337"/>
      <c r="O793" s="337"/>
      <c r="P793" s="337"/>
      <c r="Q793" s="337"/>
      <c r="R793" s="337"/>
      <c r="S793" s="337"/>
      <c r="T793" s="337"/>
      <c r="U793" s="337"/>
      <c r="V793" s="337"/>
      <c r="W793" s="337"/>
      <c r="X793" s="337"/>
      <c r="Y793" s="337"/>
      <c r="Z793" s="337"/>
    </row>
    <row r="794" spans="1:26" ht="12.75" x14ac:dyDescent="0.2">
      <c r="A794" s="337"/>
      <c r="B794" s="337"/>
      <c r="C794" s="337"/>
      <c r="D794" s="337"/>
      <c r="E794" s="337"/>
      <c r="F794" s="337"/>
      <c r="G794" s="337"/>
      <c r="H794" s="337"/>
      <c r="I794" s="337"/>
      <c r="J794" s="337"/>
      <c r="K794" s="337"/>
      <c r="L794" s="337"/>
      <c r="M794" s="337"/>
      <c r="N794" s="337"/>
      <c r="O794" s="337"/>
      <c r="P794" s="337"/>
      <c r="Q794" s="337"/>
      <c r="R794" s="337"/>
      <c r="S794" s="337"/>
      <c r="T794" s="337"/>
      <c r="U794" s="337"/>
      <c r="V794" s="337"/>
      <c r="W794" s="337"/>
      <c r="X794" s="337"/>
      <c r="Y794" s="337"/>
      <c r="Z794" s="337"/>
    </row>
    <row r="795" spans="1:26" ht="12.75" x14ac:dyDescent="0.2">
      <c r="A795" s="337"/>
      <c r="B795" s="337"/>
      <c r="C795" s="337"/>
      <c r="D795" s="337"/>
      <c r="E795" s="337"/>
      <c r="F795" s="337"/>
      <c r="G795" s="337"/>
      <c r="H795" s="337"/>
      <c r="I795" s="337"/>
      <c r="J795" s="337"/>
      <c r="K795" s="337"/>
      <c r="L795" s="337"/>
      <c r="M795" s="337"/>
      <c r="N795" s="337"/>
      <c r="O795" s="337"/>
      <c r="P795" s="337"/>
      <c r="Q795" s="337"/>
      <c r="R795" s="337"/>
      <c r="S795" s="337"/>
      <c r="T795" s="337"/>
      <c r="U795" s="337"/>
      <c r="V795" s="337"/>
      <c r="W795" s="337"/>
      <c r="X795" s="337"/>
      <c r="Y795" s="337"/>
      <c r="Z795" s="337"/>
    </row>
    <row r="796" spans="1:26" ht="12.75" x14ac:dyDescent="0.2">
      <c r="A796" s="337"/>
      <c r="B796" s="337"/>
      <c r="C796" s="337"/>
      <c r="D796" s="337"/>
      <c r="E796" s="337"/>
      <c r="F796" s="337"/>
      <c r="G796" s="337"/>
      <c r="H796" s="337"/>
      <c r="I796" s="337"/>
      <c r="J796" s="337"/>
      <c r="K796" s="337"/>
      <c r="L796" s="337"/>
      <c r="M796" s="337"/>
      <c r="N796" s="337"/>
      <c r="O796" s="337"/>
      <c r="P796" s="337"/>
      <c r="Q796" s="337"/>
      <c r="R796" s="337"/>
      <c r="S796" s="337"/>
      <c r="T796" s="337"/>
      <c r="U796" s="337"/>
      <c r="V796" s="337"/>
      <c r="W796" s="337"/>
      <c r="X796" s="337"/>
      <c r="Y796" s="337"/>
      <c r="Z796" s="337"/>
    </row>
    <row r="797" spans="1:26" ht="12.75" x14ac:dyDescent="0.2">
      <c r="A797" s="337"/>
      <c r="B797" s="337"/>
      <c r="C797" s="337"/>
      <c r="D797" s="337"/>
      <c r="E797" s="337"/>
      <c r="F797" s="337"/>
      <c r="G797" s="337"/>
      <c r="H797" s="337"/>
      <c r="I797" s="337"/>
      <c r="J797" s="337"/>
      <c r="K797" s="337"/>
      <c r="L797" s="337"/>
      <c r="M797" s="337"/>
      <c r="N797" s="337"/>
      <c r="O797" s="337"/>
      <c r="P797" s="337"/>
      <c r="Q797" s="337"/>
      <c r="R797" s="337"/>
      <c r="S797" s="337"/>
      <c r="T797" s="337"/>
      <c r="U797" s="337"/>
      <c r="V797" s="337"/>
      <c r="W797" s="337"/>
      <c r="X797" s="337"/>
      <c r="Y797" s="337"/>
      <c r="Z797" s="337"/>
    </row>
    <row r="798" spans="1:26" ht="12.75" x14ac:dyDescent="0.2">
      <c r="A798" s="337"/>
      <c r="B798" s="337"/>
      <c r="C798" s="337"/>
      <c r="D798" s="337"/>
      <c r="E798" s="337"/>
      <c r="F798" s="337"/>
      <c r="G798" s="337"/>
      <c r="H798" s="337"/>
      <c r="I798" s="337"/>
      <c r="J798" s="337"/>
      <c r="K798" s="337"/>
      <c r="L798" s="337"/>
      <c r="M798" s="337"/>
      <c r="N798" s="337"/>
      <c r="O798" s="337"/>
      <c r="P798" s="337"/>
      <c r="Q798" s="337"/>
      <c r="R798" s="337"/>
      <c r="S798" s="337"/>
      <c r="T798" s="337"/>
      <c r="U798" s="337"/>
      <c r="V798" s="337"/>
      <c r="W798" s="337"/>
      <c r="X798" s="337"/>
      <c r="Y798" s="337"/>
      <c r="Z798" s="337"/>
    </row>
    <row r="799" spans="1:26" ht="12.75" x14ac:dyDescent="0.2">
      <c r="A799" s="337"/>
      <c r="B799" s="337"/>
      <c r="C799" s="337"/>
      <c r="D799" s="337"/>
      <c r="E799" s="337"/>
      <c r="F799" s="337"/>
      <c r="G799" s="337"/>
      <c r="H799" s="337"/>
      <c r="I799" s="337"/>
      <c r="J799" s="337"/>
      <c r="K799" s="337"/>
      <c r="L799" s="337"/>
      <c r="M799" s="337"/>
      <c r="N799" s="337"/>
      <c r="O799" s="337"/>
      <c r="P799" s="337"/>
      <c r="Q799" s="337"/>
      <c r="R799" s="337"/>
      <c r="S799" s="337"/>
      <c r="T799" s="337"/>
      <c r="U799" s="337"/>
      <c r="V799" s="337"/>
      <c r="W799" s="337"/>
      <c r="X799" s="337"/>
      <c r="Y799" s="337"/>
      <c r="Z799" s="337"/>
    </row>
    <row r="800" spans="1:26" ht="12.75" x14ac:dyDescent="0.2">
      <c r="A800" s="337"/>
      <c r="B800" s="337"/>
      <c r="C800" s="337"/>
      <c r="D800" s="337"/>
      <c r="E800" s="337"/>
      <c r="F800" s="337"/>
      <c r="G800" s="337"/>
      <c r="H800" s="337"/>
      <c r="I800" s="337"/>
      <c r="J800" s="337"/>
      <c r="K800" s="337"/>
      <c r="L800" s="337"/>
      <c r="M800" s="337"/>
      <c r="N800" s="337"/>
      <c r="O800" s="337"/>
      <c r="P800" s="337"/>
      <c r="Q800" s="337"/>
      <c r="R800" s="337"/>
      <c r="S800" s="337"/>
      <c r="T800" s="337"/>
      <c r="U800" s="337"/>
      <c r="V800" s="337"/>
      <c r="W800" s="337"/>
      <c r="X800" s="337"/>
      <c r="Y800" s="337"/>
      <c r="Z800" s="337"/>
    </row>
    <row r="801" spans="1:26" ht="12.75" x14ac:dyDescent="0.2">
      <c r="A801" s="337"/>
      <c r="B801" s="337"/>
      <c r="C801" s="337"/>
      <c r="D801" s="337"/>
      <c r="E801" s="337"/>
      <c r="F801" s="337"/>
      <c r="G801" s="337"/>
      <c r="H801" s="337"/>
      <c r="I801" s="337"/>
      <c r="J801" s="337"/>
      <c r="K801" s="337"/>
      <c r="L801" s="337"/>
      <c r="M801" s="337"/>
      <c r="N801" s="337"/>
      <c r="O801" s="337"/>
      <c r="P801" s="337"/>
      <c r="Q801" s="337"/>
      <c r="R801" s="337"/>
      <c r="S801" s="337"/>
      <c r="T801" s="337"/>
      <c r="U801" s="337"/>
      <c r="V801" s="337"/>
      <c r="W801" s="337"/>
      <c r="X801" s="337"/>
      <c r="Y801" s="337"/>
      <c r="Z801" s="337"/>
    </row>
    <row r="802" spans="1:26" ht="12.75" x14ac:dyDescent="0.2">
      <c r="A802" s="337"/>
      <c r="B802" s="337"/>
      <c r="C802" s="337"/>
      <c r="D802" s="337"/>
      <c r="E802" s="337"/>
      <c r="F802" s="337"/>
      <c r="G802" s="337"/>
      <c r="H802" s="337"/>
      <c r="I802" s="337"/>
      <c r="J802" s="337"/>
      <c r="K802" s="337"/>
      <c r="L802" s="337"/>
      <c r="M802" s="337"/>
      <c r="N802" s="337"/>
      <c r="O802" s="337"/>
      <c r="P802" s="337"/>
      <c r="Q802" s="337"/>
      <c r="R802" s="337"/>
      <c r="S802" s="337"/>
      <c r="T802" s="337"/>
      <c r="U802" s="337"/>
      <c r="V802" s="337"/>
      <c r="W802" s="337"/>
      <c r="X802" s="337"/>
      <c r="Y802" s="337"/>
      <c r="Z802" s="337"/>
    </row>
    <row r="803" spans="1:26" ht="12.75" x14ac:dyDescent="0.2">
      <c r="A803" s="337"/>
      <c r="B803" s="337"/>
      <c r="C803" s="337"/>
      <c r="D803" s="337"/>
      <c r="E803" s="337"/>
      <c r="F803" s="337"/>
      <c r="G803" s="337"/>
      <c r="H803" s="337"/>
      <c r="I803" s="337"/>
      <c r="J803" s="337"/>
      <c r="K803" s="337"/>
      <c r="L803" s="337"/>
      <c r="M803" s="337"/>
      <c r="N803" s="337"/>
      <c r="O803" s="337"/>
      <c r="P803" s="337"/>
      <c r="Q803" s="337"/>
      <c r="R803" s="337"/>
      <c r="S803" s="337"/>
      <c r="T803" s="337"/>
      <c r="U803" s="337"/>
      <c r="V803" s="337"/>
      <c r="W803" s="337"/>
      <c r="X803" s="337"/>
      <c r="Y803" s="337"/>
      <c r="Z803" s="337"/>
    </row>
    <row r="804" spans="1:26" ht="12.75" x14ac:dyDescent="0.2">
      <c r="A804" s="337"/>
      <c r="B804" s="337"/>
      <c r="C804" s="337"/>
      <c r="D804" s="337"/>
      <c r="E804" s="337"/>
      <c r="F804" s="337"/>
      <c r="G804" s="337"/>
      <c r="H804" s="337"/>
      <c r="I804" s="337"/>
      <c r="J804" s="337"/>
      <c r="K804" s="337"/>
      <c r="L804" s="337"/>
      <c r="M804" s="337"/>
      <c r="N804" s="337"/>
      <c r="O804" s="337"/>
      <c r="P804" s="337"/>
      <c r="Q804" s="337"/>
      <c r="R804" s="337"/>
      <c r="S804" s="337"/>
      <c r="T804" s="337"/>
      <c r="U804" s="337"/>
      <c r="V804" s="337"/>
      <c r="W804" s="337"/>
      <c r="X804" s="337"/>
      <c r="Y804" s="337"/>
      <c r="Z804" s="337"/>
    </row>
    <row r="805" spans="1:26" ht="12.75" x14ac:dyDescent="0.2">
      <c r="A805" s="337"/>
      <c r="B805" s="337"/>
      <c r="C805" s="337"/>
      <c r="D805" s="337"/>
      <c r="E805" s="337"/>
      <c r="F805" s="337"/>
      <c r="G805" s="337"/>
      <c r="H805" s="337"/>
      <c r="I805" s="337"/>
      <c r="J805" s="337"/>
      <c r="K805" s="337"/>
      <c r="L805" s="337"/>
      <c r="M805" s="337"/>
      <c r="N805" s="337"/>
      <c r="O805" s="337"/>
      <c r="P805" s="337"/>
      <c r="Q805" s="337"/>
      <c r="R805" s="337"/>
      <c r="S805" s="337"/>
      <c r="T805" s="337"/>
      <c r="U805" s="337"/>
      <c r="V805" s="337"/>
      <c r="W805" s="337"/>
      <c r="X805" s="337"/>
      <c r="Y805" s="337"/>
      <c r="Z805" s="337"/>
    </row>
    <row r="806" spans="1:26" ht="12.75" x14ac:dyDescent="0.2">
      <c r="A806" s="337"/>
      <c r="B806" s="337"/>
      <c r="C806" s="337"/>
      <c r="D806" s="337"/>
      <c r="E806" s="337"/>
      <c r="F806" s="337"/>
      <c r="G806" s="337"/>
      <c r="H806" s="337"/>
      <c r="I806" s="337"/>
      <c r="J806" s="337"/>
      <c r="K806" s="337"/>
      <c r="L806" s="337"/>
      <c r="M806" s="337"/>
      <c r="N806" s="337"/>
      <c r="O806" s="337"/>
      <c r="P806" s="337"/>
      <c r="Q806" s="337"/>
      <c r="R806" s="337"/>
      <c r="S806" s="337"/>
      <c r="T806" s="337"/>
      <c r="U806" s="337"/>
      <c r="V806" s="337"/>
      <c r="W806" s="337"/>
      <c r="X806" s="337"/>
      <c r="Y806" s="337"/>
      <c r="Z806" s="337"/>
    </row>
    <row r="807" spans="1:26" ht="12.75" x14ac:dyDescent="0.2">
      <c r="A807" s="337"/>
      <c r="B807" s="337"/>
      <c r="C807" s="337"/>
      <c r="D807" s="337"/>
      <c r="E807" s="337"/>
      <c r="F807" s="337"/>
      <c r="G807" s="337"/>
      <c r="H807" s="337"/>
      <c r="I807" s="337"/>
      <c r="J807" s="337"/>
      <c r="K807" s="337"/>
      <c r="L807" s="337"/>
      <c r="M807" s="337"/>
      <c r="N807" s="337"/>
      <c r="O807" s="337"/>
      <c r="P807" s="337"/>
      <c r="Q807" s="337"/>
      <c r="R807" s="337"/>
      <c r="S807" s="337"/>
      <c r="T807" s="337"/>
      <c r="U807" s="337"/>
      <c r="V807" s="337"/>
      <c r="W807" s="337"/>
      <c r="X807" s="337"/>
      <c r="Y807" s="337"/>
      <c r="Z807" s="337"/>
    </row>
    <row r="808" spans="1:26" ht="12.75" x14ac:dyDescent="0.2">
      <c r="A808" s="337"/>
      <c r="B808" s="337"/>
      <c r="C808" s="337"/>
      <c r="D808" s="337"/>
      <c r="E808" s="337"/>
      <c r="F808" s="337"/>
      <c r="G808" s="337"/>
      <c r="H808" s="337"/>
      <c r="I808" s="337"/>
      <c r="J808" s="337"/>
      <c r="K808" s="337"/>
      <c r="L808" s="337"/>
      <c r="M808" s="337"/>
      <c r="N808" s="337"/>
      <c r="O808" s="337"/>
      <c r="P808" s="337"/>
      <c r="Q808" s="337"/>
      <c r="R808" s="337"/>
      <c r="S808" s="337"/>
      <c r="T808" s="337"/>
      <c r="U808" s="337"/>
      <c r="V808" s="337"/>
      <c r="W808" s="337"/>
      <c r="X808" s="337"/>
      <c r="Y808" s="337"/>
      <c r="Z808" s="337"/>
    </row>
    <row r="809" spans="1:26" ht="12.75" x14ac:dyDescent="0.2">
      <c r="A809" s="337"/>
      <c r="B809" s="337"/>
      <c r="C809" s="337"/>
      <c r="D809" s="337"/>
      <c r="E809" s="337"/>
      <c r="F809" s="337"/>
      <c r="G809" s="337"/>
      <c r="H809" s="337"/>
      <c r="I809" s="337"/>
      <c r="J809" s="337"/>
      <c r="K809" s="337"/>
      <c r="L809" s="337"/>
      <c r="M809" s="337"/>
      <c r="N809" s="337"/>
      <c r="O809" s="337"/>
      <c r="P809" s="337"/>
      <c r="Q809" s="337"/>
      <c r="R809" s="337"/>
      <c r="S809" s="337"/>
      <c r="T809" s="337"/>
      <c r="U809" s="337"/>
      <c r="V809" s="337"/>
      <c r="W809" s="337"/>
      <c r="X809" s="337"/>
      <c r="Y809" s="337"/>
      <c r="Z809" s="337"/>
    </row>
    <row r="810" spans="1:26" ht="12.75" x14ac:dyDescent="0.2">
      <c r="A810" s="337"/>
      <c r="B810" s="337"/>
      <c r="C810" s="337"/>
      <c r="D810" s="337"/>
      <c r="E810" s="337"/>
      <c r="F810" s="337"/>
      <c r="G810" s="337"/>
      <c r="H810" s="337"/>
      <c r="I810" s="337"/>
      <c r="J810" s="337"/>
      <c r="K810" s="337"/>
      <c r="L810" s="337"/>
      <c r="M810" s="337"/>
      <c r="N810" s="337"/>
      <c r="O810" s="337"/>
      <c r="P810" s="337"/>
      <c r="Q810" s="337"/>
      <c r="R810" s="337"/>
      <c r="S810" s="337"/>
      <c r="T810" s="337"/>
      <c r="U810" s="337"/>
      <c r="V810" s="337"/>
      <c r="W810" s="337"/>
      <c r="X810" s="337"/>
      <c r="Y810" s="337"/>
      <c r="Z810" s="337"/>
    </row>
    <row r="811" spans="1:26" ht="12.75" x14ac:dyDescent="0.2">
      <c r="A811" s="337"/>
      <c r="B811" s="337"/>
      <c r="C811" s="337"/>
      <c r="D811" s="337"/>
      <c r="E811" s="337"/>
      <c r="F811" s="337"/>
      <c r="G811" s="337"/>
      <c r="H811" s="337"/>
      <c r="I811" s="337"/>
      <c r="J811" s="337"/>
      <c r="K811" s="337"/>
      <c r="L811" s="337"/>
      <c r="M811" s="337"/>
      <c r="N811" s="337"/>
      <c r="O811" s="337"/>
      <c r="P811" s="337"/>
      <c r="Q811" s="337"/>
      <c r="R811" s="337"/>
      <c r="S811" s="337"/>
      <c r="T811" s="337"/>
      <c r="U811" s="337"/>
      <c r="V811" s="337"/>
      <c r="W811" s="337"/>
      <c r="X811" s="337"/>
      <c r="Y811" s="337"/>
      <c r="Z811" s="337"/>
    </row>
    <row r="812" spans="1:26" ht="12.75" x14ac:dyDescent="0.2">
      <c r="A812" s="337"/>
      <c r="B812" s="337"/>
      <c r="C812" s="337"/>
      <c r="D812" s="337"/>
      <c r="E812" s="337"/>
      <c r="F812" s="337"/>
      <c r="G812" s="337"/>
      <c r="H812" s="337"/>
      <c r="I812" s="337"/>
      <c r="J812" s="337"/>
      <c r="K812" s="337"/>
      <c r="L812" s="337"/>
      <c r="M812" s="337"/>
      <c r="N812" s="337"/>
      <c r="O812" s="337"/>
      <c r="P812" s="337"/>
      <c r="Q812" s="337"/>
      <c r="R812" s="337"/>
      <c r="S812" s="337"/>
      <c r="T812" s="337"/>
      <c r="U812" s="337"/>
      <c r="V812" s="337"/>
      <c r="W812" s="337"/>
      <c r="X812" s="337"/>
      <c r="Y812" s="337"/>
      <c r="Z812" s="337"/>
    </row>
    <row r="813" spans="1:26" ht="12.75" x14ac:dyDescent="0.2">
      <c r="A813" s="337"/>
      <c r="B813" s="337"/>
      <c r="C813" s="337"/>
      <c r="D813" s="337"/>
      <c r="E813" s="337"/>
      <c r="F813" s="337"/>
      <c r="G813" s="337"/>
      <c r="H813" s="337"/>
      <c r="I813" s="337"/>
      <c r="J813" s="337"/>
      <c r="K813" s="337"/>
      <c r="L813" s="337"/>
      <c r="M813" s="337"/>
      <c r="N813" s="337"/>
      <c r="O813" s="337"/>
      <c r="P813" s="337"/>
      <c r="Q813" s="337"/>
      <c r="R813" s="337"/>
      <c r="S813" s="337"/>
      <c r="T813" s="337"/>
      <c r="U813" s="337"/>
      <c r="V813" s="337"/>
      <c r="W813" s="337"/>
      <c r="X813" s="337"/>
      <c r="Y813" s="337"/>
      <c r="Z813" s="337"/>
    </row>
    <row r="814" spans="1:26" ht="12.75" x14ac:dyDescent="0.2">
      <c r="A814" s="337"/>
      <c r="B814" s="337"/>
      <c r="C814" s="337"/>
      <c r="D814" s="337"/>
      <c r="E814" s="337"/>
      <c r="F814" s="337"/>
      <c r="G814" s="337"/>
      <c r="H814" s="337"/>
      <c r="I814" s="337"/>
      <c r="J814" s="337"/>
      <c r="K814" s="337"/>
      <c r="L814" s="337"/>
      <c r="M814" s="337"/>
      <c r="N814" s="337"/>
      <c r="O814" s="337"/>
      <c r="P814" s="337"/>
      <c r="Q814" s="337"/>
      <c r="R814" s="337"/>
      <c r="S814" s="337"/>
      <c r="T814" s="337"/>
      <c r="U814" s="337"/>
      <c r="V814" s="337"/>
      <c r="W814" s="337"/>
      <c r="X814" s="337"/>
      <c r="Y814" s="337"/>
      <c r="Z814" s="337"/>
    </row>
    <row r="815" spans="1:26" ht="12.75" x14ac:dyDescent="0.2">
      <c r="A815" s="337"/>
      <c r="B815" s="337"/>
      <c r="C815" s="337"/>
      <c r="D815" s="337"/>
      <c r="E815" s="337"/>
      <c r="F815" s="337"/>
      <c r="G815" s="337"/>
      <c r="H815" s="337"/>
      <c r="I815" s="337"/>
      <c r="J815" s="337"/>
      <c r="K815" s="337"/>
      <c r="L815" s="337"/>
      <c r="M815" s="337"/>
      <c r="N815" s="337"/>
      <c r="O815" s="337"/>
      <c r="P815" s="337"/>
      <c r="Q815" s="337"/>
      <c r="R815" s="337"/>
      <c r="S815" s="337"/>
      <c r="T815" s="337"/>
      <c r="U815" s="337"/>
      <c r="V815" s="337"/>
      <c r="W815" s="337"/>
      <c r="X815" s="337"/>
      <c r="Y815" s="337"/>
      <c r="Z815" s="337"/>
    </row>
    <row r="816" spans="1:26" ht="12.75" x14ac:dyDescent="0.2">
      <c r="A816" s="337"/>
      <c r="B816" s="337"/>
      <c r="C816" s="337"/>
      <c r="D816" s="337"/>
      <c r="E816" s="337"/>
      <c r="F816" s="337"/>
      <c r="G816" s="337"/>
      <c r="H816" s="337"/>
      <c r="I816" s="337"/>
      <c r="J816" s="337"/>
      <c r="K816" s="337"/>
      <c r="L816" s="337"/>
      <c r="M816" s="337"/>
      <c r="N816" s="337"/>
      <c r="O816" s="337"/>
      <c r="P816" s="337"/>
      <c r="Q816" s="337"/>
      <c r="R816" s="337"/>
      <c r="S816" s="337"/>
      <c r="T816" s="337"/>
      <c r="U816" s="337"/>
      <c r="V816" s="337"/>
      <c r="W816" s="337"/>
      <c r="X816" s="337"/>
      <c r="Y816" s="337"/>
      <c r="Z816" s="337"/>
    </row>
    <row r="817" spans="1:26" ht="12.75" x14ac:dyDescent="0.2">
      <c r="A817" s="337"/>
      <c r="B817" s="337"/>
      <c r="C817" s="337"/>
      <c r="D817" s="337"/>
      <c r="E817" s="337"/>
      <c r="F817" s="337"/>
      <c r="G817" s="337"/>
      <c r="H817" s="337"/>
      <c r="I817" s="337"/>
      <c r="J817" s="337"/>
      <c r="K817" s="337"/>
      <c r="L817" s="337"/>
      <c r="M817" s="337"/>
      <c r="N817" s="337"/>
      <c r="O817" s="337"/>
      <c r="P817" s="337"/>
      <c r="Q817" s="337"/>
      <c r="R817" s="337"/>
      <c r="S817" s="337"/>
      <c r="T817" s="337"/>
      <c r="U817" s="337"/>
      <c r="V817" s="337"/>
      <c r="W817" s="337"/>
      <c r="X817" s="337"/>
      <c r="Y817" s="337"/>
      <c r="Z817" s="337"/>
    </row>
    <row r="818" spans="1:26" ht="12.75" x14ac:dyDescent="0.2">
      <c r="A818" s="337"/>
      <c r="B818" s="337"/>
      <c r="C818" s="337"/>
      <c r="D818" s="337"/>
      <c r="E818" s="337"/>
      <c r="F818" s="337"/>
      <c r="G818" s="337"/>
      <c r="H818" s="337"/>
      <c r="I818" s="337"/>
      <c r="J818" s="337"/>
      <c r="K818" s="337"/>
      <c r="L818" s="337"/>
      <c r="M818" s="337"/>
      <c r="N818" s="337"/>
      <c r="O818" s="337"/>
      <c r="P818" s="337"/>
      <c r="Q818" s="337"/>
      <c r="R818" s="337"/>
      <c r="S818" s="337"/>
      <c r="T818" s="337"/>
      <c r="U818" s="337"/>
      <c r="V818" s="337"/>
      <c r="W818" s="337"/>
      <c r="X818" s="337"/>
      <c r="Y818" s="337"/>
      <c r="Z818" s="337"/>
    </row>
    <row r="819" spans="1:26" ht="12.75" x14ac:dyDescent="0.2">
      <c r="A819" s="337"/>
      <c r="B819" s="337"/>
      <c r="C819" s="337"/>
      <c r="D819" s="337"/>
      <c r="E819" s="337"/>
      <c r="F819" s="337"/>
      <c r="G819" s="337"/>
      <c r="H819" s="337"/>
      <c r="I819" s="337"/>
      <c r="J819" s="337"/>
      <c r="K819" s="337"/>
      <c r="L819" s="337"/>
      <c r="M819" s="337"/>
      <c r="N819" s="337"/>
      <c r="O819" s="337"/>
      <c r="P819" s="337"/>
      <c r="Q819" s="337"/>
      <c r="R819" s="337"/>
      <c r="S819" s="337"/>
      <c r="T819" s="337"/>
      <c r="U819" s="337"/>
      <c r="V819" s="337"/>
      <c r="W819" s="337"/>
      <c r="X819" s="337"/>
      <c r="Y819" s="337"/>
      <c r="Z819" s="337"/>
    </row>
    <row r="820" spans="1:26" ht="12.75" x14ac:dyDescent="0.2">
      <c r="A820" s="337"/>
      <c r="B820" s="337"/>
      <c r="C820" s="337"/>
      <c r="D820" s="337"/>
      <c r="E820" s="337"/>
      <c r="F820" s="337"/>
      <c r="G820" s="337"/>
      <c r="H820" s="337"/>
      <c r="I820" s="337"/>
      <c r="J820" s="337"/>
      <c r="K820" s="337"/>
      <c r="L820" s="337"/>
      <c r="M820" s="337"/>
      <c r="N820" s="337"/>
      <c r="O820" s="337"/>
      <c r="P820" s="337"/>
      <c r="Q820" s="337"/>
      <c r="R820" s="337"/>
      <c r="S820" s="337"/>
      <c r="T820" s="337"/>
      <c r="U820" s="337"/>
      <c r="V820" s="337"/>
      <c r="W820" s="337"/>
      <c r="X820" s="337"/>
      <c r="Y820" s="337"/>
      <c r="Z820" s="337"/>
    </row>
    <row r="821" spans="1:26" ht="12.75" x14ac:dyDescent="0.2">
      <c r="A821" s="337"/>
      <c r="B821" s="337"/>
      <c r="C821" s="337"/>
      <c r="D821" s="337"/>
      <c r="E821" s="337"/>
      <c r="F821" s="337"/>
      <c r="G821" s="337"/>
      <c r="H821" s="337"/>
      <c r="I821" s="337"/>
      <c r="J821" s="337"/>
      <c r="K821" s="337"/>
      <c r="L821" s="337"/>
      <c r="M821" s="337"/>
      <c r="N821" s="337"/>
      <c r="O821" s="337"/>
      <c r="P821" s="337"/>
      <c r="Q821" s="337"/>
      <c r="R821" s="337"/>
      <c r="S821" s="337"/>
      <c r="T821" s="337"/>
      <c r="U821" s="337"/>
      <c r="V821" s="337"/>
      <c r="W821" s="337"/>
      <c r="X821" s="337"/>
      <c r="Y821" s="337"/>
      <c r="Z821" s="337"/>
    </row>
    <row r="822" spans="1:26" ht="12.75" x14ac:dyDescent="0.2">
      <c r="A822" s="337"/>
      <c r="B822" s="337"/>
      <c r="C822" s="337"/>
      <c r="D822" s="337"/>
      <c r="E822" s="337"/>
      <c r="F822" s="337"/>
      <c r="G822" s="337"/>
      <c r="H822" s="337"/>
      <c r="I822" s="337"/>
      <c r="J822" s="337"/>
      <c r="K822" s="337"/>
      <c r="L822" s="337"/>
      <c r="M822" s="337"/>
      <c r="N822" s="337"/>
      <c r="O822" s="337"/>
      <c r="P822" s="337"/>
      <c r="Q822" s="337"/>
      <c r="R822" s="337"/>
      <c r="S822" s="337"/>
      <c r="T822" s="337"/>
      <c r="U822" s="337"/>
      <c r="V822" s="337"/>
      <c r="W822" s="337"/>
      <c r="X822" s="337"/>
      <c r="Y822" s="337"/>
      <c r="Z822" s="337"/>
    </row>
    <row r="823" spans="1:26" ht="12.75" x14ac:dyDescent="0.2">
      <c r="A823" s="337"/>
      <c r="B823" s="337"/>
      <c r="C823" s="337"/>
      <c r="D823" s="337"/>
      <c r="E823" s="337"/>
      <c r="F823" s="337"/>
      <c r="G823" s="337"/>
      <c r="H823" s="337"/>
      <c r="I823" s="337"/>
      <c r="J823" s="337"/>
      <c r="K823" s="337"/>
      <c r="L823" s="337"/>
      <c r="M823" s="337"/>
      <c r="N823" s="337"/>
      <c r="O823" s="337"/>
      <c r="P823" s="337"/>
      <c r="Q823" s="337"/>
      <c r="R823" s="337"/>
      <c r="S823" s="337"/>
      <c r="T823" s="337"/>
      <c r="U823" s="337"/>
      <c r="V823" s="337"/>
      <c r="W823" s="337"/>
      <c r="X823" s="337"/>
      <c r="Y823" s="337"/>
      <c r="Z823" s="337"/>
    </row>
    <row r="824" spans="1:26" ht="12.75" x14ac:dyDescent="0.2">
      <c r="A824" s="337"/>
      <c r="B824" s="337"/>
      <c r="C824" s="337"/>
      <c r="D824" s="337"/>
      <c r="E824" s="337"/>
      <c r="F824" s="337"/>
      <c r="G824" s="337"/>
      <c r="H824" s="337"/>
      <c r="I824" s="337"/>
      <c r="J824" s="337"/>
      <c r="K824" s="337"/>
      <c r="L824" s="337"/>
      <c r="M824" s="337"/>
      <c r="N824" s="337"/>
      <c r="O824" s="337"/>
      <c r="P824" s="337"/>
      <c r="Q824" s="337"/>
      <c r="R824" s="337"/>
      <c r="S824" s="337"/>
      <c r="T824" s="337"/>
      <c r="U824" s="337"/>
      <c r="V824" s="337"/>
      <c r="W824" s="337"/>
      <c r="X824" s="337"/>
      <c r="Y824" s="337"/>
      <c r="Z824" s="337"/>
    </row>
    <row r="825" spans="1:26" ht="12.75" x14ac:dyDescent="0.2">
      <c r="A825" s="337"/>
      <c r="B825" s="337"/>
      <c r="C825" s="337"/>
      <c r="D825" s="337"/>
      <c r="E825" s="337"/>
      <c r="F825" s="337"/>
      <c r="G825" s="337"/>
      <c r="H825" s="337"/>
      <c r="I825" s="337"/>
      <c r="J825" s="337"/>
      <c r="K825" s="337"/>
      <c r="L825" s="337"/>
      <c r="M825" s="337"/>
      <c r="N825" s="337"/>
      <c r="O825" s="337"/>
      <c r="P825" s="337"/>
      <c r="Q825" s="337"/>
      <c r="R825" s="337"/>
      <c r="S825" s="337"/>
      <c r="T825" s="337"/>
      <c r="U825" s="337"/>
      <c r="V825" s="337"/>
      <c r="W825" s="337"/>
      <c r="X825" s="337"/>
      <c r="Y825" s="337"/>
      <c r="Z825" s="337"/>
    </row>
    <row r="826" spans="1:26" ht="12.75" x14ac:dyDescent="0.2">
      <c r="A826" s="337"/>
      <c r="B826" s="337"/>
      <c r="C826" s="337"/>
      <c r="D826" s="337"/>
      <c r="E826" s="337"/>
      <c r="F826" s="337"/>
      <c r="G826" s="337"/>
      <c r="H826" s="337"/>
      <c r="I826" s="337"/>
      <c r="J826" s="337"/>
      <c r="K826" s="337"/>
      <c r="L826" s="337"/>
      <c r="M826" s="337"/>
      <c r="N826" s="337"/>
      <c r="O826" s="337"/>
      <c r="P826" s="337"/>
      <c r="Q826" s="337"/>
      <c r="R826" s="337"/>
      <c r="S826" s="337"/>
      <c r="T826" s="337"/>
      <c r="U826" s="337"/>
      <c r="V826" s="337"/>
      <c r="W826" s="337"/>
      <c r="X826" s="337"/>
      <c r="Y826" s="337"/>
      <c r="Z826" s="337"/>
    </row>
    <row r="827" spans="1:26" ht="12.75" x14ac:dyDescent="0.2">
      <c r="A827" s="337"/>
      <c r="B827" s="337"/>
      <c r="C827" s="337"/>
      <c r="D827" s="337"/>
      <c r="E827" s="337"/>
      <c r="F827" s="337"/>
      <c r="G827" s="337"/>
      <c r="H827" s="337"/>
      <c r="I827" s="337"/>
      <c r="J827" s="337"/>
      <c r="K827" s="337"/>
      <c r="L827" s="337"/>
      <c r="M827" s="337"/>
      <c r="N827" s="337"/>
      <c r="O827" s="337"/>
      <c r="P827" s="337"/>
      <c r="Q827" s="337"/>
      <c r="R827" s="337"/>
      <c r="S827" s="337"/>
      <c r="T827" s="337"/>
      <c r="U827" s="337"/>
      <c r="V827" s="337"/>
      <c r="W827" s="337"/>
      <c r="X827" s="337"/>
      <c r="Y827" s="337"/>
      <c r="Z827" s="337"/>
    </row>
    <row r="828" spans="1:26" ht="12.75" x14ac:dyDescent="0.2">
      <c r="A828" s="337"/>
      <c r="B828" s="337"/>
      <c r="C828" s="337"/>
      <c r="D828" s="337"/>
      <c r="E828" s="337"/>
      <c r="F828" s="337"/>
      <c r="G828" s="337"/>
      <c r="H828" s="337"/>
      <c r="I828" s="337"/>
      <c r="J828" s="337"/>
      <c r="K828" s="337"/>
      <c r="L828" s="337"/>
      <c r="M828" s="337"/>
      <c r="N828" s="337"/>
      <c r="O828" s="337"/>
      <c r="P828" s="337"/>
      <c r="Q828" s="337"/>
      <c r="R828" s="337"/>
      <c r="S828" s="337"/>
      <c r="T828" s="337"/>
      <c r="U828" s="337"/>
      <c r="V828" s="337"/>
      <c r="W828" s="337"/>
      <c r="X828" s="337"/>
      <c r="Y828" s="337"/>
      <c r="Z828" s="337"/>
    </row>
    <row r="829" spans="1:26" ht="12.75" x14ac:dyDescent="0.2">
      <c r="A829" s="337"/>
      <c r="B829" s="337"/>
      <c r="C829" s="337"/>
      <c r="D829" s="337"/>
      <c r="E829" s="337"/>
      <c r="F829" s="337"/>
      <c r="G829" s="337"/>
      <c r="H829" s="337"/>
      <c r="I829" s="337"/>
      <c r="J829" s="337"/>
      <c r="K829" s="337"/>
      <c r="L829" s="337"/>
      <c r="M829" s="337"/>
      <c r="N829" s="337"/>
      <c r="O829" s="337"/>
      <c r="P829" s="337"/>
      <c r="Q829" s="337"/>
      <c r="R829" s="337"/>
      <c r="S829" s="337"/>
      <c r="T829" s="337"/>
      <c r="U829" s="337"/>
      <c r="V829" s="337"/>
      <c r="W829" s="337"/>
      <c r="X829" s="337"/>
      <c r="Y829" s="337"/>
      <c r="Z829" s="337"/>
    </row>
    <row r="830" spans="1:26" ht="12.75" x14ac:dyDescent="0.2">
      <c r="A830" s="337"/>
      <c r="B830" s="337"/>
      <c r="C830" s="337"/>
      <c r="D830" s="337"/>
      <c r="E830" s="337"/>
      <c r="F830" s="337"/>
      <c r="G830" s="337"/>
      <c r="H830" s="337"/>
      <c r="I830" s="337"/>
      <c r="J830" s="337"/>
      <c r="K830" s="337"/>
      <c r="L830" s="337"/>
      <c r="M830" s="337"/>
      <c r="N830" s="337"/>
      <c r="O830" s="337"/>
      <c r="P830" s="337"/>
      <c r="Q830" s="337"/>
      <c r="R830" s="337"/>
      <c r="S830" s="337"/>
      <c r="T830" s="337"/>
      <c r="U830" s="337"/>
      <c r="V830" s="337"/>
      <c r="W830" s="337"/>
      <c r="X830" s="337"/>
      <c r="Y830" s="337"/>
      <c r="Z830" s="337"/>
    </row>
    <row r="831" spans="1:26" ht="12.75" x14ac:dyDescent="0.2">
      <c r="A831" s="337"/>
      <c r="B831" s="337"/>
      <c r="C831" s="337"/>
      <c r="D831" s="337"/>
      <c r="E831" s="337"/>
      <c r="F831" s="337"/>
      <c r="G831" s="337"/>
      <c r="H831" s="337"/>
      <c r="I831" s="337"/>
      <c r="J831" s="337"/>
      <c r="K831" s="337"/>
      <c r="L831" s="337"/>
      <c r="M831" s="337"/>
      <c r="N831" s="337"/>
      <c r="O831" s="337"/>
      <c r="P831" s="337"/>
      <c r="Q831" s="337"/>
      <c r="R831" s="337"/>
      <c r="S831" s="337"/>
      <c r="T831" s="337"/>
      <c r="U831" s="337"/>
      <c r="V831" s="337"/>
      <c r="W831" s="337"/>
      <c r="X831" s="337"/>
      <c r="Y831" s="337"/>
      <c r="Z831" s="337"/>
    </row>
    <row r="832" spans="1:26" ht="12.75" x14ac:dyDescent="0.2">
      <c r="A832" s="337"/>
      <c r="B832" s="337"/>
      <c r="C832" s="337"/>
      <c r="D832" s="337"/>
      <c r="E832" s="337"/>
      <c r="F832" s="337"/>
      <c r="G832" s="337"/>
      <c r="H832" s="337"/>
      <c r="I832" s="337"/>
      <c r="J832" s="337"/>
      <c r="K832" s="337"/>
      <c r="L832" s="337"/>
      <c r="M832" s="337"/>
      <c r="N832" s="337"/>
      <c r="O832" s="337"/>
      <c r="P832" s="337"/>
      <c r="Q832" s="337"/>
      <c r="R832" s="337"/>
      <c r="S832" s="337"/>
      <c r="T832" s="337"/>
      <c r="U832" s="337"/>
      <c r="V832" s="337"/>
      <c r="W832" s="337"/>
      <c r="X832" s="337"/>
      <c r="Y832" s="337"/>
      <c r="Z832" s="337"/>
    </row>
    <row r="833" spans="1:26" ht="12.75" x14ac:dyDescent="0.2">
      <c r="A833" s="337"/>
      <c r="B833" s="337"/>
      <c r="C833" s="337"/>
      <c r="D833" s="337"/>
      <c r="E833" s="337"/>
      <c r="F833" s="337"/>
      <c r="G833" s="337"/>
      <c r="H833" s="337"/>
      <c r="I833" s="337"/>
      <c r="J833" s="337"/>
      <c r="K833" s="337"/>
      <c r="L833" s="337"/>
      <c r="M833" s="337"/>
      <c r="N833" s="337"/>
      <c r="O833" s="337"/>
      <c r="P833" s="337"/>
      <c r="Q833" s="337"/>
      <c r="R833" s="337"/>
      <c r="S833" s="337"/>
      <c r="T833" s="337"/>
      <c r="U833" s="337"/>
      <c r="V833" s="337"/>
      <c r="W833" s="337"/>
      <c r="X833" s="337"/>
      <c r="Y833" s="337"/>
      <c r="Z833" s="337"/>
    </row>
    <row r="834" spans="1:26" ht="12.75" x14ac:dyDescent="0.2">
      <c r="A834" s="337"/>
      <c r="B834" s="337"/>
      <c r="C834" s="337"/>
      <c r="D834" s="337"/>
      <c r="E834" s="337"/>
      <c r="F834" s="337"/>
      <c r="G834" s="337"/>
      <c r="H834" s="337"/>
      <c r="I834" s="337"/>
      <c r="J834" s="337"/>
      <c r="K834" s="337"/>
      <c r="L834" s="337"/>
      <c r="M834" s="337"/>
      <c r="N834" s="337"/>
      <c r="O834" s="337"/>
      <c r="P834" s="337"/>
      <c r="Q834" s="337"/>
      <c r="R834" s="337"/>
      <c r="S834" s="337"/>
      <c r="T834" s="337"/>
      <c r="U834" s="337"/>
      <c r="V834" s="337"/>
      <c r="W834" s="337"/>
      <c r="X834" s="337"/>
      <c r="Y834" s="337"/>
      <c r="Z834" s="337"/>
    </row>
    <row r="835" spans="1:26" ht="12.75" x14ac:dyDescent="0.2">
      <c r="A835" s="337"/>
      <c r="B835" s="337"/>
      <c r="C835" s="337"/>
      <c r="D835" s="337"/>
      <c r="E835" s="337"/>
      <c r="F835" s="337"/>
      <c r="G835" s="337"/>
      <c r="H835" s="337"/>
      <c r="I835" s="337"/>
      <c r="J835" s="337"/>
      <c r="K835" s="337"/>
      <c r="L835" s="337"/>
      <c r="M835" s="337"/>
      <c r="N835" s="337"/>
      <c r="O835" s="337"/>
      <c r="P835" s="337"/>
      <c r="Q835" s="337"/>
      <c r="R835" s="337"/>
      <c r="S835" s="337"/>
      <c r="T835" s="337"/>
      <c r="U835" s="337"/>
      <c r="V835" s="337"/>
      <c r="W835" s="337"/>
      <c r="X835" s="337"/>
      <c r="Y835" s="337"/>
      <c r="Z835" s="337"/>
    </row>
    <row r="836" spans="1:26" ht="12.75" x14ac:dyDescent="0.2">
      <c r="A836" s="337"/>
      <c r="B836" s="337"/>
      <c r="C836" s="337"/>
      <c r="D836" s="337"/>
      <c r="E836" s="337"/>
      <c r="F836" s="337"/>
      <c r="G836" s="337"/>
      <c r="H836" s="337"/>
      <c r="I836" s="337"/>
      <c r="J836" s="337"/>
      <c r="K836" s="337"/>
      <c r="L836" s="337"/>
      <c r="M836" s="337"/>
      <c r="N836" s="337"/>
      <c r="O836" s="337"/>
      <c r="P836" s="337"/>
      <c r="Q836" s="337"/>
      <c r="R836" s="337"/>
      <c r="S836" s="337"/>
      <c r="T836" s="337"/>
      <c r="U836" s="337"/>
      <c r="V836" s="337"/>
      <c r="W836" s="337"/>
      <c r="X836" s="337"/>
      <c r="Y836" s="337"/>
      <c r="Z836" s="337"/>
    </row>
    <row r="837" spans="1:26" ht="12.75" x14ac:dyDescent="0.2">
      <c r="A837" s="337"/>
      <c r="B837" s="337"/>
      <c r="C837" s="337"/>
      <c r="D837" s="337"/>
      <c r="E837" s="337"/>
      <c r="F837" s="337"/>
      <c r="G837" s="337"/>
      <c r="H837" s="337"/>
      <c r="I837" s="337"/>
      <c r="J837" s="337"/>
      <c r="K837" s="337"/>
      <c r="L837" s="337"/>
      <c r="M837" s="337"/>
      <c r="N837" s="337"/>
      <c r="O837" s="337"/>
      <c r="P837" s="337"/>
      <c r="Q837" s="337"/>
      <c r="R837" s="337"/>
      <c r="S837" s="337"/>
      <c r="T837" s="337"/>
      <c r="U837" s="337"/>
      <c r="V837" s="337"/>
      <c r="W837" s="337"/>
      <c r="X837" s="337"/>
      <c r="Y837" s="337"/>
      <c r="Z837" s="337"/>
    </row>
    <row r="838" spans="1:26" ht="12.75" x14ac:dyDescent="0.2">
      <c r="A838" s="337"/>
      <c r="B838" s="337"/>
      <c r="C838" s="337"/>
      <c r="D838" s="337"/>
      <c r="E838" s="337"/>
      <c r="F838" s="337"/>
      <c r="G838" s="337"/>
      <c r="H838" s="337"/>
      <c r="I838" s="337"/>
      <c r="J838" s="337"/>
      <c r="K838" s="337"/>
      <c r="L838" s="337"/>
      <c r="M838" s="337"/>
      <c r="N838" s="337"/>
      <c r="O838" s="337"/>
      <c r="P838" s="337"/>
      <c r="Q838" s="337"/>
      <c r="R838" s="337"/>
      <c r="S838" s="337"/>
      <c r="T838" s="337"/>
      <c r="U838" s="337"/>
      <c r="V838" s="337"/>
      <c r="W838" s="337"/>
      <c r="X838" s="337"/>
      <c r="Y838" s="337"/>
      <c r="Z838" s="337"/>
    </row>
    <row r="839" spans="1:26" ht="12.75" x14ac:dyDescent="0.2">
      <c r="A839" s="337"/>
      <c r="B839" s="337"/>
      <c r="C839" s="337"/>
      <c r="D839" s="337"/>
      <c r="E839" s="337"/>
      <c r="F839" s="337"/>
      <c r="G839" s="337"/>
      <c r="H839" s="337"/>
      <c r="I839" s="337"/>
      <c r="J839" s="337"/>
      <c r="K839" s="337"/>
      <c r="L839" s="337"/>
      <c r="M839" s="337"/>
      <c r="N839" s="337"/>
      <c r="O839" s="337"/>
      <c r="P839" s="337"/>
      <c r="Q839" s="337"/>
      <c r="R839" s="337"/>
      <c r="S839" s="337"/>
      <c r="T839" s="337"/>
      <c r="U839" s="337"/>
      <c r="V839" s="337"/>
      <c r="W839" s="337"/>
      <c r="X839" s="337"/>
      <c r="Y839" s="337"/>
      <c r="Z839" s="337"/>
    </row>
    <row r="840" spans="1:26" ht="12.75" x14ac:dyDescent="0.2">
      <c r="A840" s="337"/>
      <c r="B840" s="337"/>
      <c r="C840" s="337"/>
      <c r="D840" s="337"/>
      <c r="E840" s="337"/>
      <c r="F840" s="337"/>
      <c r="G840" s="337"/>
      <c r="H840" s="337"/>
      <c r="I840" s="337"/>
      <c r="J840" s="337"/>
      <c r="K840" s="337"/>
      <c r="L840" s="337"/>
      <c r="M840" s="337"/>
      <c r="N840" s="337"/>
      <c r="O840" s="337"/>
      <c r="P840" s="337"/>
      <c r="Q840" s="337"/>
      <c r="R840" s="337"/>
      <c r="S840" s="337"/>
      <c r="T840" s="337"/>
      <c r="U840" s="337"/>
      <c r="V840" s="337"/>
      <c r="W840" s="337"/>
      <c r="X840" s="337"/>
      <c r="Y840" s="337"/>
      <c r="Z840" s="337"/>
    </row>
    <row r="841" spans="1:26" ht="12.75" x14ac:dyDescent="0.2">
      <c r="A841" s="337"/>
      <c r="B841" s="337"/>
      <c r="C841" s="337"/>
      <c r="D841" s="337"/>
      <c r="E841" s="337"/>
      <c r="F841" s="337"/>
      <c r="G841" s="337"/>
      <c r="H841" s="337"/>
      <c r="I841" s="337"/>
      <c r="J841" s="337"/>
      <c r="K841" s="337"/>
      <c r="L841" s="337"/>
      <c r="M841" s="337"/>
      <c r="N841" s="337"/>
      <c r="O841" s="337"/>
      <c r="P841" s="337"/>
      <c r="Q841" s="337"/>
      <c r="R841" s="337"/>
      <c r="S841" s="337"/>
      <c r="T841" s="337"/>
      <c r="U841" s="337"/>
      <c r="V841" s="337"/>
      <c r="W841" s="337"/>
      <c r="X841" s="337"/>
      <c r="Y841" s="337"/>
      <c r="Z841" s="337"/>
    </row>
    <row r="842" spans="1:26" ht="12.75" x14ac:dyDescent="0.2">
      <c r="A842" s="337"/>
      <c r="B842" s="337"/>
      <c r="C842" s="337"/>
      <c r="D842" s="337"/>
      <c r="E842" s="337"/>
      <c r="F842" s="337"/>
      <c r="G842" s="337"/>
      <c r="H842" s="337"/>
      <c r="I842" s="337"/>
      <c r="J842" s="337"/>
      <c r="K842" s="337"/>
      <c r="L842" s="337"/>
      <c r="M842" s="337"/>
      <c r="N842" s="337"/>
      <c r="O842" s="337"/>
      <c r="P842" s="337"/>
      <c r="Q842" s="337"/>
      <c r="R842" s="337"/>
      <c r="S842" s="337"/>
      <c r="T842" s="337"/>
      <c r="U842" s="337"/>
      <c r="V842" s="337"/>
      <c r="W842" s="337"/>
      <c r="X842" s="337"/>
      <c r="Y842" s="337"/>
      <c r="Z842" s="337"/>
    </row>
    <row r="843" spans="1:26" ht="12.75" x14ac:dyDescent="0.2">
      <c r="A843" s="337"/>
      <c r="B843" s="337"/>
      <c r="C843" s="337"/>
      <c r="D843" s="337"/>
      <c r="E843" s="337"/>
      <c r="F843" s="337"/>
      <c r="G843" s="337"/>
      <c r="H843" s="337"/>
      <c r="I843" s="337"/>
      <c r="J843" s="337"/>
      <c r="K843" s="337"/>
      <c r="L843" s="337"/>
      <c r="M843" s="337"/>
      <c r="N843" s="337"/>
      <c r="O843" s="337"/>
      <c r="P843" s="337"/>
      <c r="Q843" s="337"/>
      <c r="R843" s="337"/>
      <c r="S843" s="337"/>
      <c r="T843" s="337"/>
      <c r="U843" s="337"/>
      <c r="V843" s="337"/>
      <c r="W843" s="337"/>
      <c r="X843" s="337"/>
      <c r="Y843" s="337"/>
      <c r="Z843" s="337"/>
    </row>
    <row r="844" spans="1:26" ht="12.75" x14ac:dyDescent="0.2">
      <c r="A844" s="337"/>
      <c r="B844" s="337"/>
      <c r="C844" s="337"/>
      <c r="D844" s="337"/>
      <c r="E844" s="337"/>
      <c r="F844" s="337"/>
      <c r="G844" s="337"/>
      <c r="H844" s="337"/>
      <c r="I844" s="337"/>
      <c r="J844" s="337"/>
      <c r="K844" s="337"/>
      <c r="L844" s="337"/>
      <c r="M844" s="337"/>
      <c r="N844" s="337"/>
      <c r="O844" s="337"/>
      <c r="P844" s="337"/>
      <c r="Q844" s="337"/>
      <c r="R844" s="337"/>
      <c r="S844" s="337"/>
      <c r="T844" s="337"/>
      <c r="U844" s="337"/>
      <c r="V844" s="337"/>
      <c r="W844" s="337"/>
      <c r="X844" s="337"/>
      <c r="Y844" s="337"/>
      <c r="Z844" s="337"/>
    </row>
    <row r="845" spans="1:26" ht="12.75" x14ac:dyDescent="0.2">
      <c r="A845" s="337"/>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row>
    <row r="846" spans="1:26" ht="12.75" x14ac:dyDescent="0.2">
      <c r="A846" s="337"/>
      <c r="B846" s="337"/>
      <c r="C846" s="337"/>
      <c r="D846" s="337"/>
      <c r="E846" s="337"/>
      <c r="F846" s="337"/>
      <c r="G846" s="337"/>
      <c r="H846" s="337"/>
      <c r="I846" s="337"/>
      <c r="J846" s="337"/>
      <c r="K846" s="337"/>
      <c r="L846" s="337"/>
      <c r="M846" s="337"/>
      <c r="N846" s="337"/>
      <c r="O846" s="337"/>
      <c r="P846" s="337"/>
      <c r="Q846" s="337"/>
      <c r="R846" s="337"/>
      <c r="S846" s="337"/>
      <c r="T846" s="337"/>
      <c r="U846" s="337"/>
      <c r="V846" s="337"/>
      <c r="W846" s="337"/>
      <c r="X846" s="337"/>
      <c r="Y846" s="337"/>
      <c r="Z846" s="337"/>
    </row>
    <row r="847" spans="1:26" ht="12.75" x14ac:dyDescent="0.2">
      <c r="A847" s="337"/>
      <c r="B847" s="337"/>
      <c r="C847" s="337"/>
      <c r="D847" s="337"/>
      <c r="E847" s="337"/>
      <c r="F847" s="337"/>
      <c r="G847" s="337"/>
      <c r="H847" s="337"/>
      <c r="I847" s="337"/>
      <c r="J847" s="337"/>
      <c r="K847" s="337"/>
      <c r="L847" s="337"/>
      <c r="M847" s="337"/>
      <c r="N847" s="337"/>
      <c r="O847" s="337"/>
      <c r="P847" s="337"/>
      <c r="Q847" s="337"/>
      <c r="R847" s="337"/>
      <c r="S847" s="337"/>
      <c r="T847" s="337"/>
      <c r="U847" s="337"/>
      <c r="V847" s="337"/>
      <c r="W847" s="337"/>
      <c r="X847" s="337"/>
      <c r="Y847" s="337"/>
      <c r="Z847" s="337"/>
    </row>
    <row r="848" spans="1:26" ht="12.75" x14ac:dyDescent="0.2">
      <c r="A848" s="337"/>
      <c r="B848" s="337"/>
      <c r="C848" s="337"/>
      <c r="D848" s="337"/>
      <c r="E848" s="337"/>
      <c r="F848" s="337"/>
      <c r="G848" s="337"/>
      <c r="H848" s="337"/>
      <c r="I848" s="337"/>
      <c r="J848" s="337"/>
      <c r="K848" s="337"/>
      <c r="L848" s="337"/>
      <c r="M848" s="337"/>
      <c r="N848" s="337"/>
      <c r="O848" s="337"/>
      <c r="P848" s="337"/>
      <c r="Q848" s="337"/>
      <c r="R848" s="337"/>
      <c r="S848" s="337"/>
      <c r="T848" s="337"/>
      <c r="U848" s="337"/>
      <c r="V848" s="337"/>
      <c r="W848" s="337"/>
      <c r="X848" s="337"/>
      <c r="Y848" s="337"/>
      <c r="Z848" s="337"/>
    </row>
    <row r="849" spans="1:26" ht="12.75" x14ac:dyDescent="0.2">
      <c r="A849" s="337"/>
      <c r="B849" s="337"/>
      <c r="C849" s="337"/>
      <c r="D849" s="337"/>
      <c r="E849" s="337"/>
      <c r="F849" s="337"/>
      <c r="G849" s="337"/>
      <c r="H849" s="337"/>
      <c r="I849" s="337"/>
      <c r="J849" s="337"/>
      <c r="K849" s="337"/>
      <c r="L849" s="337"/>
      <c r="M849" s="337"/>
      <c r="N849" s="337"/>
      <c r="O849" s="337"/>
      <c r="P849" s="337"/>
      <c r="Q849" s="337"/>
      <c r="R849" s="337"/>
      <c r="S849" s="337"/>
      <c r="T849" s="337"/>
      <c r="U849" s="337"/>
      <c r="V849" s="337"/>
      <c r="W849" s="337"/>
      <c r="X849" s="337"/>
      <c r="Y849" s="337"/>
      <c r="Z849" s="337"/>
    </row>
    <row r="850" spans="1:26" ht="12.75" x14ac:dyDescent="0.2">
      <c r="A850" s="337"/>
      <c r="B850" s="337"/>
      <c r="C850" s="337"/>
      <c r="D850" s="337"/>
      <c r="E850" s="337"/>
      <c r="F850" s="337"/>
      <c r="G850" s="337"/>
      <c r="H850" s="337"/>
      <c r="I850" s="337"/>
      <c r="J850" s="337"/>
      <c r="K850" s="337"/>
      <c r="L850" s="337"/>
      <c r="M850" s="337"/>
      <c r="N850" s="337"/>
      <c r="O850" s="337"/>
      <c r="P850" s="337"/>
      <c r="Q850" s="337"/>
      <c r="R850" s="337"/>
      <c r="S850" s="337"/>
      <c r="T850" s="337"/>
      <c r="U850" s="337"/>
      <c r="V850" s="337"/>
      <c r="W850" s="337"/>
      <c r="X850" s="337"/>
      <c r="Y850" s="337"/>
      <c r="Z850" s="337"/>
    </row>
    <row r="851" spans="1:26" ht="12.75" x14ac:dyDescent="0.2">
      <c r="A851" s="337"/>
      <c r="B851" s="337"/>
      <c r="C851" s="337"/>
      <c r="D851" s="337"/>
      <c r="E851" s="337"/>
      <c r="F851" s="337"/>
      <c r="G851" s="337"/>
      <c r="H851" s="337"/>
      <c r="I851" s="337"/>
      <c r="J851" s="337"/>
      <c r="K851" s="337"/>
      <c r="L851" s="337"/>
      <c r="M851" s="337"/>
      <c r="N851" s="337"/>
      <c r="O851" s="337"/>
      <c r="P851" s="337"/>
      <c r="Q851" s="337"/>
      <c r="R851" s="337"/>
      <c r="S851" s="337"/>
      <c r="T851" s="337"/>
      <c r="U851" s="337"/>
      <c r="V851" s="337"/>
      <c r="W851" s="337"/>
      <c r="X851" s="337"/>
      <c r="Y851" s="337"/>
      <c r="Z851" s="337"/>
    </row>
    <row r="852" spans="1:26" ht="12.75" x14ac:dyDescent="0.2">
      <c r="A852" s="337"/>
      <c r="B852" s="337"/>
      <c r="C852" s="337"/>
      <c r="D852" s="337"/>
      <c r="E852" s="337"/>
      <c r="F852" s="337"/>
      <c r="G852" s="337"/>
      <c r="H852" s="337"/>
      <c r="I852" s="337"/>
      <c r="J852" s="337"/>
      <c r="K852" s="337"/>
      <c r="L852" s="337"/>
      <c r="M852" s="337"/>
      <c r="N852" s="337"/>
      <c r="O852" s="337"/>
      <c r="P852" s="337"/>
      <c r="Q852" s="337"/>
      <c r="R852" s="337"/>
      <c r="S852" s="337"/>
      <c r="T852" s="337"/>
      <c r="U852" s="337"/>
      <c r="V852" s="337"/>
      <c r="W852" s="337"/>
      <c r="X852" s="337"/>
      <c r="Y852" s="337"/>
      <c r="Z852" s="337"/>
    </row>
    <row r="853" spans="1:26" ht="12.75" x14ac:dyDescent="0.2">
      <c r="A853" s="337"/>
      <c r="B853" s="337"/>
      <c r="C853" s="337"/>
      <c r="D853" s="337"/>
      <c r="E853" s="337"/>
      <c r="F853" s="337"/>
      <c r="G853" s="337"/>
      <c r="H853" s="337"/>
      <c r="I853" s="337"/>
      <c r="J853" s="337"/>
      <c r="K853" s="337"/>
      <c r="L853" s="337"/>
      <c r="M853" s="337"/>
      <c r="N853" s="337"/>
      <c r="O853" s="337"/>
      <c r="P853" s="337"/>
      <c r="Q853" s="337"/>
      <c r="R853" s="337"/>
      <c r="S853" s="337"/>
      <c r="T853" s="337"/>
      <c r="U853" s="337"/>
      <c r="V853" s="337"/>
      <c r="W853" s="337"/>
      <c r="X853" s="337"/>
      <c r="Y853" s="337"/>
      <c r="Z853" s="337"/>
    </row>
    <row r="854" spans="1:26" ht="12.75" x14ac:dyDescent="0.2">
      <c r="A854" s="337"/>
      <c r="B854" s="337"/>
      <c r="C854" s="337"/>
      <c r="D854" s="337"/>
      <c r="E854" s="337"/>
      <c r="F854" s="337"/>
      <c r="G854" s="337"/>
      <c r="H854" s="337"/>
      <c r="I854" s="337"/>
      <c r="J854" s="337"/>
      <c r="K854" s="337"/>
      <c r="L854" s="337"/>
      <c r="M854" s="337"/>
      <c r="N854" s="337"/>
      <c r="O854" s="337"/>
      <c r="P854" s="337"/>
      <c r="Q854" s="337"/>
      <c r="R854" s="337"/>
      <c r="S854" s="337"/>
      <c r="T854" s="337"/>
      <c r="U854" s="337"/>
      <c r="V854" s="337"/>
      <c r="W854" s="337"/>
      <c r="X854" s="337"/>
      <c r="Y854" s="337"/>
      <c r="Z854" s="337"/>
    </row>
    <row r="855" spans="1:26" ht="12.75" x14ac:dyDescent="0.2">
      <c r="A855" s="337"/>
      <c r="B855" s="337"/>
      <c r="C855" s="337"/>
      <c r="D855" s="337"/>
      <c r="E855" s="337"/>
      <c r="F855" s="337"/>
      <c r="G855" s="337"/>
      <c r="H855" s="337"/>
      <c r="I855" s="337"/>
      <c r="J855" s="337"/>
      <c r="K855" s="337"/>
      <c r="L855" s="337"/>
      <c r="M855" s="337"/>
      <c r="N855" s="337"/>
      <c r="O855" s="337"/>
      <c r="P855" s="337"/>
      <c r="Q855" s="337"/>
      <c r="R855" s="337"/>
      <c r="S855" s="337"/>
      <c r="T855" s="337"/>
      <c r="U855" s="337"/>
      <c r="V855" s="337"/>
      <c r="W855" s="337"/>
      <c r="X855" s="337"/>
      <c r="Y855" s="337"/>
      <c r="Z855" s="337"/>
    </row>
    <row r="856" spans="1:26" ht="12.75" x14ac:dyDescent="0.2">
      <c r="A856" s="337"/>
      <c r="B856" s="337"/>
      <c r="C856" s="337"/>
      <c r="D856" s="337"/>
      <c r="E856" s="337"/>
      <c r="F856" s="337"/>
      <c r="G856" s="337"/>
      <c r="H856" s="337"/>
      <c r="I856" s="337"/>
      <c r="J856" s="337"/>
      <c r="K856" s="337"/>
      <c r="L856" s="337"/>
      <c r="M856" s="337"/>
      <c r="N856" s="337"/>
      <c r="O856" s="337"/>
      <c r="P856" s="337"/>
      <c r="Q856" s="337"/>
      <c r="R856" s="337"/>
      <c r="S856" s="337"/>
      <c r="T856" s="337"/>
      <c r="U856" s="337"/>
      <c r="V856" s="337"/>
      <c r="W856" s="337"/>
      <c r="X856" s="337"/>
      <c r="Y856" s="337"/>
      <c r="Z856" s="337"/>
    </row>
    <row r="857" spans="1:26" ht="12.75" x14ac:dyDescent="0.2">
      <c r="A857" s="337"/>
      <c r="B857" s="337"/>
      <c r="C857" s="337"/>
      <c r="D857" s="337"/>
      <c r="E857" s="337"/>
      <c r="F857" s="337"/>
      <c r="G857" s="337"/>
      <c r="H857" s="337"/>
      <c r="I857" s="337"/>
      <c r="J857" s="337"/>
      <c r="K857" s="337"/>
      <c r="L857" s="337"/>
      <c r="M857" s="337"/>
      <c r="N857" s="337"/>
      <c r="O857" s="337"/>
      <c r="P857" s="337"/>
      <c r="Q857" s="337"/>
      <c r="R857" s="337"/>
      <c r="S857" s="337"/>
      <c r="T857" s="337"/>
      <c r="U857" s="337"/>
      <c r="V857" s="337"/>
      <c r="W857" s="337"/>
      <c r="X857" s="337"/>
      <c r="Y857" s="337"/>
      <c r="Z857" s="337"/>
    </row>
    <row r="858" spans="1:26" ht="12.75" x14ac:dyDescent="0.2">
      <c r="A858" s="337"/>
      <c r="B858" s="337"/>
      <c r="C858" s="337"/>
      <c r="D858" s="337"/>
      <c r="E858" s="337"/>
      <c r="F858" s="337"/>
      <c r="G858" s="337"/>
      <c r="H858" s="337"/>
      <c r="I858" s="337"/>
      <c r="J858" s="337"/>
      <c r="K858" s="337"/>
      <c r="L858" s="337"/>
      <c r="M858" s="337"/>
      <c r="N858" s="337"/>
      <c r="O858" s="337"/>
      <c r="P858" s="337"/>
      <c r="Q858" s="337"/>
      <c r="R858" s="337"/>
      <c r="S858" s="337"/>
      <c r="T858" s="337"/>
      <c r="U858" s="337"/>
      <c r="V858" s="337"/>
      <c r="W858" s="337"/>
      <c r="X858" s="337"/>
      <c r="Y858" s="337"/>
      <c r="Z858" s="337"/>
    </row>
    <row r="859" spans="1:26" ht="12.75" x14ac:dyDescent="0.2">
      <c r="A859" s="337"/>
      <c r="B859" s="337"/>
      <c r="C859" s="337"/>
      <c r="D859" s="337"/>
      <c r="E859" s="337"/>
      <c r="F859" s="337"/>
      <c r="G859" s="337"/>
      <c r="H859" s="337"/>
      <c r="I859" s="337"/>
      <c r="J859" s="337"/>
      <c r="K859" s="337"/>
      <c r="L859" s="337"/>
      <c r="M859" s="337"/>
      <c r="N859" s="337"/>
      <c r="O859" s="337"/>
      <c r="P859" s="337"/>
      <c r="Q859" s="337"/>
      <c r="R859" s="337"/>
      <c r="S859" s="337"/>
      <c r="T859" s="337"/>
      <c r="U859" s="337"/>
      <c r="V859" s="337"/>
      <c r="W859" s="337"/>
      <c r="X859" s="337"/>
      <c r="Y859" s="337"/>
      <c r="Z859" s="337"/>
    </row>
    <row r="860" spans="1:26" ht="12.75" x14ac:dyDescent="0.2">
      <c r="A860" s="337"/>
      <c r="B860" s="337"/>
      <c r="C860" s="337"/>
      <c r="D860" s="337"/>
      <c r="E860" s="337"/>
      <c r="F860" s="337"/>
      <c r="G860" s="337"/>
      <c r="H860" s="337"/>
      <c r="I860" s="337"/>
      <c r="J860" s="337"/>
      <c r="K860" s="337"/>
      <c r="L860" s="337"/>
      <c r="M860" s="337"/>
      <c r="N860" s="337"/>
      <c r="O860" s="337"/>
      <c r="P860" s="337"/>
      <c r="Q860" s="337"/>
      <c r="R860" s="337"/>
      <c r="S860" s="337"/>
      <c r="T860" s="337"/>
      <c r="U860" s="337"/>
      <c r="V860" s="337"/>
      <c r="W860" s="337"/>
      <c r="X860" s="337"/>
      <c r="Y860" s="337"/>
      <c r="Z860" s="337"/>
    </row>
    <row r="861" spans="1:26" ht="12.75" x14ac:dyDescent="0.2">
      <c r="A861" s="337"/>
      <c r="B861" s="337"/>
      <c r="C861" s="337"/>
      <c r="D861" s="337"/>
      <c r="E861" s="337"/>
      <c r="F861" s="337"/>
      <c r="G861" s="337"/>
      <c r="H861" s="337"/>
      <c r="I861" s="337"/>
      <c r="J861" s="337"/>
      <c r="K861" s="337"/>
      <c r="L861" s="337"/>
      <c r="M861" s="337"/>
      <c r="N861" s="337"/>
      <c r="O861" s="337"/>
      <c r="P861" s="337"/>
      <c r="Q861" s="337"/>
      <c r="R861" s="337"/>
      <c r="S861" s="337"/>
      <c r="T861" s="337"/>
      <c r="U861" s="337"/>
      <c r="V861" s="337"/>
      <c r="W861" s="337"/>
      <c r="X861" s="337"/>
      <c r="Y861" s="337"/>
      <c r="Z861" s="337"/>
    </row>
    <row r="862" spans="1:26" ht="12.75" x14ac:dyDescent="0.2">
      <c r="A862" s="337"/>
      <c r="B862" s="337"/>
      <c r="C862" s="337"/>
      <c r="D862" s="337"/>
      <c r="E862" s="337"/>
      <c r="F862" s="337"/>
      <c r="G862" s="337"/>
      <c r="H862" s="337"/>
      <c r="I862" s="337"/>
      <c r="J862" s="337"/>
      <c r="K862" s="337"/>
      <c r="L862" s="337"/>
      <c r="M862" s="337"/>
      <c r="N862" s="337"/>
      <c r="O862" s="337"/>
      <c r="P862" s="337"/>
      <c r="Q862" s="337"/>
      <c r="R862" s="337"/>
      <c r="S862" s="337"/>
      <c r="T862" s="337"/>
      <c r="U862" s="337"/>
      <c r="V862" s="337"/>
      <c r="W862" s="337"/>
      <c r="X862" s="337"/>
      <c r="Y862" s="337"/>
      <c r="Z862" s="337"/>
    </row>
    <row r="863" spans="1:26" ht="12.75" x14ac:dyDescent="0.2">
      <c r="A863" s="337"/>
      <c r="B863" s="337"/>
      <c r="C863" s="337"/>
      <c r="D863" s="337"/>
      <c r="E863" s="337"/>
      <c r="F863" s="337"/>
      <c r="G863" s="337"/>
      <c r="H863" s="337"/>
      <c r="I863" s="337"/>
      <c r="J863" s="337"/>
      <c r="K863" s="337"/>
      <c r="L863" s="337"/>
      <c r="M863" s="337"/>
      <c r="N863" s="337"/>
      <c r="O863" s="337"/>
      <c r="P863" s="337"/>
      <c r="Q863" s="337"/>
      <c r="R863" s="337"/>
      <c r="S863" s="337"/>
      <c r="T863" s="337"/>
      <c r="U863" s="337"/>
      <c r="V863" s="337"/>
      <c r="W863" s="337"/>
      <c r="X863" s="337"/>
      <c r="Y863" s="337"/>
      <c r="Z863" s="337"/>
    </row>
    <row r="864" spans="1:26" ht="12.75" x14ac:dyDescent="0.2">
      <c r="A864" s="337"/>
      <c r="B864" s="337"/>
      <c r="C864" s="337"/>
      <c r="D864" s="337"/>
      <c r="E864" s="337"/>
      <c r="F864" s="337"/>
      <c r="G864" s="337"/>
      <c r="H864" s="337"/>
      <c r="I864" s="337"/>
      <c r="J864" s="337"/>
      <c r="K864" s="337"/>
      <c r="L864" s="337"/>
      <c r="M864" s="337"/>
      <c r="N864" s="337"/>
      <c r="O864" s="337"/>
      <c r="P864" s="337"/>
      <c r="Q864" s="337"/>
      <c r="R864" s="337"/>
      <c r="S864" s="337"/>
      <c r="T864" s="337"/>
      <c r="U864" s="337"/>
      <c r="V864" s="337"/>
      <c r="W864" s="337"/>
      <c r="X864" s="337"/>
      <c r="Y864" s="337"/>
      <c r="Z864" s="337"/>
    </row>
    <row r="865" spans="1:26" ht="12.75" x14ac:dyDescent="0.2">
      <c r="A865" s="337"/>
      <c r="B865" s="337"/>
      <c r="C865" s="337"/>
      <c r="D865" s="337"/>
      <c r="E865" s="337"/>
      <c r="F865" s="337"/>
      <c r="G865" s="337"/>
      <c r="H865" s="337"/>
      <c r="I865" s="337"/>
      <c r="J865" s="337"/>
      <c r="K865" s="337"/>
      <c r="L865" s="337"/>
      <c r="M865" s="337"/>
      <c r="N865" s="337"/>
      <c r="O865" s="337"/>
      <c r="P865" s="337"/>
      <c r="Q865" s="337"/>
      <c r="R865" s="337"/>
      <c r="S865" s="337"/>
      <c r="T865" s="337"/>
      <c r="U865" s="337"/>
      <c r="V865" s="337"/>
      <c r="W865" s="337"/>
      <c r="X865" s="337"/>
      <c r="Y865" s="337"/>
      <c r="Z865" s="337"/>
    </row>
    <row r="866" spans="1:26" ht="12.75" x14ac:dyDescent="0.2">
      <c r="A866" s="337"/>
      <c r="B866" s="337"/>
      <c r="C866" s="337"/>
      <c r="D866" s="337"/>
      <c r="E866" s="337"/>
      <c r="F866" s="337"/>
      <c r="G866" s="337"/>
      <c r="H866" s="337"/>
      <c r="I866" s="337"/>
      <c r="J866" s="337"/>
      <c r="K866" s="337"/>
      <c r="L866" s="337"/>
      <c r="M866" s="337"/>
      <c r="N866" s="337"/>
      <c r="O866" s="337"/>
      <c r="P866" s="337"/>
      <c r="Q866" s="337"/>
      <c r="R866" s="337"/>
      <c r="S866" s="337"/>
      <c r="T866" s="337"/>
      <c r="U866" s="337"/>
      <c r="V866" s="337"/>
      <c r="W866" s="337"/>
      <c r="X866" s="337"/>
      <c r="Y866" s="337"/>
      <c r="Z866" s="337"/>
    </row>
    <row r="867" spans="1:26" ht="12.75" x14ac:dyDescent="0.2">
      <c r="A867" s="337"/>
      <c r="B867" s="337"/>
      <c r="C867" s="337"/>
      <c r="D867" s="337"/>
      <c r="E867" s="337"/>
      <c r="F867" s="337"/>
      <c r="G867" s="337"/>
      <c r="H867" s="337"/>
      <c r="I867" s="337"/>
      <c r="J867" s="337"/>
      <c r="K867" s="337"/>
      <c r="L867" s="337"/>
      <c r="M867" s="337"/>
      <c r="N867" s="337"/>
      <c r="O867" s="337"/>
      <c r="P867" s="337"/>
      <c r="Q867" s="337"/>
      <c r="R867" s="337"/>
      <c r="S867" s="337"/>
      <c r="T867" s="337"/>
      <c r="U867" s="337"/>
      <c r="V867" s="337"/>
      <c r="W867" s="337"/>
      <c r="X867" s="337"/>
      <c r="Y867" s="337"/>
      <c r="Z867" s="337"/>
    </row>
    <row r="868" spans="1:26" ht="12.75" x14ac:dyDescent="0.2">
      <c r="A868" s="337"/>
      <c r="B868" s="337"/>
      <c r="C868" s="337"/>
      <c r="D868" s="337"/>
      <c r="E868" s="337"/>
      <c r="F868" s="337"/>
      <c r="G868" s="337"/>
      <c r="H868" s="337"/>
      <c r="I868" s="337"/>
      <c r="J868" s="337"/>
      <c r="K868" s="337"/>
      <c r="L868" s="337"/>
      <c r="M868" s="337"/>
      <c r="N868" s="337"/>
      <c r="O868" s="337"/>
      <c r="P868" s="337"/>
      <c r="Q868" s="337"/>
      <c r="R868" s="337"/>
      <c r="S868" s="337"/>
      <c r="T868" s="337"/>
      <c r="U868" s="337"/>
      <c r="V868" s="337"/>
      <c r="W868" s="337"/>
      <c r="X868" s="337"/>
      <c r="Y868" s="337"/>
      <c r="Z868" s="337"/>
    </row>
    <row r="869" spans="1:26" ht="12.75" x14ac:dyDescent="0.2">
      <c r="A869" s="337"/>
      <c r="B869" s="337"/>
      <c r="C869" s="337"/>
      <c r="D869" s="337"/>
      <c r="E869" s="337"/>
      <c r="F869" s="337"/>
      <c r="G869" s="337"/>
      <c r="H869" s="337"/>
      <c r="I869" s="337"/>
      <c r="J869" s="337"/>
      <c r="K869" s="337"/>
      <c r="L869" s="337"/>
      <c r="M869" s="337"/>
      <c r="N869" s="337"/>
      <c r="O869" s="337"/>
      <c r="P869" s="337"/>
      <c r="Q869" s="337"/>
      <c r="R869" s="337"/>
      <c r="S869" s="337"/>
      <c r="T869" s="337"/>
      <c r="U869" s="337"/>
      <c r="V869" s="337"/>
      <c r="W869" s="337"/>
      <c r="X869" s="337"/>
      <c r="Y869" s="337"/>
      <c r="Z869" s="337"/>
    </row>
    <row r="870" spans="1:26" ht="12.75" x14ac:dyDescent="0.2">
      <c r="A870" s="337"/>
      <c r="B870" s="337"/>
      <c r="C870" s="337"/>
      <c r="D870" s="337"/>
      <c r="E870" s="337"/>
      <c r="F870" s="337"/>
      <c r="G870" s="337"/>
      <c r="H870" s="337"/>
      <c r="I870" s="337"/>
      <c r="J870" s="337"/>
      <c r="K870" s="337"/>
      <c r="L870" s="337"/>
      <c r="M870" s="337"/>
      <c r="N870" s="337"/>
      <c r="O870" s="337"/>
      <c r="P870" s="337"/>
      <c r="Q870" s="337"/>
      <c r="R870" s="337"/>
      <c r="S870" s="337"/>
      <c r="T870" s="337"/>
      <c r="U870" s="337"/>
      <c r="V870" s="337"/>
      <c r="W870" s="337"/>
      <c r="X870" s="337"/>
      <c r="Y870" s="337"/>
      <c r="Z870" s="337"/>
    </row>
    <row r="871" spans="1:26" ht="12.75" x14ac:dyDescent="0.2">
      <c r="A871" s="337"/>
      <c r="B871" s="337"/>
      <c r="C871" s="337"/>
      <c r="D871" s="337"/>
      <c r="E871" s="337"/>
      <c r="F871" s="337"/>
      <c r="G871" s="337"/>
      <c r="H871" s="337"/>
      <c r="I871" s="337"/>
      <c r="J871" s="337"/>
      <c r="K871" s="337"/>
      <c r="L871" s="337"/>
      <c r="M871" s="337"/>
      <c r="N871" s="337"/>
      <c r="O871" s="337"/>
      <c r="P871" s="337"/>
      <c r="Q871" s="337"/>
      <c r="R871" s="337"/>
      <c r="S871" s="337"/>
      <c r="T871" s="337"/>
      <c r="U871" s="337"/>
      <c r="V871" s="337"/>
      <c r="W871" s="337"/>
      <c r="X871" s="337"/>
      <c r="Y871" s="337"/>
      <c r="Z871" s="337"/>
    </row>
    <row r="872" spans="1:26" ht="12.75" x14ac:dyDescent="0.2">
      <c r="A872" s="337"/>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row>
    <row r="873" spans="1:26" ht="12.75" x14ac:dyDescent="0.2">
      <c r="A873" s="337"/>
      <c r="B873" s="337"/>
      <c r="C873" s="337"/>
      <c r="D873" s="337"/>
      <c r="E873" s="337"/>
      <c r="F873" s="337"/>
      <c r="G873" s="337"/>
      <c r="H873" s="337"/>
      <c r="I873" s="337"/>
      <c r="J873" s="337"/>
      <c r="K873" s="337"/>
      <c r="L873" s="337"/>
      <c r="M873" s="337"/>
      <c r="N873" s="337"/>
      <c r="O873" s="337"/>
      <c r="P873" s="337"/>
      <c r="Q873" s="337"/>
      <c r="R873" s="337"/>
      <c r="S873" s="337"/>
      <c r="T873" s="337"/>
      <c r="U873" s="337"/>
      <c r="V873" s="337"/>
      <c r="W873" s="337"/>
      <c r="X873" s="337"/>
      <c r="Y873" s="337"/>
      <c r="Z873" s="337"/>
    </row>
    <row r="874" spans="1:26" ht="12.75" x14ac:dyDescent="0.2">
      <c r="A874" s="337"/>
      <c r="B874" s="337"/>
      <c r="C874" s="337"/>
      <c r="D874" s="337"/>
      <c r="E874" s="337"/>
      <c r="F874" s="337"/>
      <c r="G874" s="337"/>
      <c r="H874" s="337"/>
      <c r="I874" s="337"/>
      <c r="J874" s="337"/>
      <c r="K874" s="337"/>
      <c r="L874" s="337"/>
      <c r="M874" s="337"/>
      <c r="N874" s="337"/>
      <c r="O874" s="337"/>
      <c r="P874" s="337"/>
      <c r="Q874" s="337"/>
      <c r="R874" s="337"/>
      <c r="S874" s="337"/>
      <c r="T874" s="337"/>
      <c r="U874" s="337"/>
      <c r="V874" s="337"/>
      <c r="W874" s="337"/>
      <c r="X874" s="337"/>
      <c r="Y874" s="337"/>
      <c r="Z874" s="337"/>
    </row>
    <row r="875" spans="1:26" ht="12.75" x14ac:dyDescent="0.2">
      <c r="A875" s="337"/>
      <c r="B875" s="337"/>
      <c r="C875" s="337"/>
      <c r="D875" s="337"/>
      <c r="E875" s="337"/>
      <c r="F875" s="337"/>
      <c r="G875" s="337"/>
      <c r="H875" s="337"/>
      <c r="I875" s="337"/>
      <c r="J875" s="337"/>
      <c r="K875" s="337"/>
      <c r="L875" s="337"/>
      <c r="M875" s="337"/>
      <c r="N875" s="337"/>
      <c r="O875" s="337"/>
      <c r="P875" s="337"/>
      <c r="Q875" s="337"/>
      <c r="R875" s="337"/>
      <c r="S875" s="337"/>
      <c r="T875" s="337"/>
      <c r="U875" s="337"/>
      <c r="V875" s="337"/>
      <c r="W875" s="337"/>
      <c r="X875" s="337"/>
      <c r="Y875" s="337"/>
      <c r="Z875" s="337"/>
    </row>
    <row r="876" spans="1:26" ht="12.75" x14ac:dyDescent="0.2">
      <c r="A876" s="337"/>
      <c r="B876" s="337"/>
      <c r="C876" s="337"/>
      <c r="D876" s="337"/>
      <c r="E876" s="337"/>
      <c r="F876" s="337"/>
      <c r="G876" s="337"/>
      <c r="H876" s="337"/>
      <c r="I876" s="337"/>
      <c r="J876" s="337"/>
      <c r="K876" s="337"/>
      <c r="L876" s="337"/>
      <c r="M876" s="337"/>
      <c r="N876" s="337"/>
      <c r="O876" s="337"/>
      <c r="P876" s="337"/>
      <c r="Q876" s="337"/>
      <c r="R876" s="337"/>
      <c r="S876" s="337"/>
      <c r="T876" s="337"/>
      <c r="U876" s="337"/>
      <c r="V876" s="337"/>
      <c r="W876" s="337"/>
      <c r="X876" s="337"/>
      <c r="Y876" s="337"/>
      <c r="Z876" s="337"/>
    </row>
    <row r="877" spans="1:26" ht="12.75" x14ac:dyDescent="0.2">
      <c r="A877" s="337"/>
      <c r="B877" s="337"/>
      <c r="C877" s="337"/>
      <c r="D877" s="337"/>
      <c r="E877" s="337"/>
      <c r="F877" s="337"/>
      <c r="G877" s="337"/>
      <c r="H877" s="337"/>
      <c r="I877" s="337"/>
      <c r="J877" s="337"/>
      <c r="K877" s="337"/>
      <c r="L877" s="337"/>
      <c r="M877" s="337"/>
      <c r="N877" s="337"/>
      <c r="O877" s="337"/>
      <c r="P877" s="337"/>
      <c r="Q877" s="337"/>
      <c r="R877" s="337"/>
      <c r="S877" s="337"/>
      <c r="T877" s="337"/>
      <c r="U877" s="337"/>
      <c r="V877" s="337"/>
      <c r="W877" s="337"/>
      <c r="X877" s="337"/>
      <c r="Y877" s="337"/>
      <c r="Z877" s="337"/>
    </row>
    <row r="878" spans="1:26" ht="12.75" x14ac:dyDescent="0.2">
      <c r="A878" s="337"/>
      <c r="B878" s="337"/>
      <c r="C878" s="337"/>
      <c r="D878" s="337"/>
      <c r="E878" s="337"/>
      <c r="F878" s="337"/>
      <c r="G878" s="337"/>
      <c r="H878" s="337"/>
      <c r="I878" s="337"/>
      <c r="J878" s="337"/>
      <c r="K878" s="337"/>
      <c r="L878" s="337"/>
      <c r="M878" s="337"/>
      <c r="N878" s="337"/>
      <c r="O878" s="337"/>
      <c r="P878" s="337"/>
      <c r="Q878" s="337"/>
      <c r="R878" s="337"/>
      <c r="S878" s="337"/>
      <c r="T878" s="337"/>
      <c r="U878" s="337"/>
      <c r="V878" s="337"/>
      <c r="W878" s="337"/>
      <c r="X878" s="337"/>
      <c r="Y878" s="337"/>
      <c r="Z878" s="337"/>
    </row>
    <row r="879" spans="1:26" ht="12.75" x14ac:dyDescent="0.2">
      <c r="A879" s="337"/>
      <c r="B879" s="337"/>
      <c r="C879" s="337"/>
      <c r="D879" s="337"/>
      <c r="E879" s="337"/>
      <c r="F879" s="337"/>
      <c r="G879" s="337"/>
      <c r="H879" s="337"/>
      <c r="I879" s="337"/>
      <c r="J879" s="337"/>
      <c r="K879" s="337"/>
      <c r="L879" s="337"/>
      <c r="M879" s="337"/>
      <c r="N879" s="337"/>
      <c r="O879" s="337"/>
      <c r="P879" s="337"/>
      <c r="Q879" s="337"/>
      <c r="R879" s="337"/>
      <c r="S879" s="337"/>
      <c r="T879" s="337"/>
      <c r="U879" s="337"/>
      <c r="V879" s="337"/>
      <c r="W879" s="337"/>
      <c r="X879" s="337"/>
      <c r="Y879" s="337"/>
      <c r="Z879" s="337"/>
    </row>
    <row r="880" spans="1:26" ht="12.75" x14ac:dyDescent="0.2">
      <c r="A880" s="337"/>
      <c r="B880" s="337"/>
      <c r="C880" s="337"/>
      <c r="D880" s="337"/>
      <c r="E880" s="337"/>
      <c r="F880" s="337"/>
      <c r="G880" s="337"/>
      <c r="H880" s="337"/>
      <c r="I880" s="337"/>
      <c r="J880" s="337"/>
      <c r="K880" s="337"/>
      <c r="L880" s="337"/>
      <c r="M880" s="337"/>
      <c r="N880" s="337"/>
      <c r="O880" s="337"/>
      <c r="P880" s="337"/>
      <c r="Q880" s="337"/>
      <c r="R880" s="337"/>
      <c r="S880" s="337"/>
      <c r="T880" s="337"/>
      <c r="U880" s="337"/>
      <c r="V880" s="337"/>
      <c r="W880" s="337"/>
      <c r="X880" s="337"/>
      <c r="Y880" s="337"/>
      <c r="Z880" s="337"/>
    </row>
    <row r="881" spans="1:26" ht="12.75" x14ac:dyDescent="0.2">
      <c r="A881" s="337"/>
      <c r="B881" s="337"/>
      <c r="C881" s="337"/>
      <c r="D881" s="337"/>
      <c r="E881" s="337"/>
      <c r="F881" s="337"/>
      <c r="G881" s="337"/>
      <c r="H881" s="337"/>
      <c r="I881" s="337"/>
      <c r="J881" s="337"/>
      <c r="K881" s="337"/>
      <c r="L881" s="337"/>
      <c r="M881" s="337"/>
      <c r="N881" s="337"/>
      <c r="O881" s="337"/>
      <c r="P881" s="337"/>
      <c r="Q881" s="337"/>
      <c r="R881" s="337"/>
      <c r="S881" s="337"/>
      <c r="T881" s="337"/>
      <c r="U881" s="337"/>
      <c r="V881" s="337"/>
      <c r="W881" s="337"/>
      <c r="X881" s="337"/>
      <c r="Y881" s="337"/>
      <c r="Z881" s="337"/>
    </row>
    <row r="882" spans="1:26" ht="12.75" x14ac:dyDescent="0.2">
      <c r="A882" s="337"/>
      <c r="B882" s="337"/>
      <c r="C882" s="337"/>
      <c r="D882" s="337"/>
      <c r="E882" s="337"/>
      <c r="F882" s="337"/>
      <c r="G882" s="337"/>
      <c r="H882" s="337"/>
      <c r="I882" s="337"/>
      <c r="J882" s="337"/>
      <c r="K882" s="337"/>
      <c r="L882" s="337"/>
      <c r="M882" s="337"/>
      <c r="N882" s="337"/>
      <c r="O882" s="337"/>
      <c r="P882" s="337"/>
      <c r="Q882" s="337"/>
      <c r="R882" s="337"/>
      <c r="S882" s="337"/>
      <c r="T882" s="337"/>
      <c r="U882" s="337"/>
      <c r="V882" s="337"/>
      <c r="W882" s="337"/>
      <c r="X882" s="337"/>
      <c r="Y882" s="337"/>
      <c r="Z882" s="337"/>
    </row>
    <row r="883" spans="1:26" ht="12.75" x14ac:dyDescent="0.2">
      <c r="A883" s="337"/>
      <c r="B883" s="337"/>
      <c r="C883" s="337"/>
      <c r="D883" s="337"/>
      <c r="E883" s="337"/>
      <c r="F883" s="337"/>
      <c r="G883" s="337"/>
      <c r="H883" s="337"/>
      <c r="I883" s="337"/>
      <c r="J883" s="337"/>
      <c r="K883" s="337"/>
      <c r="L883" s="337"/>
      <c r="M883" s="337"/>
      <c r="N883" s="337"/>
      <c r="O883" s="337"/>
      <c r="P883" s="337"/>
      <c r="Q883" s="337"/>
      <c r="R883" s="337"/>
      <c r="S883" s="337"/>
      <c r="T883" s="337"/>
      <c r="U883" s="337"/>
      <c r="V883" s="337"/>
      <c r="W883" s="337"/>
      <c r="X883" s="337"/>
      <c r="Y883" s="337"/>
      <c r="Z883" s="337"/>
    </row>
    <row r="884" spans="1:26" ht="12.75" x14ac:dyDescent="0.2">
      <c r="A884" s="337"/>
      <c r="B884" s="337"/>
      <c r="C884" s="337"/>
      <c r="D884" s="337"/>
      <c r="E884" s="337"/>
      <c r="F884" s="337"/>
      <c r="G884" s="337"/>
      <c r="H884" s="337"/>
      <c r="I884" s="337"/>
      <c r="J884" s="337"/>
      <c r="K884" s="337"/>
      <c r="L884" s="337"/>
      <c r="M884" s="337"/>
      <c r="N884" s="337"/>
      <c r="O884" s="337"/>
      <c r="P884" s="337"/>
      <c r="Q884" s="337"/>
      <c r="R884" s="337"/>
      <c r="S884" s="337"/>
      <c r="T884" s="337"/>
      <c r="U884" s="337"/>
      <c r="V884" s="337"/>
      <c r="W884" s="337"/>
      <c r="X884" s="337"/>
      <c r="Y884" s="337"/>
      <c r="Z884" s="337"/>
    </row>
    <row r="885" spans="1:26" ht="12.75" x14ac:dyDescent="0.2">
      <c r="A885" s="337"/>
      <c r="B885" s="337"/>
      <c r="C885" s="337"/>
      <c r="D885" s="337"/>
      <c r="E885" s="337"/>
      <c r="F885" s="337"/>
      <c r="G885" s="337"/>
      <c r="H885" s="337"/>
      <c r="I885" s="337"/>
      <c r="J885" s="337"/>
      <c r="K885" s="337"/>
      <c r="L885" s="337"/>
      <c r="M885" s="337"/>
      <c r="N885" s="337"/>
      <c r="O885" s="337"/>
      <c r="P885" s="337"/>
      <c r="Q885" s="337"/>
      <c r="R885" s="337"/>
      <c r="S885" s="337"/>
      <c r="T885" s="337"/>
      <c r="U885" s="337"/>
      <c r="V885" s="337"/>
      <c r="W885" s="337"/>
      <c r="X885" s="337"/>
      <c r="Y885" s="337"/>
      <c r="Z885" s="337"/>
    </row>
    <row r="886" spans="1:26" ht="12.75" x14ac:dyDescent="0.2">
      <c r="A886" s="337"/>
      <c r="B886" s="337"/>
      <c r="C886" s="337"/>
      <c r="D886" s="337"/>
      <c r="E886" s="337"/>
      <c r="F886" s="337"/>
      <c r="G886" s="337"/>
      <c r="H886" s="337"/>
      <c r="I886" s="337"/>
      <c r="J886" s="337"/>
      <c r="K886" s="337"/>
      <c r="L886" s="337"/>
      <c r="M886" s="337"/>
      <c r="N886" s="337"/>
      <c r="O886" s="337"/>
      <c r="P886" s="337"/>
      <c r="Q886" s="337"/>
      <c r="R886" s="337"/>
      <c r="S886" s="337"/>
      <c r="T886" s="337"/>
      <c r="U886" s="337"/>
      <c r="V886" s="337"/>
      <c r="W886" s="337"/>
      <c r="X886" s="337"/>
      <c r="Y886" s="337"/>
      <c r="Z886" s="337"/>
    </row>
    <row r="887" spans="1:26" ht="12.75" x14ac:dyDescent="0.2">
      <c r="A887" s="337"/>
      <c r="B887" s="337"/>
      <c r="C887" s="337"/>
      <c r="D887" s="337"/>
      <c r="E887" s="337"/>
      <c r="F887" s="337"/>
      <c r="G887" s="337"/>
      <c r="H887" s="337"/>
      <c r="I887" s="337"/>
      <c r="J887" s="337"/>
      <c r="K887" s="337"/>
      <c r="L887" s="337"/>
      <c r="M887" s="337"/>
      <c r="N887" s="337"/>
      <c r="O887" s="337"/>
      <c r="P887" s="337"/>
      <c r="Q887" s="337"/>
      <c r="R887" s="337"/>
      <c r="S887" s="337"/>
      <c r="T887" s="337"/>
      <c r="U887" s="337"/>
      <c r="V887" s="337"/>
      <c r="W887" s="337"/>
      <c r="X887" s="337"/>
      <c r="Y887" s="337"/>
      <c r="Z887" s="337"/>
    </row>
    <row r="888" spans="1:26" ht="12.75" x14ac:dyDescent="0.2">
      <c r="A888" s="337"/>
      <c r="B888" s="337"/>
      <c r="C888" s="337"/>
      <c r="D888" s="337"/>
      <c r="E888" s="337"/>
      <c r="F888" s="337"/>
      <c r="G888" s="337"/>
      <c r="H888" s="337"/>
      <c r="I888" s="337"/>
      <c r="J888" s="337"/>
      <c r="K888" s="337"/>
      <c r="L888" s="337"/>
      <c r="M888" s="337"/>
      <c r="N888" s="337"/>
      <c r="O888" s="337"/>
      <c r="P888" s="337"/>
      <c r="Q888" s="337"/>
      <c r="R888" s="337"/>
      <c r="S888" s="337"/>
      <c r="T888" s="337"/>
      <c r="U888" s="337"/>
      <c r="V888" s="337"/>
      <c r="W888" s="337"/>
      <c r="X888" s="337"/>
      <c r="Y888" s="337"/>
      <c r="Z888" s="337"/>
    </row>
    <row r="889" spans="1:26" ht="12.75" x14ac:dyDescent="0.2">
      <c r="A889" s="337"/>
      <c r="B889" s="337"/>
      <c r="C889" s="337"/>
      <c r="D889" s="337"/>
      <c r="E889" s="337"/>
      <c r="F889" s="337"/>
      <c r="G889" s="337"/>
      <c r="H889" s="337"/>
      <c r="I889" s="337"/>
      <c r="J889" s="337"/>
      <c r="K889" s="337"/>
      <c r="L889" s="337"/>
      <c r="M889" s="337"/>
      <c r="N889" s="337"/>
      <c r="O889" s="337"/>
      <c r="P889" s="337"/>
      <c r="Q889" s="337"/>
      <c r="R889" s="337"/>
      <c r="S889" s="337"/>
      <c r="T889" s="337"/>
      <c r="U889" s="337"/>
      <c r="V889" s="337"/>
      <c r="W889" s="337"/>
      <c r="X889" s="337"/>
      <c r="Y889" s="337"/>
      <c r="Z889" s="337"/>
    </row>
    <row r="890" spans="1:26" ht="12.75" x14ac:dyDescent="0.2">
      <c r="A890" s="337"/>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row>
    <row r="891" spans="1:26" ht="12.75" x14ac:dyDescent="0.2">
      <c r="A891" s="337"/>
      <c r="B891" s="337"/>
      <c r="C891" s="337"/>
      <c r="D891" s="337"/>
      <c r="E891" s="337"/>
      <c r="F891" s="337"/>
      <c r="G891" s="337"/>
      <c r="H891" s="337"/>
      <c r="I891" s="337"/>
      <c r="J891" s="337"/>
      <c r="K891" s="337"/>
      <c r="L891" s="337"/>
      <c r="M891" s="337"/>
      <c r="N891" s="337"/>
      <c r="O891" s="337"/>
      <c r="P891" s="337"/>
      <c r="Q891" s="337"/>
      <c r="R891" s="337"/>
      <c r="S891" s="337"/>
      <c r="T891" s="337"/>
      <c r="U891" s="337"/>
      <c r="V891" s="337"/>
      <c r="W891" s="337"/>
      <c r="X891" s="337"/>
      <c r="Y891" s="337"/>
      <c r="Z891" s="337"/>
    </row>
    <row r="892" spans="1:26" ht="12.75" x14ac:dyDescent="0.2">
      <c r="A892" s="337"/>
      <c r="B892" s="337"/>
      <c r="C892" s="337"/>
      <c r="D892" s="337"/>
      <c r="E892" s="337"/>
      <c r="F892" s="337"/>
      <c r="G892" s="337"/>
      <c r="H892" s="337"/>
      <c r="I892" s="337"/>
      <c r="J892" s="337"/>
      <c r="K892" s="337"/>
      <c r="L892" s="337"/>
      <c r="M892" s="337"/>
      <c r="N892" s="337"/>
      <c r="O892" s="337"/>
      <c r="P892" s="337"/>
      <c r="Q892" s="337"/>
      <c r="R892" s="337"/>
      <c r="S892" s="337"/>
      <c r="T892" s="337"/>
      <c r="U892" s="337"/>
      <c r="V892" s="337"/>
      <c r="W892" s="337"/>
      <c r="X892" s="337"/>
      <c r="Y892" s="337"/>
      <c r="Z892" s="337"/>
    </row>
    <row r="893" spans="1:26" ht="12.75" x14ac:dyDescent="0.2">
      <c r="A893" s="337"/>
      <c r="B893" s="337"/>
      <c r="C893" s="337"/>
      <c r="D893" s="337"/>
      <c r="E893" s="337"/>
      <c r="F893" s="337"/>
      <c r="G893" s="337"/>
      <c r="H893" s="337"/>
      <c r="I893" s="337"/>
      <c r="J893" s="337"/>
      <c r="K893" s="337"/>
      <c r="L893" s="337"/>
      <c r="M893" s="337"/>
      <c r="N893" s="337"/>
      <c r="O893" s="337"/>
      <c r="P893" s="337"/>
      <c r="Q893" s="337"/>
      <c r="R893" s="337"/>
      <c r="S893" s="337"/>
      <c r="T893" s="337"/>
      <c r="U893" s="337"/>
      <c r="V893" s="337"/>
      <c r="W893" s="337"/>
      <c r="X893" s="337"/>
      <c r="Y893" s="337"/>
      <c r="Z893" s="337"/>
    </row>
    <row r="894" spans="1:26" ht="12.75" x14ac:dyDescent="0.2">
      <c r="A894" s="337"/>
      <c r="B894" s="337"/>
      <c r="C894" s="337"/>
      <c r="D894" s="337"/>
      <c r="E894" s="337"/>
      <c r="F894" s="337"/>
      <c r="G894" s="337"/>
      <c r="H894" s="337"/>
      <c r="I894" s="337"/>
      <c r="J894" s="337"/>
      <c r="K894" s="337"/>
      <c r="L894" s="337"/>
      <c r="M894" s="337"/>
      <c r="N894" s="337"/>
      <c r="O894" s="337"/>
      <c r="P894" s="337"/>
      <c r="Q894" s="337"/>
      <c r="R894" s="337"/>
      <c r="S894" s="337"/>
      <c r="T894" s="337"/>
      <c r="U894" s="337"/>
      <c r="V894" s="337"/>
      <c r="W894" s="337"/>
      <c r="X894" s="337"/>
      <c r="Y894" s="337"/>
      <c r="Z894" s="337"/>
    </row>
    <row r="895" spans="1:26" ht="12.75" x14ac:dyDescent="0.2">
      <c r="A895" s="337"/>
      <c r="B895" s="337"/>
      <c r="C895" s="337"/>
      <c r="D895" s="337"/>
      <c r="E895" s="337"/>
      <c r="F895" s="337"/>
      <c r="G895" s="337"/>
      <c r="H895" s="337"/>
      <c r="I895" s="337"/>
      <c r="J895" s="337"/>
      <c r="K895" s="337"/>
      <c r="L895" s="337"/>
      <c r="M895" s="337"/>
      <c r="N895" s="337"/>
      <c r="O895" s="337"/>
      <c r="P895" s="337"/>
      <c r="Q895" s="337"/>
      <c r="R895" s="337"/>
      <c r="S895" s="337"/>
      <c r="T895" s="337"/>
      <c r="U895" s="337"/>
      <c r="V895" s="337"/>
      <c r="W895" s="337"/>
      <c r="X895" s="337"/>
      <c r="Y895" s="337"/>
      <c r="Z895" s="337"/>
    </row>
    <row r="896" spans="1:26" ht="12.75" x14ac:dyDescent="0.2">
      <c r="A896" s="337"/>
      <c r="B896" s="337"/>
      <c r="C896" s="337"/>
      <c r="D896" s="337"/>
      <c r="E896" s="337"/>
      <c r="F896" s="337"/>
      <c r="G896" s="337"/>
      <c r="H896" s="337"/>
      <c r="I896" s="337"/>
      <c r="J896" s="337"/>
      <c r="K896" s="337"/>
      <c r="L896" s="337"/>
      <c r="M896" s="337"/>
      <c r="N896" s="337"/>
      <c r="O896" s="337"/>
      <c r="P896" s="337"/>
      <c r="Q896" s="337"/>
      <c r="R896" s="337"/>
      <c r="S896" s="337"/>
      <c r="T896" s="337"/>
      <c r="U896" s="337"/>
      <c r="V896" s="337"/>
      <c r="W896" s="337"/>
      <c r="X896" s="337"/>
      <c r="Y896" s="337"/>
      <c r="Z896" s="337"/>
    </row>
    <row r="897" spans="1:26" ht="12.75" x14ac:dyDescent="0.2">
      <c r="A897" s="337"/>
      <c r="B897" s="337"/>
      <c r="C897" s="337"/>
      <c r="D897" s="337"/>
      <c r="E897" s="337"/>
      <c r="F897" s="337"/>
      <c r="G897" s="337"/>
      <c r="H897" s="337"/>
      <c r="I897" s="337"/>
      <c r="J897" s="337"/>
      <c r="K897" s="337"/>
      <c r="L897" s="337"/>
      <c r="M897" s="337"/>
      <c r="N897" s="337"/>
      <c r="O897" s="337"/>
      <c r="P897" s="337"/>
      <c r="Q897" s="337"/>
      <c r="R897" s="337"/>
      <c r="S897" s="337"/>
      <c r="T897" s="337"/>
      <c r="U897" s="337"/>
      <c r="V897" s="337"/>
      <c r="W897" s="337"/>
      <c r="X897" s="337"/>
      <c r="Y897" s="337"/>
      <c r="Z897" s="337"/>
    </row>
    <row r="898" spans="1:26" ht="12.75" x14ac:dyDescent="0.2">
      <c r="A898" s="337"/>
      <c r="B898" s="337"/>
      <c r="C898" s="337"/>
      <c r="D898" s="337"/>
      <c r="E898" s="337"/>
      <c r="F898" s="337"/>
      <c r="G898" s="337"/>
      <c r="H898" s="337"/>
      <c r="I898" s="337"/>
      <c r="J898" s="337"/>
      <c r="K898" s="337"/>
      <c r="L898" s="337"/>
      <c r="M898" s="337"/>
      <c r="N898" s="337"/>
      <c r="O898" s="337"/>
      <c r="P898" s="337"/>
      <c r="Q898" s="337"/>
      <c r="R898" s="337"/>
      <c r="S898" s="337"/>
      <c r="T898" s="337"/>
      <c r="U898" s="337"/>
      <c r="V898" s="337"/>
      <c r="W898" s="337"/>
      <c r="X898" s="337"/>
      <c r="Y898" s="337"/>
      <c r="Z898" s="337"/>
    </row>
    <row r="899" spans="1:26" ht="12.75" x14ac:dyDescent="0.2">
      <c r="A899" s="337"/>
      <c r="B899" s="337"/>
      <c r="C899" s="337"/>
      <c r="D899" s="337"/>
      <c r="E899" s="337"/>
      <c r="F899" s="337"/>
      <c r="G899" s="337"/>
      <c r="H899" s="337"/>
      <c r="I899" s="337"/>
      <c r="J899" s="337"/>
      <c r="K899" s="337"/>
      <c r="L899" s="337"/>
      <c r="M899" s="337"/>
      <c r="N899" s="337"/>
      <c r="O899" s="337"/>
      <c r="P899" s="337"/>
      <c r="Q899" s="337"/>
      <c r="R899" s="337"/>
      <c r="S899" s="337"/>
      <c r="T899" s="337"/>
      <c r="U899" s="337"/>
      <c r="V899" s="337"/>
      <c r="W899" s="337"/>
      <c r="X899" s="337"/>
      <c r="Y899" s="337"/>
      <c r="Z899" s="337"/>
    </row>
    <row r="900" spans="1:26" ht="12.75" x14ac:dyDescent="0.2">
      <c r="A900" s="337"/>
      <c r="B900" s="337"/>
      <c r="C900" s="337"/>
      <c r="D900" s="337"/>
      <c r="E900" s="337"/>
      <c r="F900" s="337"/>
      <c r="G900" s="337"/>
      <c r="H900" s="337"/>
      <c r="I900" s="337"/>
      <c r="J900" s="337"/>
      <c r="K900" s="337"/>
      <c r="L900" s="337"/>
      <c r="M900" s="337"/>
      <c r="N900" s="337"/>
      <c r="O900" s="337"/>
      <c r="P900" s="337"/>
      <c r="Q900" s="337"/>
      <c r="R900" s="337"/>
      <c r="S900" s="337"/>
      <c r="T900" s="337"/>
      <c r="U900" s="337"/>
      <c r="V900" s="337"/>
      <c r="W900" s="337"/>
      <c r="X900" s="337"/>
      <c r="Y900" s="337"/>
      <c r="Z900" s="337"/>
    </row>
    <row r="901" spans="1:26" ht="12.75" x14ac:dyDescent="0.2">
      <c r="A901" s="337"/>
      <c r="B901" s="337"/>
      <c r="C901" s="337"/>
      <c r="D901" s="337"/>
      <c r="E901" s="337"/>
      <c r="F901" s="337"/>
      <c r="G901" s="337"/>
      <c r="H901" s="337"/>
      <c r="I901" s="337"/>
      <c r="J901" s="337"/>
      <c r="K901" s="337"/>
      <c r="L901" s="337"/>
      <c r="M901" s="337"/>
      <c r="N901" s="337"/>
      <c r="O901" s="337"/>
      <c r="P901" s="337"/>
      <c r="Q901" s="337"/>
      <c r="R901" s="337"/>
      <c r="S901" s="337"/>
      <c r="T901" s="337"/>
      <c r="U901" s="337"/>
      <c r="V901" s="337"/>
      <c r="W901" s="337"/>
      <c r="X901" s="337"/>
      <c r="Y901" s="337"/>
      <c r="Z901" s="337"/>
    </row>
    <row r="902" spans="1:26" ht="12.75" x14ac:dyDescent="0.2">
      <c r="A902" s="337"/>
      <c r="B902" s="337"/>
      <c r="C902" s="337"/>
      <c r="D902" s="337"/>
      <c r="E902" s="337"/>
      <c r="F902" s="337"/>
      <c r="G902" s="337"/>
      <c r="H902" s="337"/>
      <c r="I902" s="337"/>
      <c r="J902" s="337"/>
      <c r="K902" s="337"/>
      <c r="L902" s="337"/>
      <c r="M902" s="337"/>
      <c r="N902" s="337"/>
      <c r="O902" s="337"/>
      <c r="P902" s="337"/>
      <c r="Q902" s="337"/>
      <c r="R902" s="337"/>
      <c r="S902" s="337"/>
      <c r="T902" s="337"/>
      <c r="U902" s="337"/>
      <c r="V902" s="337"/>
      <c r="W902" s="337"/>
      <c r="X902" s="337"/>
      <c r="Y902" s="337"/>
      <c r="Z902" s="337"/>
    </row>
    <row r="903" spans="1:26" ht="12.75" x14ac:dyDescent="0.2">
      <c r="A903" s="337"/>
      <c r="B903" s="337"/>
      <c r="C903" s="337"/>
      <c r="D903" s="337"/>
      <c r="E903" s="337"/>
      <c r="F903" s="337"/>
      <c r="G903" s="337"/>
      <c r="H903" s="337"/>
      <c r="I903" s="337"/>
      <c r="J903" s="337"/>
      <c r="K903" s="337"/>
      <c r="L903" s="337"/>
      <c r="M903" s="337"/>
      <c r="N903" s="337"/>
      <c r="O903" s="337"/>
      <c r="P903" s="337"/>
      <c r="Q903" s="337"/>
      <c r="R903" s="337"/>
      <c r="S903" s="337"/>
      <c r="T903" s="337"/>
      <c r="U903" s="337"/>
      <c r="V903" s="337"/>
      <c r="W903" s="337"/>
      <c r="X903" s="337"/>
      <c r="Y903" s="337"/>
      <c r="Z903" s="337"/>
    </row>
    <row r="904" spans="1:26" ht="12.75" x14ac:dyDescent="0.2">
      <c r="A904" s="337"/>
      <c r="B904" s="337"/>
      <c r="C904" s="337"/>
      <c r="D904" s="337"/>
      <c r="E904" s="337"/>
      <c r="F904" s="337"/>
      <c r="G904" s="337"/>
      <c r="H904" s="337"/>
      <c r="I904" s="337"/>
      <c r="J904" s="337"/>
      <c r="K904" s="337"/>
      <c r="L904" s="337"/>
      <c r="M904" s="337"/>
      <c r="N904" s="337"/>
      <c r="O904" s="337"/>
      <c r="P904" s="337"/>
      <c r="Q904" s="337"/>
      <c r="R904" s="337"/>
      <c r="S904" s="337"/>
      <c r="T904" s="337"/>
      <c r="U904" s="337"/>
      <c r="V904" s="337"/>
      <c r="W904" s="337"/>
      <c r="X904" s="337"/>
      <c r="Y904" s="337"/>
      <c r="Z904" s="337"/>
    </row>
    <row r="905" spans="1:26" ht="12.75" x14ac:dyDescent="0.2">
      <c r="A905" s="337"/>
      <c r="B905" s="337"/>
      <c r="C905" s="337"/>
      <c r="D905" s="337"/>
      <c r="E905" s="337"/>
      <c r="F905" s="337"/>
      <c r="G905" s="337"/>
      <c r="H905" s="337"/>
      <c r="I905" s="337"/>
      <c r="J905" s="337"/>
      <c r="K905" s="337"/>
      <c r="L905" s="337"/>
      <c r="M905" s="337"/>
      <c r="N905" s="337"/>
      <c r="O905" s="337"/>
      <c r="P905" s="337"/>
      <c r="Q905" s="337"/>
      <c r="R905" s="337"/>
      <c r="S905" s="337"/>
      <c r="T905" s="337"/>
      <c r="U905" s="337"/>
      <c r="V905" s="337"/>
      <c r="W905" s="337"/>
      <c r="X905" s="337"/>
      <c r="Y905" s="337"/>
      <c r="Z905" s="337"/>
    </row>
    <row r="906" spans="1:26" ht="12.75" x14ac:dyDescent="0.2">
      <c r="A906" s="337"/>
      <c r="B906" s="337"/>
      <c r="C906" s="337"/>
      <c r="D906" s="337"/>
      <c r="E906" s="337"/>
      <c r="F906" s="337"/>
      <c r="G906" s="337"/>
      <c r="H906" s="337"/>
      <c r="I906" s="337"/>
      <c r="J906" s="337"/>
      <c r="K906" s="337"/>
      <c r="L906" s="337"/>
      <c r="M906" s="337"/>
      <c r="N906" s="337"/>
      <c r="O906" s="337"/>
      <c r="P906" s="337"/>
      <c r="Q906" s="337"/>
      <c r="R906" s="337"/>
      <c r="S906" s="337"/>
      <c r="T906" s="337"/>
      <c r="U906" s="337"/>
      <c r="V906" s="337"/>
      <c r="W906" s="337"/>
      <c r="X906" s="337"/>
      <c r="Y906" s="337"/>
      <c r="Z906" s="337"/>
    </row>
    <row r="907" spans="1:26" ht="12.75" x14ac:dyDescent="0.2">
      <c r="A907" s="337"/>
      <c r="B907" s="337"/>
      <c r="C907" s="337"/>
      <c r="D907" s="337"/>
      <c r="E907" s="337"/>
      <c r="F907" s="337"/>
      <c r="G907" s="337"/>
      <c r="H907" s="337"/>
      <c r="I907" s="337"/>
      <c r="J907" s="337"/>
      <c r="K907" s="337"/>
      <c r="L907" s="337"/>
      <c r="M907" s="337"/>
      <c r="N907" s="337"/>
      <c r="O907" s="337"/>
      <c r="P907" s="337"/>
      <c r="Q907" s="337"/>
      <c r="R907" s="337"/>
      <c r="S907" s="337"/>
      <c r="T907" s="337"/>
      <c r="U907" s="337"/>
      <c r="V907" s="337"/>
      <c r="W907" s="337"/>
      <c r="X907" s="337"/>
      <c r="Y907" s="337"/>
      <c r="Z907" s="337"/>
    </row>
    <row r="908" spans="1:26" ht="12.75" x14ac:dyDescent="0.2">
      <c r="A908" s="337"/>
      <c r="B908" s="337"/>
      <c r="C908" s="337"/>
      <c r="D908" s="337"/>
      <c r="E908" s="337"/>
      <c r="F908" s="337"/>
      <c r="G908" s="337"/>
      <c r="H908" s="337"/>
      <c r="I908" s="337"/>
      <c r="J908" s="337"/>
      <c r="K908" s="337"/>
      <c r="L908" s="337"/>
      <c r="M908" s="337"/>
      <c r="N908" s="337"/>
      <c r="O908" s="337"/>
      <c r="P908" s="337"/>
      <c r="Q908" s="337"/>
      <c r="R908" s="337"/>
      <c r="S908" s="337"/>
      <c r="T908" s="337"/>
      <c r="U908" s="337"/>
      <c r="V908" s="337"/>
      <c r="W908" s="337"/>
      <c r="X908" s="337"/>
      <c r="Y908" s="337"/>
      <c r="Z908" s="337"/>
    </row>
    <row r="909" spans="1:26" ht="12.75" x14ac:dyDescent="0.2">
      <c r="A909" s="337"/>
      <c r="B909" s="337"/>
      <c r="C909" s="337"/>
      <c r="D909" s="337"/>
      <c r="E909" s="337"/>
      <c r="F909" s="337"/>
      <c r="G909" s="337"/>
      <c r="H909" s="337"/>
      <c r="I909" s="337"/>
      <c r="J909" s="337"/>
      <c r="K909" s="337"/>
      <c r="L909" s="337"/>
      <c r="M909" s="337"/>
      <c r="N909" s="337"/>
      <c r="O909" s="337"/>
      <c r="P909" s="337"/>
      <c r="Q909" s="337"/>
      <c r="R909" s="337"/>
      <c r="S909" s="337"/>
      <c r="T909" s="337"/>
      <c r="U909" s="337"/>
      <c r="V909" s="337"/>
      <c r="W909" s="337"/>
      <c r="X909" s="337"/>
      <c r="Y909" s="337"/>
      <c r="Z909" s="337"/>
    </row>
    <row r="910" spans="1:26" ht="12.75" x14ac:dyDescent="0.2">
      <c r="A910" s="337"/>
      <c r="B910" s="337"/>
      <c r="C910" s="337"/>
      <c r="D910" s="337"/>
      <c r="E910" s="337"/>
      <c r="F910" s="337"/>
      <c r="G910" s="337"/>
      <c r="H910" s="337"/>
      <c r="I910" s="337"/>
      <c r="J910" s="337"/>
      <c r="K910" s="337"/>
      <c r="L910" s="337"/>
      <c r="M910" s="337"/>
      <c r="N910" s="337"/>
      <c r="O910" s="337"/>
      <c r="P910" s="337"/>
      <c r="Q910" s="337"/>
      <c r="R910" s="337"/>
      <c r="S910" s="337"/>
      <c r="T910" s="337"/>
      <c r="U910" s="337"/>
      <c r="V910" s="337"/>
      <c r="W910" s="337"/>
      <c r="X910" s="337"/>
      <c r="Y910" s="337"/>
      <c r="Z910" s="337"/>
    </row>
    <row r="911" spans="1:26" ht="12.75" x14ac:dyDescent="0.2">
      <c r="A911" s="337"/>
      <c r="B911" s="337"/>
      <c r="C911" s="337"/>
      <c r="D911" s="337"/>
      <c r="E911" s="337"/>
      <c r="F911" s="337"/>
      <c r="G911" s="337"/>
      <c r="H911" s="337"/>
      <c r="I911" s="337"/>
      <c r="J911" s="337"/>
      <c r="K911" s="337"/>
      <c r="L911" s="337"/>
      <c r="M911" s="337"/>
      <c r="N911" s="337"/>
      <c r="O911" s="337"/>
      <c r="P911" s="337"/>
      <c r="Q911" s="337"/>
      <c r="R911" s="337"/>
      <c r="S911" s="337"/>
      <c r="T911" s="337"/>
      <c r="U911" s="337"/>
      <c r="V911" s="337"/>
      <c r="W911" s="337"/>
      <c r="X911" s="337"/>
      <c r="Y911" s="337"/>
      <c r="Z911" s="337"/>
    </row>
    <row r="912" spans="1:26" ht="12.75" x14ac:dyDescent="0.2">
      <c r="A912" s="337"/>
      <c r="B912" s="337"/>
      <c r="C912" s="337"/>
      <c r="D912" s="337"/>
      <c r="E912" s="337"/>
      <c r="F912" s="337"/>
      <c r="G912" s="337"/>
      <c r="H912" s="337"/>
      <c r="I912" s="337"/>
      <c r="J912" s="337"/>
      <c r="K912" s="337"/>
      <c r="L912" s="337"/>
      <c r="M912" s="337"/>
      <c r="N912" s="337"/>
      <c r="O912" s="337"/>
      <c r="P912" s="337"/>
      <c r="Q912" s="337"/>
      <c r="R912" s="337"/>
      <c r="S912" s="337"/>
      <c r="T912" s="337"/>
      <c r="U912" s="337"/>
      <c r="V912" s="337"/>
      <c r="W912" s="337"/>
      <c r="X912" s="337"/>
      <c r="Y912" s="337"/>
      <c r="Z912" s="337"/>
    </row>
    <row r="913" spans="1:26" ht="12.75" x14ac:dyDescent="0.2">
      <c r="A913" s="337"/>
      <c r="B913" s="337"/>
      <c r="C913" s="337"/>
      <c r="D913" s="337"/>
      <c r="E913" s="337"/>
      <c r="F913" s="337"/>
      <c r="G913" s="337"/>
      <c r="H913" s="337"/>
      <c r="I913" s="337"/>
      <c r="J913" s="337"/>
      <c r="K913" s="337"/>
      <c r="L913" s="337"/>
      <c r="M913" s="337"/>
      <c r="N913" s="337"/>
      <c r="O913" s="337"/>
      <c r="P913" s="337"/>
      <c r="Q913" s="337"/>
      <c r="R913" s="337"/>
      <c r="S913" s="337"/>
      <c r="T913" s="337"/>
      <c r="U913" s="337"/>
      <c r="V913" s="337"/>
      <c r="W913" s="337"/>
      <c r="X913" s="337"/>
      <c r="Y913" s="337"/>
      <c r="Z913" s="337"/>
    </row>
    <row r="914" spans="1:26" ht="12.75" x14ac:dyDescent="0.2">
      <c r="A914" s="337"/>
      <c r="B914" s="337"/>
      <c r="C914" s="337"/>
      <c r="D914" s="337"/>
      <c r="E914" s="337"/>
      <c r="F914" s="337"/>
      <c r="G914" s="337"/>
      <c r="H914" s="337"/>
      <c r="I914" s="337"/>
      <c r="J914" s="337"/>
      <c r="K914" s="337"/>
      <c r="L914" s="337"/>
      <c r="M914" s="337"/>
      <c r="N914" s="337"/>
      <c r="O914" s="337"/>
      <c r="P914" s="337"/>
      <c r="Q914" s="337"/>
      <c r="R914" s="337"/>
      <c r="S914" s="337"/>
      <c r="T914" s="337"/>
      <c r="U914" s="337"/>
      <c r="V914" s="337"/>
      <c r="W914" s="337"/>
      <c r="X914" s="337"/>
      <c r="Y914" s="337"/>
      <c r="Z914" s="337"/>
    </row>
    <row r="915" spans="1:26" ht="12.75" x14ac:dyDescent="0.2">
      <c r="A915" s="337"/>
      <c r="B915" s="337"/>
      <c r="C915" s="337"/>
      <c r="D915" s="337"/>
      <c r="E915" s="337"/>
      <c r="F915" s="337"/>
      <c r="G915" s="337"/>
      <c r="H915" s="337"/>
      <c r="I915" s="337"/>
      <c r="J915" s="337"/>
      <c r="K915" s="337"/>
      <c r="L915" s="337"/>
      <c r="M915" s="337"/>
      <c r="N915" s="337"/>
      <c r="O915" s="337"/>
      <c r="P915" s="337"/>
      <c r="Q915" s="337"/>
      <c r="R915" s="337"/>
      <c r="S915" s="337"/>
      <c r="T915" s="337"/>
      <c r="U915" s="337"/>
      <c r="V915" s="337"/>
      <c r="W915" s="337"/>
      <c r="X915" s="337"/>
      <c r="Y915" s="337"/>
      <c r="Z915" s="337"/>
    </row>
    <row r="916" spans="1:26" ht="12.75" x14ac:dyDescent="0.2">
      <c r="A916" s="337"/>
      <c r="B916" s="337"/>
      <c r="C916" s="337"/>
      <c r="D916" s="337"/>
      <c r="E916" s="337"/>
      <c r="F916" s="337"/>
      <c r="G916" s="337"/>
      <c r="H916" s="337"/>
      <c r="I916" s="337"/>
      <c r="J916" s="337"/>
      <c r="K916" s="337"/>
      <c r="L916" s="337"/>
      <c r="M916" s="337"/>
      <c r="N916" s="337"/>
      <c r="O916" s="337"/>
      <c r="P916" s="337"/>
      <c r="Q916" s="337"/>
      <c r="R916" s="337"/>
      <c r="S916" s="337"/>
      <c r="T916" s="337"/>
      <c r="U916" s="337"/>
      <c r="V916" s="337"/>
      <c r="W916" s="337"/>
      <c r="X916" s="337"/>
      <c r="Y916" s="337"/>
      <c r="Z916" s="337"/>
    </row>
    <row r="917" spans="1:26" ht="12.75" x14ac:dyDescent="0.2">
      <c r="A917" s="337"/>
      <c r="B917" s="337"/>
      <c r="C917" s="337"/>
      <c r="D917" s="337"/>
      <c r="E917" s="337"/>
      <c r="F917" s="337"/>
      <c r="G917" s="337"/>
      <c r="H917" s="337"/>
      <c r="I917" s="337"/>
      <c r="J917" s="337"/>
      <c r="K917" s="337"/>
      <c r="L917" s="337"/>
      <c r="M917" s="337"/>
      <c r="N917" s="337"/>
      <c r="O917" s="337"/>
      <c r="P917" s="337"/>
      <c r="Q917" s="337"/>
      <c r="R917" s="337"/>
      <c r="S917" s="337"/>
      <c r="T917" s="337"/>
      <c r="U917" s="337"/>
      <c r="V917" s="337"/>
      <c r="W917" s="337"/>
      <c r="X917" s="337"/>
      <c r="Y917" s="337"/>
      <c r="Z917" s="337"/>
    </row>
    <row r="918" spans="1:26" ht="12.75" x14ac:dyDescent="0.2">
      <c r="A918" s="337"/>
      <c r="B918" s="337"/>
      <c r="C918" s="337"/>
      <c r="D918" s="337"/>
      <c r="E918" s="337"/>
      <c r="F918" s="337"/>
      <c r="G918" s="337"/>
      <c r="H918" s="337"/>
      <c r="I918" s="337"/>
      <c r="J918" s="337"/>
      <c r="K918" s="337"/>
      <c r="L918" s="337"/>
      <c r="M918" s="337"/>
      <c r="N918" s="337"/>
      <c r="O918" s="337"/>
      <c r="P918" s="337"/>
      <c r="Q918" s="337"/>
      <c r="R918" s="337"/>
      <c r="S918" s="337"/>
      <c r="T918" s="337"/>
      <c r="U918" s="337"/>
      <c r="V918" s="337"/>
      <c r="W918" s="337"/>
      <c r="X918" s="337"/>
      <c r="Y918" s="337"/>
      <c r="Z918" s="337"/>
    </row>
    <row r="919" spans="1:26" ht="12.75" x14ac:dyDescent="0.2">
      <c r="A919" s="337"/>
      <c r="B919" s="337"/>
      <c r="C919" s="337"/>
      <c r="D919" s="337"/>
      <c r="E919" s="337"/>
      <c r="F919" s="337"/>
      <c r="G919" s="337"/>
      <c r="H919" s="337"/>
      <c r="I919" s="337"/>
      <c r="J919" s="337"/>
      <c r="K919" s="337"/>
      <c r="L919" s="337"/>
      <c r="M919" s="337"/>
      <c r="N919" s="337"/>
      <c r="O919" s="337"/>
      <c r="P919" s="337"/>
      <c r="Q919" s="337"/>
      <c r="R919" s="337"/>
      <c r="S919" s="337"/>
      <c r="T919" s="337"/>
      <c r="U919" s="337"/>
      <c r="V919" s="337"/>
      <c r="W919" s="337"/>
      <c r="X919" s="337"/>
      <c r="Y919" s="337"/>
      <c r="Z919" s="337"/>
    </row>
    <row r="920" spans="1:26" ht="12.75" x14ac:dyDescent="0.2">
      <c r="A920" s="337"/>
      <c r="B920" s="337"/>
      <c r="C920" s="337"/>
      <c r="D920" s="337"/>
      <c r="E920" s="337"/>
      <c r="F920" s="337"/>
      <c r="G920" s="337"/>
      <c r="H920" s="337"/>
      <c r="I920" s="337"/>
      <c r="J920" s="337"/>
      <c r="K920" s="337"/>
      <c r="L920" s="337"/>
      <c r="M920" s="337"/>
      <c r="N920" s="337"/>
      <c r="O920" s="337"/>
      <c r="P920" s="337"/>
      <c r="Q920" s="337"/>
      <c r="R920" s="337"/>
      <c r="S920" s="337"/>
      <c r="T920" s="337"/>
      <c r="U920" s="337"/>
      <c r="V920" s="337"/>
      <c r="W920" s="337"/>
      <c r="X920" s="337"/>
      <c r="Y920" s="337"/>
      <c r="Z920" s="337"/>
    </row>
    <row r="921" spans="1:26" ht="12.75" x14ac:dyDescent="0.2">
      <c r="A921" s="337"/>
      <c r="B921" s="337"/>
      <c r="C921" s="337"/>
      <c r="D921" s="337"/>
      <c r="E921" s="337"/>
      <c r="F921" s="337"/>
      <c r="G921" s="337"/>
      <c r="H921" s="337"/>
      <c r="I921" s="337"/>
      <c r="J921" s="337"/>
      <c r="K921" s="337"/>
      <c r="L921" s="337"/>
      <c r="M921" s="337"/>
      <c r="N921" s="337"/>
      <c r="O921" s="337"/>
      <c r="P921" s="337"/>
      <c r="Q921" s="337"/>
      <c r="R921" s="337"/>
      <c r="S921" s="337"/>
      <c r="T921" s="337"/>
      <c r="U921" s="337"/>
      <c r="V921" s="337"/>
      <c r="W921" s="337"/>
      <c r="X921" s="337"/>
      <c r="Y921" s="337"/>
      <c r="Z921" s="337"/>
    </row>
    <row r="922" spans="1:26" ht="12.75" x14ac:dyDescent="0.2">
      <c r="A922" s="337"/>
      <c r="B922" s="337"/>
      <c r="C922" s="337"/>
      <c r="D922" s="337"/>
      <c r="E922" s="337"/>
      <c r="F922" s="337"/>
      <c r="G922" s="337"/>
      <c r="H922" s="337"/>
      <c r="I922" s="337"/>
      <c r="J922" s="337"/>
      <c r="K922" s="337"/>
      <c r="L922" s="337"/>
      <c r="M922" s="337"/>
      <c r="N922" s="337"/>
      <c r="O922" s="337"/>
      <c r="P922" s="337"/>
      <c r="Q922" s="337"/>
      <c r="R922" s="337"/>
      <c r="S922" s="337"/>
      <c r="T922" s="337"/>
      <c r="U922" s="337"/>
      <c r="V922" s="337"/>
      <c r="W922" s="337"/>
      <c r="X922" s="337"/>
      <c r="Y922" s="337"/>
      <c r="Z922" s="337"/>
    </row>
    <row r="923" spans="1:26" ht="12.75" x14ac:dyDescent="0.2">
      <c r="A923" s="337"/>
      <c r="B923" s="337"/>
      <c r="C923" s="337"/>
      <c r="D923" s="337"/>
      <c r="E923" s="337"/>
      <c r="F923" s="337"/>
      <c r="G923" s="337"/>
      <c r="H923" s="337"/>
      <c r="I923" s="337"/>
      <c r="J923" s="337"/>
      <c r="K923" s="337"/>
      <c r="L923" s="337"/>
      <c r="M923" s="337"/>
      <c r="N923" s="337"/>
      <c r="O923" s="337"/>
      <c r="P923" s="337"/>
      <c r="Q923" s="337"/>
      <c r="R923" s="337"/>
      <c r="S923" s="337"/>
      <c r="T923" s="337"/>
      <c r="U923" s="337"/>
      <c r="V923" s="337"/>
      <c r="W923" s="337"/>
      <c r="X923" s="337"/>
      <c r="Y923" s="337"/>
      <c r="Z923" s="337"/>
    </row>
    <row r="924" spans="1:26" ht="12.75" x14ac:dyDescent="0.2">
      <c r="A924" s="337"/>
      <c r="B924" s="337"/>
      <c r="C924" s="337"/>
      <c r="D924" s="337"/>
      <c r="E924" s="337"/>
      <c r="F924" s="337"/>
      <c r="G924" s="337"/>
      <c r="H924" s="337"/>
      <c r="I924" s="337"/>
      <c r="J924" s="337"/>
      <c r="K924" s="337"/>
      <c r="L924" s="337"/>
      <c r="M924" s="337"/>
      <c r="N924" s="337"/>
      <c r="O924" s="337"/>
      <c r="P924" s="337"/>
      <c r="Q924" s="337"/>
      <c r="R924" s="337"/>
      <c r="S924" s="337"/>
      <c r="T924" s="337"/>
      <c r="U924" s="337"/>
      <c r="V924" s="337"/>
      <c r="W924" s="337"/>
      <c r="X924" s="337"/>
      <c r="Y924" s="337"/>
      <c r="Z924" s="337"/>
    </row>
    <row r="925" spans="1:26" ht="12.75" x14ac:dyDescent="0.2">
      <c r="A925" s="337"/>
      <c r="B925" s="337"/>
      <c r="C925" s="337"/>
      <c r="D925" s="337"/>
      <c r="E925" s="337"/>
      <c r="F925" s="337"/>
      <c r="G925" s="337"/>
      <c r="H925" s="337"/>
      <c r="I925" s="337"/>
      <c r="J925" s="337"/>
      <c r="K925" s="337"/>
      <c r="L925" s="337"/>
      <c r="M925" s="337"/>
      <c r="N925" s="337"/>
      <c r="O925" s="337"/>
      <c r="P925" s="337"/>
      <c r="Q925" s="337"/>
      <c r="R925" s="337"/>
      <c r="S925" s="337"/>
      <c r="T925" s="337"/>
      <c r="U925" s="337"/>
      <c r="V925" s="337"/>
      <c r="W925" s="337"/>
      <c r="X925" s="337"/>
      <c r="Y925" s="337"/>
      <c r="Z925" s="337"/>
    </row>
    <row r="926" spans="1:26" ht="12.75" x14ac:dyDescent="0.2">
      <c r="A926" s="337"/>
      <c r="B926" s="337"/>
      <c r="C926" s="337"/>
      <c r="D926" s="337"/>
      <c r="E926" s="337"/>
      <c r="F926" s="337"/>
      <c r="G926" s="337"/>
      <c r="H926" s="337"/>
      <c r="I926" s="337"/>
      <c r="J926" s="337"/>
      <c r="K926" s="337"/>
      <c r="L926" s="337"/>
      <c r="M926" s="337"/>
      <c r="N926" s="337"/>
      <c r="O926" s="337"/>
      <c r="P926" s="337"/>
      <c r="Q926" s="337"/>
      <c r="R926" s="337"/>
      <c r="S926" s="337"/>
      <c r="T926" s="337"/>
      <c r="U926" s="337"/>
      <c r="V926" s="337"/>
      <c r="W926" s="337"/>
      <c r="X926" s="337"/>
      <c r="Y926" s="337"/>
      <c r="Z926" s="337"/>
    </row>
    <row r="927" spans="1:26" ht="12.75" x14ac:dyDescent="0.2">
      <c r="A927" s="337"/>
      <c r="B927" s="337"/>
      <c r="C927" s="337"/>
      <c r="D927" s="337"/>
      <c r="E927" s="337"/>
      <c r="F927" s="337"/>
      <c r="G927" s="337"/>
      <c r="H927" s="337"/>
      <c r="I927" s="337"/>
      <c r="J927" s="337"/>
      <c r="K927" s="337"/>
      <c r="L927" s="337"/>
      <c r="M927" s="337"/>
      <c r="N927" s="337"/>
      <c r="O927" s="337"/>
      <c r="P927" s="337"/>
      <c r="Q927" s="337"/>
      <c r="R927" s="337"/>
      <c r="S927" s="337"/>
      <c r="T927" s="337"/>
      <c r="U927" s="337"/>
      <c r="V927" s="337"/>
      <c r="W927" s="337"/>
      <c r="X927" s="337"/>
      <c r="Y927" s="337"/>
      <c r="Z927" s="337"/>
    </row>
    <row r="928" spans="1:26" ht="12.75" x14ac:dyDescent="0.2">
      <c r="A928" s="337"/>
      <c r="B928" s="337"/>
      <c r="C928" s="337"/>
      <c r="D928" s="337"/>
      <c r="E928" s="337"/>
      <c r="F928" s="337"/>
      <c r="G928" s="337"/>
      <c r="H928" s="337"/>
      <c r="I928" s="337"/>
      <c r="J928" s="337"/>
      <c r="K928" s="337"/>
      <c r="L928" s="337"/>
      <c r="M928" s="337"/>
      <c r="N928" s="337"/>
      <c r="O928" s="337"/>
      <c r="P928" s="337"/>
      <c r="Q928" s="337"/>
      <c r="R928" s="337"/>
      <c r="S928" s="337"/>
      <c r="T928" s="337"/>
      <c r="U928" s="337"/>
      <c r="V928" s="337"/>
      <c r="W928" s="337"/>
      <c r="X928" s="337"/>
      <c r="Y928" s="337"/>
      <c r="Z928" s="337"/>
    </row>
    <row r="929" spans="1:26" ht="12.75" x14ac:dyDescent="0.2">
      <c r="A929" s="337"/>
      <c r="B929" s="337"/>
      <c r="C929" s="337"/>
      <c r="D929" s="337"/>
      <c r="E929" s="337"/>
      <c r="F929" s="337"/>
      <c r="G929" s="337"/>
      <c r="H929" s="337"/>
      <c r="I929" s="337"/>
      <c r="J929" s="337"/>
      <c r="K929" s="337"/>
      <c r="L929" s="337"/>
      <c r="M929" s="337"/>
      <c r="N929" s="337"/>
      <c r="O929" s="337"/>
      <c r="P929" s="337"/>
      <c r="Q929" s="337"/>
      <c r="R929" s="337"/>
      <c r="S929" s="337"/>
      <c r="T929" s="337"/>
      <c r="U929" s="337"/>
      <c r="V929" s="337"/>
      <c r="W929" s="337"/>
      <c r="X929" s="337"/>
      <c r="Y929" s="337"/>
      <c r="Z929" s="337"/>
    </row>
    <row r="930" spans="1:26" ht="12.75" x14ac:dyDescent="0.2">
      <c r="A930" s="337"/>
      <c r="B930" s="337"/>
      <c r="C930" s="337"/>
      <c r="D930" s="337"/>
      <c r="E930" s="337"/>
      <c r="F930" s="337"/>
      <c r="G930" s="337"/>
      <c r="H930" s="337"/>
      <c r="I930" s="337"/>
      <c r="J930" s="337"/>
      <c r="K930" s="337"/>
      <c r="L930" s="337"/>
      <c r="M930" s="337"/>
      <c r="N930" s="337"/>
      <c r="O930" s="337"/>
      <c r="P930" s="337"/>
      <c r="Q930" s="337"/>
      <c r="R930" s="337"/>
      <c r="S930" s="337"/>
      <c r="T930" s="337"/>
      <c r="U930" s="337"/>
      <c r="V930" s="337"/>
      <c r="W930" s="337"/>
      <c r="X930" s="337"/>
      <c r="Y930" s="337"/>
      <c r="Z930" s="337"/>
    </row>
    <row r="931" spans="1:26" ht="12.75" x14ac:dyDescent="0.2">
      <c r="A931" s="337"/>
      <c r="B931" s="337"/>
      <c r="C931" s="337"/>
      <c r="D931" s="337"/>
      <c r="E931" s="337"/>
      <c r="F931" s="337"/>
      <c r="G931" s="337"/>
      <c r="H931" s="337"/>
      <c r="I931" s="337"/>
      <c r="J931" s="337"/>
      <c r="K931" s="337"/>
      <c r="L931" s="337"/>
      <c r="M931" s="337"/>
      <c r="N931" s="337"/>
      <c r="O931" s="337"/>
      <c r="P931" s="337"/>
      <c r="Q931" s="337"/>
      <c r="R931" s="337"/>
      <c r="S931" s="337"/>
      <c r="T931" s="337"/>
      <c r="U931" s="337"/>
      <c r="V931" s="337"/>
      <c r="W931" s="337"/>
      <c r="X931" s="337"/>
      <c r="Y931" s="337"/>
      <c r="Z931" s="337"/>
    </row>
    <row r="932" spans="1:26" ht="12.75" x14ac:dyDescent="0.2">
      <c r="A932" s="337"/>
      <c r="B932" s="337"/>
      <c r="C932" s="337"/>
      <c r="D932" s="337"/>
      <c r="E932" s="337"/>
      <c r="F932" s="337"/>
      <c r="G932" s="337"/>
      <c r="H932" s="337"/>
      <c r="I932" s="337"/>
      <c r="J932" s="337"/>
      <c r="K932" s="337"/>
      <c r="L932" s="337"/>
      <c r="M932" s="337"/>
      <c r="N932" s="337"/>
      <c r="O932" s="337"/>
      <c r="P932" s="337"/>
      <c r="Q932" s="337"/>
      <c r="R932" s="337"/>
      <c r="S932" s="337"/>
      <c r="T932" s="337"/>
      <c r="U932" s="337"/>
      <c r="V932" s="337"/>
      <c r="W932" s="337"/>
      <c r="X932" s="337"/>
      <c r="Y932" s="337"/>
      <c r="Z932" s="337"/>
    </row>
    <row r="933" spans="1:26" ht="12.75" x14ac:dyDescent="0.2">
      <c r="A933" s="337"/>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row>
    <row r="934" spans="1:26" ht="12.75" x14ac:dyDescent="0.2">
      <c r="A934" s="337"/>
      <c r="B934" s="337"/>
      <c r="C934" s="337"/>
      <c r="D934" s="337"/>
      <c r="E934" s="337"/>
      <c r="F934" s="337"/>
      <c r="G934" s="337"/>
      <c r="H934" s="337"/>
      <c r="I934" s="337"/>
      <c r="J934" s="337"/>
      <c r="K934" s="337"/>
      <c r="L934" s="337"/>
      <c r="M934" s="337"/>
      <c r="N934" s="337"/>
      <c r="O934" s="337"/>
      <c r="P934" s="337"/>
      <c r="Q934" s="337"/>
      <c r="R934" s="337"/>
      <c r="S934" s="337"/>
      <c r="T934" s="337"/>
      <c r="U934" s="337"/>
      <c r="V934" s="337"/>
      <c r="W934" s="337"/>
      <c r="X934" s="337"/>
      <c r="Y934" s="337"/>
      <c r="Z934" s="337"/>
    </row>
    <row r="935" spans="1:26" ht="12.75" x14ac:dyDescent="0.2">
      <c r="A935" s="337"/>
      <c r="B935" s="337"/>
      <c r="C935" s="337"/>
      <c r="D935" s="337"/>
      <c r="E935" s="337"/>
      <c r="F935" s="337"/>
      <c r="G935" s="337"/>
      <c r="H935" s="337"/>
      <c r="I935" s="337"/>
      <c r="J935" s="337"/>
      <c r="K935" s="337"/>
      <c r="L935" s="337"/>
      <c r="M935" s="337"/>
      <c r="N935" s="337"/>
      <c r="O935" s="337"/>
      <c r="P935" s="337"/>
      <c r="Q935" s="337"/>
      <c r="R935" s="337"/>
      <c r="S935" s="337"/>
      <c r="T935" s="337"/>
      <c r="U935" s="337"/>
      <c r="V935" s="337"/>
      <c r="W935" s="337"/>
      <c r="X935" s="337"/>
      <c r="Y935" s="337"/>
      <c r="Z935" s="337"/>
    </row>
    <row r="936" spans="1:26" ht="12.75" x14ac:dyDescent="0.2">
      <c r="A936" s="337"/>
      <c r="B936" s="337"/>
      <c r="C936" s="337"/>
      <c r="D936" s="337"/>
      <c r="E936" s="337"/>
      <c r="F936" s="337"/>
      <c r="G936" s="337"/>
      <c r="H936" s="337"/>
      <c r="I936" s="337"/>
      <c r="J936" s="337"/>
      <c r="K936" s="337"/>
      <c r="L936" s="337"/>
      <c r="M936" s="337"/>
      <c r="N936" s="337"/>
      <c r="O936" s="337"/>
      <c r="P936" s="337"/>
      <c r="Q936" s="337"/>
      <c r="R936" s="337"/>
      <c r="S936" s="337"/>
      <c r="T936" s="337"/>
      <c r="U936" s="337"/>
      <c r="V936" s="337"/>
      <c r="W936" s="337"/>
      <c r="X936" s="337"/>
      <c r="Y936" s="337"/>
      <c r="Z936" s="337"/>
    </row>
    <row r="937" spans="1:26" ht="12.75" x14ac:dyDescent="0.2">
      <c r="A937" s="337"/>
      <c r="B937" s="337"/>
      <c r="C937" s="337"/>
      <c r="D937" s="337"/>
      <c r="E937" s="337"/>
      <c r="F937" s="337"/>
      <c r="G937" s="337"/>
      <c r="H937" s="337"/>
      <c r="I937" s="337"/>
      <c r="J937" s="337"/>
      <c r="K937" s="337"/>
      <c r="L937" s="337"/>
      <c r="M937" s="337"/>
      <c r="N937" s="337"/>
      <c r="O937" s="337"/>
      <c r="P937" s="337"/>
      <c r="Q937" s="337"/>
      <c r="R937" s="337"/>
      <c r="S937" s="337"/>
      <c r="T937" s="337"/>
      <c r="U937" s="337"/>
      <c r="V937" s="337"/>
      <c r="W937" s="337"/>
      <c r="X937" s="337"/>
      <c r="Y937" s="337"/>
      <c r="Z937" s="337"/>
    </row>
    <row r="938" spans="1:26" ht="12.75" x14ac:dyDescent="0.2">
      <c r="A938" s="337"/>
      <c r="B938" s="337"/>
      <c r="C938" s="337"/>
      <c r="D938" s="337"/>
      <c r="E938" s="337"/>
      <c r="F938" s="337"/>
      <c r="G938" s="337"/>
      <c r="H938" s="337"/>
      <c r="I938" s="337"/>
      <c r="J938" s="337"/>
      <c r="K938" s="337"/>
      <c r="L938" s="337"/>
      <c r="M938" s="337"/>
      <c r="N938" s="337"/>
      <c r="O938" s="337"/>
      <c r="P938" s="337"/>
      <c r="Q938" s="337"/>
      <c r="R938" s="337"/>
      <c r="S938" s="337"/>
      <c r="T938" s="337"/>
      <c r="U938" s="337"/>
      <c r="V938" s="337"/>
      <c r="W938" s="337"/>
      <c r="X938" s="337"/>
      <c r="Y938" s="337"/>
      <c r="Z938" s="337"/>
    </row>
    <row r="939" spans="1:26" ht="12.75" x14ac:dyDescent="0.2">
      <c r="A939" s="337"/>
      <c r="B939" s="337"/>
      <c r="C939" s="337"/>
      <c r="D939" s="337"/>
      <c r="E939" s="337"/>
      <c r="F939" s="337"/>
      <c r="G939" s="337"/>
      <c r="H939" s="337"/>
      <c r="I939" s="337"/>
      <c r="J939" s="337"/>
      <c r="K939" s="337"/>
      <c r="L939" s="337"/>
      <c r="M939" s="337"/>
      <c r="N939" s="337"/>
      <c r="O939" s="337"/>
      <c r="P939" s="337"/>
      <c r="Q939" s="337"/>
      <c r="R939" s="337"/>
      <c r="S939" s="337"/>
      <c r="T939" s="337"/>
      <c r="U939" s="337"/>
      <c r="V939" s="337"/>
      <c r="W939" s="337"/>
      <c r="X939" s="337"/>
      <c r="Y939" s="337"/>
      <c r="Z939" s="337"/>
    </row>
    <row r="940" spans="1:26" ht="12.75" x14ac:dyDescent="0.2">
      <c r="A940" s="337"/>
      <c r="B940" s="337"/>
      <c r="C940" s="337"/>
      <c r="D940" s="337"/>
      <c r="E940" s="337"/>
      <c r="F940" s="337"/>
      <c r="G940" s="337"/>
      <c r="H940" s="337"/>
      <c r="I940" s="337"/>
      <c r="J940" s="337"/>
      <c r="K940" s="337"/>
      <c r="L940" s="337"/>
      <c r="M940" s="337"/>
      <c r="N940" s="337"/>
      <c r="O940" s="337"/>
      <c r="P940" s="337"/>
      <c r="Q940" s="337"/>
      <c r="R940" s="337"/>
      <c r="S940" s="337"/>
      <c r="T940" s="337"/>
      <c r="U940" s="337"/>
      <c r="V940" s="337"/>
      <c r="W940" s="337"/>
      <c r="X940" s="337"/>
      <c r="Y940" s="337"/>
      <c r="Z940" s="337"/>
    </row>
    <row r="941" spans="1:26" ht="12.75" x14ac:dyDescent="0.2">
      <c r="A941" s="337"/>
      <c r="B941" s="337"/>
      <c r="C941" s="337"/>
      <c r="D941" s="337"/>
      <c r="E941" s="337"/>
      <c r="F941" s="337"/>
      <c r="G941" s="337"/>
      <c r="H941" s="337"/>
      <c r="I941" s="337"/>
      <c r="J941" s="337"/>
      <c r="K941" s="337"/>
      <c r="L941" s="337"/>
      <c r="M941" s="337"/>
      <c r="N941" s="337"/>
      <c r="O941" s="337"/>
      <c r="P941" s="337"/>
      <c r="Q941" s="337"/>
      <c r="R941" s="337"/>
      <c r="S941" s="337"/>
      <c r="T941" s="337"/>
      <c r="U941" s="337"/>
      <c r="V941" s="337"/>
      <c r="W941" s="337"/>
      <c r="X941" s="337"/>
      <c r="Y941" s="337"/>
      <c r="Z941" s="337"/>
    </row>
    <row r="942" spans="1:26" ht="12.75" x14ac:dyDescent="0.2">
      <c r="A942" s="337"/>
      <c r="B942" s="337"/>
      <c r="C942" s="337"/>
      <c r="D942" s="337"/>
      <c r="E942" s="337"/>
      <c r="F942" s="337"/>
      <c r="G942" s="337"/>
      <c r="H942" s="337"/>
      <c r="I942" s="337"/>
      <c r="J942" s="337"/>
      <c r="K942" s="337"/>
      <c r="L942" s="337"/>
      <c r="M942" s="337"/>
      <c r="N942" s="337"/>
      <c r="O942" s="337"/>
      <c r="P942" s="337"/>
      <c r="Q942" s="337"/>
      <c r="R942" s="337"/>
      <c r="S942" s="337"/>
      <c r="T942" s="337"/>
      <c r="U942" s="337"/>
      <c r="V942" s="337"/>
      <c r="W942" s="337"/>
      <c r="X942" s="337"/>
      <c r="Y942" s="337"/>
      <c r="Z942" s="337"/>
    </row>
    <row r="943" spans="1:26" ht="12.75" x14ac:dyDescent="0.2">
      <c r="A943" s="337"/>
      <c r="B943" s="337"/>
      <c r="C943" s="337"/>
      <c r="D943" s="337"/>
      <c r="E943" s="337"/>
      <c r="F943" s="337"/>
      <c r="G943" s="337"/>
      <c r="H943" s="337"/>
      <c r="I943" s="337"/>
      <c r="J943" s="337"/>
      <c r="K943" s="337"/>
      <c r="L943" s="337"/>
      <c r="M943" s="337"/>
      <c r="N943" s="337"/>
      <c r="O943" s="337"/>
      <c r="P943" s="337"/>
      <c r="Q943" s="337"/>
      <c r="R943" s="337"/>
      <c r="S943" s="337"/>
      <c r="T943" s="337"/>
      <c r="U943" s="337"/>
      <c r="V943" s="337"/>
      <c r="W943" s="337"/>
      <c r="X943" s="337"/>
      <c r="Y943" s="337"/>
      <c r="Z943" s="337"/>
    </row>
    <row r="944" spans="1:26" ht="12.75" x14ac:dyDescent="0.2">
      <c r="A944" s="337"/>
      <c r="B944" s="337"/>
      <c r="C944" s="337"/>
      <c r="D944" s="337"/>
      <c r="E944" s="337"/>
      <c r="F944" s="337"/>
      <c r="G944" s="337"/>
      <c r="H944" s="337"/>
      <c r="I944" s="337"/>
      <c r="J944" s="337"/>
      <c r="K944" s="337"/>
      <c r="L944" s="337"/>
      <c r="M944" s="337"/>
      <c r="N944" s="337"/>
      <c r="O944" s="337"/>
      <c r="P944" s="337"/>
      <c r="Q944" s="337"/>
      <c r="R944" s="337"/>
      <c r="S944" s="337"/>
      <c r="T944" s="337"/>
      <c r="U944" s="337"/>
      <c r="V944" s="337"/>
      <c r="W944" s="337"/>
      <c r="X944" s="337"/>
      <c r="Y944" s="337"/>
      <c r="Z944" s="337"/>
    </row>
    <row r="945" spans="1:26" ht="12.75" x14ac:dyDescent="0.2">
      <c r="A945" s="337"/>
      <c r="B945" s="337"/>
      <c r="C945" s="337"/>
      <c r="D945" s="337"/>
      <c r="E945" s="337"/>
      <c r="F945" s="337"/>
      <c r="G945" s="337"/>
      <c r="H945" s="337"/>
      <c r="I945" s="337"/>
      <c r="J945" s="337"/>
      <c r="K945" s="337"/>
      <c r="L945" s="337"/>
      <c r="M945" s="337"/>
      <c r="N945" s="337"/>
      <c r="O945" s="337"/>
      <c r="P945" s="337"/>
      <c r="Q945" s="337"/>
      <c r="R945" s="337"/>
      <c r="S945" s="337"/>
      <c r="T945" s="337"/>
      <c r="U945" s="337"/>
      <c r="V945" s="337"/>
      <c r="W945" s="337"/>
      <c r="X945" s="337"/>
      <c r="Y945" s="337"/>
      <c r="Z945" s="337"/>
    </row>
    <row r="946" spans="1:26" ht="12.75" x14ac:dyDescent="0.2">
      <c r="A946" s="337"/>
      <c r="B946" s="337"/>
      <c r="C946" s="337"/>
      <c r="D946" s="337"/>
      <c r="E946" s="337"/>
      <c r="F946" s="337"/>
      <c r="G946" s="337"/>
      <c r="H946" s="337"/>
      <c r="I946" s="337"/>
      <c r="J946" s="337"/>
      <c r="K946" s="337"/>
      <c r="L946" s="337"/>
      <c r="M946" s="337"/>
      <c r="N946" s="337"/>
      <c r="O946" s="337"/>
      <c r="P946" s="337"/>
      <c r="Q946" s="337"/>
      <c r="R946" s="337"/>
      <c r="S946" s="337"/>
      <c r="T946" s="337"/>
      <c r="U946" s="337"/>
      <c r="V946" s="337"/>
      <c r="W946" s="337"/>
      <c r="X946" s="337"/>
      <c r="Y946" s="337"/>
      <c r="Z946" s="337"/>
    </row>
    <row r="947" spans="1:26" ht="12.75" x14ac:dyDescent="0.2">
      <c r="A947" s="337"/>
      <c r="B947" s="337"/>
      <c r="C947" s="337"/>
      <c r="D947" s="337"/>
      <c r="E947" s="337"/>
      <c r="F947" s="337"/>
      <c r="G947" s="337"/>
      <c r="H947" s="337"/>
      <c r="I947" s="337"/>
      <c r="J947" s="337"/>
      <c r="K947" s="337"/>
      <c r="L947" s="337"/>
      <c r="M947" s="337"/>
      <c r="N947" s="337"/>
      <c r="O947" s="337"/>
      <c r="P947" s="337"/>
      <c r="Q947" s="337"/>
      <c r="R947" s="337"/>
      <c r="S947" s="337"/>
      <c r="T947" s="337"/>
      <c r="U947" s="337"/>
      <c r="V947" s="337"/>
      <c r="W947" s="337"/>
      <c r="X947" s="337"/>
      <c r="Y947" s="337"/>
      <c r="Z947" s="337"/>
    </row>
    <row r="948" spans="1:26" ht="12.75" x14ac:dyDescent="0.2">
      <c r="A948" s="337"/>
      <c r="B948" s="337"/>
      <c r="C948" s="337"/>
      <c r="D948" s="337"/>
      <c r="E948" s="337"/>
      <c r="F948" s="337"/>
      <c r="G948" s="337"/>
      <c r="H948" s="337"/>
      <c r="I948" s="337"/>
      <c r="J948" s="337"/>
      <c r="K948" s="337"/>
      <c r="L948" s="337"/>
      <c r="M948" s="337"/>
      <c r="N948" s="337"/>
      <c r="O948" s="337"/>
      <c r="P948" s="337"/>
      <c r="Q948" s="337"/>
      <c r="R948" s="337"/>
      <c r="S948" s="337"/>
      <c r="T948" s="337"/>
      <c r="U948" s="337"/>
      <c r="V948" s="337"/>
      <c r="W948" s="337"/>
      <c r="X948" s="337"/>
      <c r="Y948" s="337"/>
      <c r="Z948" s="337"/>
    </row>
    <row r="949" spans="1:26" ht="12.75" x14ac:dyDescent="0.2">
      <c r="A949" s="337"/>
      <c r="B949" s="337"/>
      <c r="C949" s="337"/>
      <c r="D949" s="337"/>
      <c r="E949" s="337"/>
      <c r="F949" s="337"/>
      <c r="G949" s="337"/>
      <c r="H949" s="337"/>
      <c r="I949" s="337"/>
      <c r="J949" s="337"/>
      <c r="K949" s="337"/>
      <c r="L949" s="337"/>
      <c r="M949" s="337"/>
      <c r="N949" s="337"/>
      <c r="O949" s="337"/>
      <c r="P949" s="337"/>
      <c r="Q949" s="337"/>
      <c r="R949" s="337"/>
      <c r="S949" s="337"/>
      <c r="T949" s="337"/>
      <c r="U949" s="337"/>
      <c r="V949" s="337"/>
      <c r="W949" s="337"/>
      <c r="X949" s="337"/>
      <c r="Y949" s="337"/>
      <c r="Z949" s="337"/>
    </row>
    <row r="950" spans="1:26" ht="12.75" x14ac:dyDescent="0.2">
      <c r="A950" s="337"/>
      <c r="B950" s="337"/>
      <c r="C950" s="337"/>
      <c r="D950" s="337"/>
      <c r="E950" s="337"/>
      <c r="F950" s="337"/>
      <c r="G950" s="337"/>
      <c r="H950" s="337"/>
      <c r="I950" s="337"/>
      <c r="J950" s="337"/>
      <c r="K950" s="337"/>
      <c r="L950" s="337"/>
      <c r="M950" s="337"/>
      <c r="N950" s="337"/>
      <c r="O950" s="337"/>
      <c r="P950" s="337"/>
      <c r="Q950" s="337"/>
      <c r="R950" s="337"/>
      <c r="S950" s="337"/>
      <c r="T950" s="337"/>
      <c r="U950" s="337"/>
      <c r="V950" s="337"/>
      <c r="W950" s="337"/>
      <c r="X950" s="337"/>
      <c r="Y950" s="337"/>
      <c r="Z950" s="337"/>
    </row>
    <row r="951" spans="1:26" ht="12.75" x14ac:dyDescent="0.2">
      <c r="A951" s="337"/>
      <c r="B951" s="337"/>
      <c r="C951" s="337"/>
      <c r="D951" s="337"/>
      <c r="E951" s="337"/>
      <c r="F951" s="337"/>
      <c r="G951" s="337"/>
      <c r="H951" s="337"/>
      <c r="I951" s="337"/>
      <c r="J951" s="337"/>
      <c r="K951" s="337"/>
      <c r="L951" s="337"/>
      <c r="M951" s="337"/>
      <c r="N951" s="337"/>
      <c r="O951" s="337"/>
      <c r="P951" s="337"/>
      <c r="Q951" s="337"/>
      <c r="R951" s="337"/>
      <c r="S951" s="337"/>
      <c r="T951" s="337"/>
      <c r="U951" s="337"/>
      <c r="V951" s="337"/>
      <c r="W951" s="337"/>
      <c r="X951" s="337"/>
      <c r="Y951" s="337"/>
      <c r="Z951" s="337"/>
    </row>
    <row r="952" spans="1:26" ht="12.75" x14ac:dyDescent="0.2">
      <c r="A952" s="337"/>
      <c r="B952" s="337"/>
      <c r="C952" s="337"/>
      <c r="D952" s="337"/>
      <c r="E952" s="337"/>
      <c r="F952" s="337"/>
      <c r="G952" s="337"/>
      <c r="H952" s="337"/>
      <c r="I952" s="337"/>
      <c r="J952" s="337"/>
      <c r="K952" s="337"/>
      <c r="L952" s="337"/>
      <c r="M952" s="337"/>
      <c r="N952" s="337"/>
      <c r="O952" s="337"/>
      <c r="P952" s="337"/>
      <c r="Q952" s="337"/>
      <c r="R952" s="337"/>
      <c r="S952" s="337"/>
      <c r="T952" s="337"/>
      <c r="U952" s="337"/>
      <c r="V952" s="337"/>
      <c r="W952" s="337"/>
      <c r="X952" s="337"/>
      <c r="Y952" s="337"/>
      <c r="Z952" s="337"/>
    </row>
    <row r="953" spans="1:26" ht="12.75" x14ac:dyDescent="0.2">
      <c r="A953" s="337"/>
      <c r="B953" s="337"/>
      <c r="C953" s="337"/>
      <c r="D953" s="337"/>
      <c r="E953" s="337"/>
      <c r="F953" s="337"/>
      <c r="G953" s="337"/>
      <c r="H953" s="337"/>
      <c r="I953" s="337"/>
      <c r="J953" s="337"/>
      <c r="K953" s="337"/>
      <c r="L953" s="337"/>
      <c r="M953" s="337"/>
      <c r="N953" s="337"/>
      <c r="O953" s="337"/>
      <c r="P953" s="337"/>
      <c r="Q953" s="337"/>
      <c r="R953" s="337"/>
      <c r="S953" s="337"/>
      <c r="T953" s="337"/>
      <c r="U953" s="337"/>
      <c r="V953" s="337"/>
      <c r="W953" s="337"/>
      <c r="X953" s="337"/>
      <c r="Y953" s="337"/>
      <c r="Z953" s="337"/>
    </row>
    <row r="954" spans="1:26" ht="12.75" x14ac:dyDescent="0.2">
      <c r="A954" s="337"/>
      <c r="B954" s="337"/>
      <c r="C954" s="337"/>
      <c r="D954" s="337"/>
      <c r="E954" s="337"/>
      <c r="F954" s="337"/>
      <c r="G954" s="337"/>
      <c r="H954" s="337"/>
      <c r="I954" s="337"/>
      <c r="J954" s="337"/>
      <c r="K954" s="337"/>
      <c r="L954" s="337"/>
      <c r="M954" s="337"/>
      <c r="N954" s="337"/>
      <c r="O954" s="337"/>
      <c r="P954" s="337"/>
      <c r="Q954" s="337"/>
      <c r="R954" s="337"/>
      <c r="S954" s="337"/>
      <c r="T954" s="337"/>
      <c r="U954" s="337"/>
      <c r="V954" s="337"/>
      <c r="W954" s="337"/>
      <c r="X954" s="337"/>
      <c r="Y954" s="337"/>
      <c r="Z954" s="337"/>
    </row>
    <row r="955" spans="1:26" ht="12.75" x14ac:dyDescent="0.2">
      <c r="A955" s="337"/>
      <c r="B955" s="337"/>
      <c r="C955" s="337"/>
      <c r="D955" s="337"/>
      <c r="E955" s="337"/>
      <c r="F955" s="337"/>
      <c r="G955" s="337"/>
      <c r="H955" s="337"/>
      <c r="I955" s="337"/>
      <c r="J955" s="337"/>
      <c r="K955" s="337"/>
      <c r="L955" s="337"/>
      <c r="M955" s="337"/>
      <c r="N955" s="337"/>
      <c r="O955" s="337"/>
      <c r="P955" s="337"/>
      <c r="Q955" s="337"/>
      <c r="R955" s="337"/>
      <c r="S955" s="337"/>
      <c r="T955" s="337"/>
      <c r="U955" s="337"/>
      <c r="V955" s="337"/>
      <c r="W955" s="337"/>
      <c r="X955" s="337"/>
      <c r="Y955" s="337"/>
      <c r="Z955" s="337"/>
    </row>
    <row r="956" spans="1:26" ht="12.75" x14ac:dyDescent="0.2">
      <c r="A956" s="337"/>
      <c r="B956" s="337"/>
      <c r="C956" s="337"/>
      <c r="D956" s="337"/>
      <c r="E956" s="337"/>
      <c r="F956" s="337"/>
      <c r="G956" s="337"/>
      <c r="H956" s="337"/>
      <c r="I956" s="337"/>
      <c r="J956" s="337"/>
      <c r="K956" s="337"/>
      <c r="L956" s="337"/>
      <c r="M956" s="337"/>
      <c r="N956" s="337"/>
      <c r="O956" s="337"/>
      <c r="P956" s="337"/>
      <c r="Q956" s="337"/>
      <c r="R956" s="337"/>
      <c r="S956" s="337"/>
      <c r="T956" s="337"/>
      <c r="U956" s="337"/>
      <c r="V956" s="337"/>
      <c r="W956" s="337"/>
      <c r="X956" s="337"/>
      <c r="Y956" s="337"/>
      <c r="Z956" s="337"/>
    </row>
    <row r="957" spans="1:26" ht="12.75" x14ac:dyDescent="0.2">
      <c r="A957" s="337"/>
      <c r="B957" s="337"/>
      <c r="C957" s="337"/>
      <c r="D957" s="337"/>
      <c r="E957" s="337"/>
      <c r="F957" s="337"/>
      <c r="G957" s="337"/>
      <c r="H957" s="337"/>
      <c r="I957" s="337"/>
      <c r="J957" s="337"/>
      <c r="K957" s="337"/>
      <c r="L957" s="337"/>
      <c r="M957" s="337"/>
      <c r="N957" s="337"/>
      <c r="O957" s="337"/>
      <c r="P957" s="337"/>
      <c r="Q957" s="337"/>
      <c r="R957" s="337"/>
      <c r="S957" s="337"/>
      <c r="T957" s="337"/>
      <c r="U957" s="337"/>
      <c r="V957" s="337"/>
      <c r="W957" s="337"/>
      <c r="X957" s="337"/>
      <c r="Y957" s="337"/>
      <c r="Z957" s="337"/>
    </row>
    <row r="958" spans="1:26" ht="12.75" x14ac:dyDescent="0.2">
      <c r="A958" s="337"/>
      <c r="B958" s="337"/>
      <c r="C958" s="337"/>
      <c r="D958" s="337"/>
      <c r="E958" s="337"/>
      <c r="F958" s="337"/>
      <c r="G958" s="337"/>
      <c r="H958" s="337"/>
      <c r="I958" s="337"/>
      <c r="J958" s="337"/>
      <c r="K958" s="337"/>
      <c r="L958" s="337"/>
      <c r="M958" s="337"/>
      <c r="N958" s="337"/>
      <c r="O958" s="337"/>
      <c r="P958" s="337"/>
      <c r="Q958" s="337"/>
      <c r="R958" s="337"/>
      <c r="S958" s="337"/>
      <c r="T958" s="337"/>
      <c r="U958" s="337"/>
      <c r="V958" s="337"/>
      <c r="W958" s="337"/>
      <c r="X958" s="337"/>
      <c r="Y958" s="337"/>
      <c r="Z958" s="337"/>
    </row>
    <row r="959" spans="1:26" ht="12.75" x14ac:dyDescent="0.2">
      <c r="A959" s="337"/>
      <c r="B959" s="337"/>
      <c r="C959" s="337"/>
      <c r="D959" s="337"/>
      <c r="E959" s="337"/>
      <c r="F959" s="337"/>
      <c r="G959" s="337"/>
      <c r="H959" s="337"/>
      <c r="I959" s="337"/>
      <c r="J959" s="337"/>
      <c r="K959" s="337"/>
      <c r="L959" s="337"/>
      <c r="M959" s="337"/>
      <c r="N959" s="337"/>
      <c r="O959" s="337"/>
      <c r="P959" s="337"/>
      <c r="Q959" s="337"/>
      <c r="R959" s="337"/>
      <c r="S959" s="337"/>
      <c r="T959" s="337"/>
      <c r="U959" s="337"/>
      <c r="V959" s="337"/>
      <c r="W959" s="337"/>
      <c r="X959" s="337"/>
      <c r="Y959" s="337"/>
      <c r="Z959" s="337"/>
    </row>
    <row r="960" spans="1:26" ht="12.75" x14ac:dyDescent="0.2">
      <c r="A960" s="337"/>
      <c r="B960" s="337"/>
      <c r="C960" s="337"/>
      <c r="D960" s="337"/>
      <c r="E960" s="337"/>
      <c r="F960" s="337"/>
      <c r="G960" s="337"/>
      <c r="H960" s="337"/>
      <c r="I960" s="337"/>
      <c r="J960" s="337"/>
      <c r="K960" s="337"/>
      <c r="L960" s="337"/>
      <c r="M960" s="337"/>
      <c r="N960" s="337"/>
      <c r="O960" s="337"/>
      <c r="P960" s="337"/>
      <c r="Q960" s="337"/>
      <c r="R960" s="337"/>
      <c r="S960" s="337"/>
      <c r="T960" s="337"/>
      <c r="U960" s="337"/>
      <c r="V960" s="337"/>
      <c r="W960" s="337"/>
      <c r="X960" s="337"/>
      <c r="Y960" s="337"/>
      <c r="Z960" s="337"/>
    </row>
    <row r="961" spans="1:26" ht="12.75" x14ac:dyDescent="0.2">
      <c r="A961" s="337"/>
      <c r="B961" s="337"/>
      <c r="C961" s="337"/>
      <c r="D961" s="337"/>
      <c r="E961" s="337"/>
      <c r="F961" s="337"/>
      <c r="G961" s="337"/>
      <c r="H961" s="337"/>
      <c r="I961" s="337"/>
      <c r="J961" s="337"/>
      <c r="K961" s="337"/>
      <c r="L961" s="337"/>
      <c r="M961" s="337"/>
      <c r="N961" s="337"/>
      <c r="O961" s="337"/>
      <c r="P961" s="337"/>
      <c r="Q961" s="337"/>
      <c r="R961" s="337"/>
      <c r="S961" s="337"/>
      <c r="T961" s="337"/>
      <c r="U961" s="337"/>
      <c r="V961" s="337"/>
      <c r="W961" s="337"/>
      <c r="X961" s="337"/>
      <c r="Y961" s="337"/>
      <c r="Z961" s="337"/>
    </row>
    <row r="962" spans="1:26" ht="12.75" x14ac:dyDescent="0.2">
      <c r="A962" s="337"/>
      <c r="B962" s="337"/>
      <c r="C962" s="337"/>
      <c r="D962" s="337"/>
      <c r="E962" s="337"/>
      <c r="F962" s="337"/>
      <c r="G962" s="337"/>
      <c r="H962" s="337"/>
      <c r="I962" s="337"/>
      <c r="J962" s="337"/>
      <c r="K962" s="337"/>
      <c r="L962" s="337"/>
      <c r="M962" s="337"/>
      <c r="N962" s="337"/>
      <c r="O962" s="337"/>
      <c r="P962" s="337"/>
      <c r="Q962" s="337"/>
      <c r="R962" s="337"/>
      <c r="S962" s="337"/>
      <c r="T962" s="337"/>
      <c r="U962" s="337"/>
      <c r="V962" s="337"/>
      <c r="W962" s="337"/>
      <c r="X962" s="337"/>
      <c r="Y962" s="337"/>
      <c r="Z962" s="337"/>
    </row>
    <row r="963" spans="1:26" ht="12.75" x14ac:dyDescent="0.2">
      <c r="A963" s="337"/>
      <c r="B963" s="337"/>
      <c r="C963" s="337"/>
      <c r="D963" s="337"/>
      <c r="E963" s="337"/>
      <c r="F963" s="337"/>
      <c r="G963" s="337"/>
      <c r="H963" s="337"/>
      <c r="I963" s="337"/>
      <c r="J963" s="337"/>
      <c r="K963" s="337"/>
      <c r="L963" s="337"/>
      <c r="M963" s="337"/>
      <c r="N963" s="337"/>
      <c r="O963" s="337"/>
      <c r="P963" s="337"/>
      <c r="Q963" s="337"/>
      <c r="R963" s="337"/>
      <c r="S963" s="337"/>
      <c r="T963" s="337"/>
      <c r="U963" s="337"/>
      <c r="V963" s="337"/>
      <c r="W963" s="337"/>
      <c r="X963" s="337"/>
      <c r="Y963" s="337"/>
      <c r="Z963" s="337"/>
    </row>
    <row r="964" spans="1:26" ht="12.75" x14ac:dyDescent="0.2">
      <c r="A964" s="337"/>
      <c r="B964" s="337"/>
      <c r="C964" s="337"/>
      <c r="D964" s="337"/>
      <c r="E964" s="337"/>
      <c r="F964" s="337"/>
      <c r="G964" s="337"/>
      <c r="H964" s="337"/>
      <c r="I964" s="337"/>
      <c r="J964" s="337"/>
      <c r="K964" s="337"/>
      <c r="L964" s="337"/>
      <c r="M964" s="337"/>
      <c r="N964" s="337"/>
      <c r="O964" s="337"/>
      <c r="P964" s="337"/>
      <c r="Q964" s="337"/>
      <c r="R964" s="337"/>
      <c r="S964" s="337"/>
      <c r="T964" s="337"/>
      <c r="U964" s="337"/>
      <c r="V964" s="337"/>
      <c r="W964" s="337"/>
      <c r="X964" s="337"/>
      <c r="Y964" s="337"/>
      <c r="Z964" s="337"/>
    </row>
    <row r="965" spans="1:26" ht="12.75" x14ac:dyDescent="0.2">
      <c r="A965" s="337"/>
      <c r="B965" s="337"/>
      <c r="C965" s="337"/>
      <c r="D965" s="337"/>
      <c r="E965" s="337"/>
      <c r="F965" s="337"/>
      <c r="G965" s="337"/>
      <c r="H965" s="337"/>
      <c r="I965" s="337"/>
      <c r="J965" s="337"/>
      <c r="K965" s="337"/>
      <c r="L965" s="337"/>
      <c r="M965" s="337"/>
      <c r="N965" s="337"/>
      <c r="O965" s="337"/>
      <c r="P965" s="337"/>
      <c r="Q965" s="337"/>
      <c r="R965" s="337"/>
      <c r="S965" s="337"/>
      <c r="T965" s="337"/>
      <c r="U965" s="337"/>
      <c r="V965" s="337"/>
      <c r="W965" s="337"/>
      <c r="X965" s="337"/>
      <c r="Y965" s="337"/>
      <c r="Z965" s="337"/>
    </row>
    <row r="966" spans="1:26" ht="12.75" x14ac:dyDescent="0.2">
      <c r="A966" s="337"/>
      <c r="B966" s="337"/>
      <c r="C966" s="337"/>
      <c r="D966" s="337"/>
      <c r="E966" s="337"/>
      <c r="F966" s="337"/>
      <c r="G966" s="337"/>
      <c r="H966" s="337"/>
      <c r="I966" s="337"/>
      <c r="J966" s="337"/>
      <c r="K966" s="337"/>
      <c r="L966" s="337"/>
      <c r="M966" s="337"/>
      <c r="N966" s="337"/>
      <c r="O966" s="337"/>
      <c r="P966" s="337"/>
      <c r="Q966" s="337"/>
      <c r="R966" s="337"/>
      <c r="S966" s="337"/>
      <c r="T966" s="337"/>
      <c r="U966" s="337"/>
      <c r="V966" s="337"/>
      <c r="W966" s="337"/>
      <c r="X966" s="337"/>
      <c r="Y966" s="337"/>
      <c r="Z966" s="337"/>
    </row>
    <row r="967" spans="1:26" ht="12.75" x14ac:dyDescent="0.2">
      <c r="A967" s="337"/>
      <c r="B967" s="337"/>
      <c r="C967" s="337"/>
      <c r="D967" s="337"/>
      <c r="E967" s="337"/>
      <c r="F967" s="337"/>
      <c r="G967" s="337"/>
      <c r="H967" s="337"/>
      <c r="I967" s="337"/>
      <c r="J967" s="337"/>
      <c r="K967" s="337"/>
      <c r="L967" s="337"/>
      <c r="M967" s="337"/>
      <c r="N967" s="337"/>
      <c r="O967" s="337"/>
      <c r="P967" s="337"/>
      <c r="Q967" s="337"/>
      <c r="R967" s="337"/>
      <c r="S967" s="337"/>
      <c r="T967" s="337"/>
      <c r="U967" s="337"/>
      <c r="V967" s="337"/>
      <c r="W967" s="337"/>
      <c r="X967" s="337"/>
      <c r="Y967" s="337"/>
      <c r="Z967" s="337"/>
    </row>
    <row r="968" spans="1:26" ht="12.75" x14ac:dyDescent="0.2">
      <c r="A968" s="337"/>
      <c r="B968" s="337"/>
      <c r="C968" s="337"/>
      <c r="D968" s="337"/>
      <c r="E968" s="337"/>
      <c r="F968" s="337"/>
      <c r="G968" s="337"/>
      <c r="H968" s="337"/>
      <c r="I968" s="337"/>
      <c r="J968" s="337"/>
      <c r="K968" s="337"/>
      <c r="L968" s="337"/>
      <c r="M968" s="337"/>
      <c r="N968" s="337"/>
      <c r="O968" s="337"/>
      <c r="P968" s="337"/>
      <c r="Q968" s="337"/>
      <c r="R968" s="337"/>
      <c r="S968" s="337"/>
      <c r="T968" s="337"/>
      <c r="U968" s="337"/>
      <c r="V968" s="337"/>
      <c r="W968" s="337"/>
      <c r="X968" s="337"/>
      <c r="Y968" s="337"/>
      <c r="Z968" s="337"/>
    </row>
    <row r="969" spans="1:26" ht="12.75" x14ac:dyDescent="0.2">
      <c r="A969" s="337"/>
      <c r="B969" s="337"/>
      <c r="C969" s="337"/>
      <c r="D969" s="337"/>
      <c r="E969" s="337"/>
      <c r="F969" s="337"/>
      <c r="G969" s="337"/>
      <c r="H969" s="337"/>
      <c r="I969" s="337"/>
      <c r="J969" s="337"/>
      <c r="K969" s="337"/>
      <c r="L969" s="337"/>
      <c r="M969" s="337"/>
      <c r="N969" s="337"/>
      <c r="O969" s="337"/>
      <c r="P969" s="337"/>
      <c r="Q969" s="337"/>
      <c r="R969" s="337"/>
      <c r="S969" s="337"/>
      <c r="T969" s="337"/>
      <c r="U969" s="337"/>
      <c r="V969" s="337"/>
      <c r="W969" s="337"/>
      <c r="X969" s="337"/>
      <c r="Y969" s="337"/>
      <c r="Z969" s="337"/>
    </row>
    <row r="970" spans="1:26" ht="12.75" x14ac:dyDescent="0.2">
      <c r="A970" s="337"/>
      <c r="B970" s="337"/>
      <c r="C970" s="337"/>
      <c r="D970" s="337"/>
      <c r="E970" s="337"/>
      <c r="F970" s="337"/>
      <c r="G970" s="337"/>
      <c r="H970" s="337"/>
      <c r="I970" s="337"/>
      <c r="J970" s="337"/>
      <c r="K970" s="337"/>
      <c r="L970" s="337"/>
      <c r="M970" s="337"/>
      <c r="N970" s="337"/>
      <c r="O970" s="337"/>
      <c r="P970" s="337"/>
      <c r="Q970" s="337"/>
      <c r="R970" s="337"/>
      <c r="S970" s="337"/>
      <c r="T970" s="337"/>
      <c r="U970" s="337"/>
      <c r="V970" s="337"/>
      <c r="W970" s="337"/>
      <c r="X970" s="337"/>
      <c r="Y970" s="337"/>
      <c r="Z970" s="337"/>
    </row>
    <row r="971" spans="1:26" ht="12.75" x14ac:dyDescent="0.2">
      <c r="A971" s="337"/>
      <c r="B971" s="337"/>
      <c r="C971" s="337"/>
      <c r="D971" s="337"/>
      <c r="E971" s="337"/>
      <c r="F971" s="337"/>
      <c r="G971" s="337"/>
      <c r="H971" s="337"/>
      <c r="I971" s="337"/>
      <c r="J971" s="337"/>
      <c r="K971" s="337"/>
      <c r="L971" s="337"/>
      <c r="M971" s="337"/>
      <c r="N971" s="337"/>
      <c r="O971" s="337"/>
      <c r="P971" s="337"/>
      <c r="Q971" s="337"/>
      <c r="R971" s="337"/>
      <c r="S971" s="337"/>
      <c r="T971" s="337"/>
      <c r="U971" s="337"/>
      <c r="V971" s="337"/>
      <c r="W971" s="337"/>
      <c r="X971" s="337"/>
      <c r="Y971" s="337"/>
      <c r="Z971" s="337"/>
    </row>
    <row r="972" spans="1:26" ht="12.75" x14ac:dyDescent="0.2">
      <c r="A972" s="337"/>
      <c r="B972" s="337"/>
      <c r="C972" s="337"/>
      <c r="D972" s="337"/>
      <c r="E972" s="337"/>
      <c r="F972" s="337"/>
      <c r="G972" s="337"/>
      <c r="H972" s="337"/>
      <c r="I972" s="337"/>
      <c r="J972" s="337"/>
      <c r="K972" s="337"/>
      <c r="L972" s="337"/>
      <c r="M972" s="337"/>
      <c r="N972" s="337"/>
      <c r="O972" s="337"/>
      <c r="P972" s="337"/>
      <c r="Q972" s="337"/>
      <c r="R972" s="337"/>
      <c r="S972" s="337"/>
      <c r="T972" s="337"/>
      <c r="U972" s="337"/>
      <c r="V972" s="337"/>
      <c r="W972" s="337"/>
      <c r="X972" s="337"/>
      <c r="Y972" s="337"/>
      <c r="Z972" s="337"/>
    </row>
    <row r="973" spans="1:26" ht="12.75" x14ac:dyDescent="0.2">
      <c r="A973" s="337"/>
      <c r="B973" s="337"/>
      <c r="C973" s="337"/>
      <c r="D973" s="337"/>
      <c r="E973" s="337"/>
      <c r="F973" s="337"/>
      <c r="G973" s="337"/>
      <c r="H973" s="337"/>
      <c r="I973" s="337"/>
      <c r="J973" s="337"/>
      <c r="K973" s="337"/>
      <c r="L973" s="337"/>
      <c r="M973" s="337"/>
      <c r="N973" s="337"/>
      <c r="O973" s="337"/>
      <c r="P973" s="337"/>
      <c r="Q973" s="337"/>
      <c r="R973" s="337"/>
      <c r="S973" s="337"/>
      <c r="T973" s="337"/>
      <c r="U973" s="337"/>
      <c r="V973" s="337"/>
      <c r="W973" s="337"/>
      <c r="X973" s="337"/>
      <c r="Y973" s="337"/>
      <c r="Z973" s="337"/>
    </row>
    <row r="974" spans="1:26" ht="12.75" x14ac:dyDescent="0.2">
      <c r="A974" s="337"/>
      <c r="B974" s="337"/>
      <c r="C974" s="337"/>
      <c r="D974" s="337"/>
      <c r="E974" s="337"/>
      <c r="F974" s="337"/>
      <c r="G974" s="337"/>
      <c r="H974" s="337"/>
      <c r="I974" s="337"/>
      <c r="J974" s="337"/>
      <c r="K974" s="337"/>
      <c r="L974" s="337"/>
      <c r="M974" s="337"/>
      <c r="N974" s="337"/>
      <c r="O974" s="337"/>
      <c r="P974" s="337"/>
      <c r="Q974" s="337"/>
      <c r="R974" s="337"/>
      <c r="S974" s="337"/>
      <c r="T974" s="337"/>
      <c r="U974" s="337"/>
      <c r="V974" s="337"/>
      <c r="W974" s="337"/>
      <c r="X974" s="337"/>
      <c r="Y974" s="337"/>
      <c r="Z974" s="337"/>
    </row>
    <row r="975" spans="1:26" ht="12.75" x14ac:dyDescent="0.2">
      <c r="A975" s="337"/>
      <c r="B975" s="337"/>
      <c r="C975" s="337"/>
      <c r="D975" s="337"/>
      <c r="E975" s="337"/>
      <c r="F975" s="337"/>
      <c r="G975" s="337"/>
      <c r="H975" s="337"/>
      <c r="I975" s="337"/>
      <c r="J975" s="337"/>
      <c r="K975" s="337"/>
      <c r="L975" s="337"/>
      <c r="M975" s="337"/>
      <c r="N975" s="337"/>
      <c r="O975" s="337"/>
      <c r="P975" s="337"/>
      <c r="Q975" s="337"/>
      <c r="R975" s="337"/>
      <c r="S975" s="337"/>
      <c r="T975" s="337"/>
      <c r="U975" s="337"/>
      <c r="V975" s="337"/>
      <c r="W975" s="337"/>
      <c r="X975" s="337"/>
      <c r="Y975" s="337"/>
      <c r="Z975" s="337"/>
    </row>
    <row r="976" spans="1:26" ht="12.75" x14ac:dyDescent="0.2">
      <c r="A976" s="337"/>
      <c r="B976" s="337"/>
      <c r="C976" s="337"/>
      <c r="D976" s="337"/>
      <c r="E976" s="337"/>
      <c r="F976" s="337"/>
      <c r="G976" s="337"/>
      <c r="H976" s="337"/>
      <c r="I976" s="337"/>
      <c r="J976" s="337"/>
      <c r="K976" s="337"/>
      <c r="L976" s="337"/>
      <c r="M976" s="337"/>
      <c r="N976" s="337"/>
      <c r="O976" s="337"/>
      <c r="P976" s="337"/>
      <c r="Q976" s="337"/>
      <c r="R976" s="337"/>
      <c r="S976" s="337"/>
      <c r="T976" s="337"/>
      <c r="U976" s="337"/>
      <c r="V976" s="337"/>
      <c r="W976" s="337"/>
      <c r="X976" s="337"/>
      <c r="Y976" s="337"/>
      <c r="Z976" s="337"/>
    </row>
    <row r="977" spans="1:26" ht="12.75" x14ac:dyDescent="0.2">
      <c r="A977" s="337"/>
      <c r="B977" s="337"/>
      <c r="C977" s="337"/>
      <c r="D977" s="337"/>
      <c r="E977" s="337"/>
      <c r="F977" s="337"/>
      <c r="G977" s="337"/>
      <c r="H977" s="337"/>
      <c r="I977" s="337"/>
      <c r="J977" s="337"/>
      <c r="K977" s="337"/>
      <c r="L977" s="337"/>
      <c r="M977" s="337"/>
      <c r="N977" s="337"/>
      <c r="O977" s="337"/>
      <c r="P977" s="337"/>
      <c r="Q977" s="337"/>
      <c r="R977" s="337"/>
      <c r="S977" s="337"/>
      <c r="T977" s="337"/>
      <c r="U977" s="337"/>
      <c r="V977" s="337"/>
      <c r="W977" s="337"/>
      <c r="X977" s="337"/>
      <c r="Y977" s="337"/>
      <c r="Z977" s="337"/>
    </row>
    <row r="978" spans="1:26" ht="12.75" x14ac:dyDescent="0.2">
      <c r="A978" s="337"/>
      <c r="B978" s="337"/>
      <c r="C978" s="337"/>
      <c r="D978" s="337"/>
      <c r="E978" s="337"/>
      <c r="F978" s="337"/>
      <c r="G978" s="337"/>
      <c r="H978" s="337"/>
      <c r="I978" s="337"/>
      <c r="J978" s="337"/>
      <c r="K978" s="337"/>
      <c r="L978" s="337"/>
      <c r="M978" s="337"/>
      <c r="N978" s="337"/>
      <c r="O978" s="337"/>
      <c r="P978" s="337"/>
      <c r="Q978" s="337"/>
      <c r="R978" s="337"/>
      <c r="S978" s="337"/>
      <c r="T978" s="337"/>
      <c r="U978" s="337"/>
      <c r="V978" s="337"/>
      <c r="W978" s="337"/>
      <c r="X978" s="337"/>
      <c r="Y978" s="337"/>
      <c r="Z978" s="337"/>
    </row>
    <row r="979" spans="1:26" ht="12.75" x14ac:dyDescent="0.2">
      <c r="A979" s="337"/>
      <c r="B979" s="337"/>
      <c r="C979" s="337"/>
      <c r="D979" s="337"/>
      <c r="E979" s="337"/>
      <c r="F979" s="337"/>
      <c r="G979" s="337"/>
      <c r="H979" s="337"/>
      <c r="I979" s="337"/>
      <c r="J979" s="337"/>
      <c r="K979" s="337"/>
      <c r="L979" s="337"/>
      <c r="M979" s="337"/>
      <c r="N979" s="337"/>
      <c r="O979" s="337"/>
      <c r="P979" s="337"/>
      <c r="Q979" s="337"/>
      <c r="R979" s="337"/>
      <c r="S979" s="337"/>
      <c r="T979" s="337"/>
      <c r="U979" s="337"/>
      <c r="V979" s="337"/>
      <c r="W979" s="337"/>
      <c r="X979" s="337"/>
      <c r="Y979" s="337"/>
      <c r="Z979" s="337"/>
    </row>
    <row r="980" spans="1:26" ht="12.75" x14ac:dyDescent="0.2">
      <c r="A980" s="337"/>
      <c r="B980" s="337"/>
      <c r="C980" s="337"/>
      <c r="D980" s="337"/>
      <c r="E980" s="337"/>
      <c r="F980" s="337"/>
      <c r="G980" s="337"/>
      <c r="H980" s="337"/>
      <c r="I980" s="337"/>
      <c r="J980" s="337"/>
      <c r="K980" s="337"/>
      <c r="L980" s="337"/>
      <c r="M980" s="337"/>
      <c r="N980" s="337"/>
      <c r="O980" s="337"/>
      <c r="P980" s="337"/>
      <c r="Q980" s="337"/>
      <c r="R980" s="337"/>
      <c r="S980" s="337"/>
      <c r="T980" s="337"/>
      <c r="U980" s="337"/>
      <c r="V980" s="337"/>
      <c r="W980" s="337"/>
      <c r="X980" s="337"/>
      <c r="Y980" s="337"/>
      <c r="Z980" s="337"/>
    </row>
    <row r="981" spans="1:26" ht="12.75" x14ac:dyDescent="0.2">
      <c r="A981" s="337"/>
      <c r="B981" s="337"/>
      <c r="C981" s="337"/>
      <c r="D981" s="337"/>
      <c r="E981" s="337"/>
      <c r="F981" s="337"/>
      <c r="G981" s="337"/>
      <c r="H981" s="337"/>
      <c r="I981" s="337"/>
      <c r="J981" s="337"/>
      <c r="K981" s="337"/>
      <c r="L981" s="337"/>
      <c r="M981" s="337"/>
      <c r="N981" s="337"/>
      <c r="O981" s="337"/>
      <c r="P981" s="337"/>
      <c r="Q981" s="337"/>
      <c r="R981" s="337"/>
      <c r="S981" s="337"/>
      <c r="T981" s="337"/>
      <c r="U981" s="337"/>
      <c r="V981" s="337"/>
      <c r="W981" s="337"/>
      <c r="X981" s="337"/>
      <c r="Y981" s="337"/>
      <c r="Z981" s="337"/>
    </row>
    <row r="982" spans="1:26" ht="12.75" x14ac:dyDescent="0.2">
      <c r="A982" s="337"/>
      <c r="B982" s="337"/>
      <c r="C982" s="337"/>
      <c r="D982" s="337"/>
      <c r="E982" s="337"/>
      <c r="F982" s="337"/>
      <c r="G982" s="337"/>
      <c r="H982" s="337"/>
      <c r="I982" s="337"/>
      <c r="J982" s="337"/>
      <c r="K982" s="337"/>
      <c r="L982" s="337"/>
      <c r="M982" s="337"/>
      <c r="N982" s="337"/>
      <c r="O982" s="337"/>
      <c r="P982" s="337"/>
      <c r="Q982" s="337"/>
      <c r="R982" s="337"/>
      <c r="S982" s="337"/>
      <c r="T982" s="337"/>
      <c r="U982" s="337"/>
      <c r="V982" s="337"/>
      <c r="W982" s="337"/>
      <c r="X982" s="337"/>
      <c r="Y982" s="337"/>
      <c r="Z982" s="337"/>
    </row>
    <row r="983" spans="1:26" ht="12.75" x14ac:dyDescent="0.2">
      <c r="A983" s="337"/>
      <c r="B983" s="337"/>
      <c r="C983" s="337"/>
      <c r="D983" s="337"/>
      <c r="E983" s="337"/>
      <c r="F983" s="337"/>
      <c r="G983" s="337"/>
      <c r="H983" s="337"/>
      <c r="I983" s="337"/>
      <c r="J983" s="337"/>
      <c r="K983" s="337"/>
      <c r="L983" s="337"/>
      <c r="M983" s="337"/>
      <c r="N983" s="337"/>
      <c r="O983" s="337"/>
      <c r="P983" s="337"/>
      <c r="Q983" s="337"/>
      <c r="R983" s="337"/>
      <c r="S983" s="337"/>
      <c r="T983" s="337"/>
      <c r="U983" s="337"/>
      <c r="V983" s="337"/>
      <c r="W983" s="337"/>
      <c r="X983" s="337"/>
      <c r="Y983" s="337"/>
      <c r="Z983" s="337"/>
    </row>
    <row r="984" spans="1:26" ht="12.75" x14ac:dyDescent="0.2">
      <c r="A984" s="337"/>
      <c r="B984" s="337"/>
      <c r="C984" s="337"/>
      <c r="D984" s="337"/>
      <c r="E984" s="337"/>
      <c r="F984" s="337"/>
      <c r="G984" s="337"/>
      <c r="H984" s="337"/>
      <c r="I984" s="337"/>
      <c r="J984" s="337"/>
      <c r="K984" s="337"/>
      <c r="L984" s="337"/>
      <c r="M984" s="337"/>
      <c r="N984" s="337"/>
      <c r="O984" s="337"/>
      <c r="P984" s="337"/>
      <c r="Q984" s="337"/>
      <c r="R984" s="337"/>
      <c r="S984" s="337"/>
      <c r="T984" s="337"/>
      <c r="U984" s="337"/>
      <c r="V984" s="337"/>
      <c r="W984" s="337"/>
      <c r="X984" s="337"/>
      <c r="Y984" s="337"/>
      <c r="Z984" s="337"/>
    </row>
    <row r="985" spans="1:26" ht="12.75" x14ac:dyDescent="0.2">
      <c r="A985" s="337"/>
      <c r="B985" s="337"/>
      <c r="C985" s="337"/>
      <c r="D985" s="337"/>
      <c r="E985" s="337"/>
      <c r="F985" s="337"/>
      <c r="G985" s="337"/>
      <c r="H985" s="337"/>
      <c r="I985" s="337"/>
      <c r="J985" s="337"/>
      <c r="K985" s="337"/>
      <c r="L985" s="337"/>
      <c r="M985" s="337"/>
      <c r="N985" s="337"/>
      <c r="O985" s="337"/>
      <c r="P985" s="337"/>
      <c r="Q985" s="337"/>
      <c r="R985" s="337"/>
      <c r="S985" s="337"/>
      <c r="T985" s="337"/>
      <c r="U985" s="337"/>
      <c r="V985" s="337"/>
      <c r="W985" s="337"/>
      <c r="X985" s="337"/>
      <c r="Y985" s="337"/>
      <c r="Z985" s="337"/>
    </row>
    <row r="986" spans="1:26" ht="12.75" x14ac:dyDescent="0.2">
      <c r="A986" s="337"/>
      <c r="B986" s="337"/>
      <c r="C986" s="337"/>
      <c r="D986" s="337"/>
      <c r="E986" s="337"/>
      <c r="F986" s="337"/>
      <c r="G986" s="337"/>
      <c r="H986" s="337"/>
      <c r="I986" s="337"/>
      <c r="J986" s="337"/>
      <c r="K986" s="337"/>
      <c r="L986" s="337"/>
      <c r="M986" s="337"/>
      <c r="N986" s="337"/>
      <c r="O986" s="337"/>
      <c r="P986" s="337"/>
      <c r="Q986" s="337"/>
      <c r="R986" s="337"/>
      <c r="S986" s="337"/>
      <c r="T986" s="337"/>
      <c r="U986" s="337"/>
      <c r="V986" s="337"/>
      <c r="W986" s="337"/>
      <c r="X986" s="337"/>
      <c r="Y986" s="337"/>
      <c r="Z986" s="337"/>
    </row>
    <row r="987" spans="1:26" ht="12.75" x14ac:dyDescent="0.2">
      <c r="A987" s="337"/>
      <c r="B987" s="337"/>
      <c r="C987" s="337"/>
      <c r="D987" s="337"/>
      <c r="E987" s="337"/>
      <c r="F987" s="337"/>
      <c r="G987" s="337"/>
      <c r="H987" s="337"/>
      <c r="I987" s="337"/>
      <c r="J987" s="337"/>
      <c r="K987" s="337"/>
      <c r="L987" s="337"/>
      <c r="M987" s="337"/>
      <c r="N987" s="337"/>
      <c r="O987" s="337"/>
      <c r="P987" s="337"/>
      <c r="Q987" s="337"/>
      <c r="R987" s="337"/>
      <c r="S987" s="337"/>
      <c r="T987" s="337"/>
      <c r="U987" s="337"/>
      <c r="V987" s="337"/>
      <c r="W987" s="337"/>
      <c r="X987" s="337"/>
      <c r="Y987" s="337"/>
      <c r="Z987" s="337"/>
    </row>
    <row r="988" spans="1:26" ht="12.75" x14ac:dyDescent="0.2">
      <c r="A988" s="337"/>
      <c r="B988" s="337"/>
      <c r="C988" s="337"/>
      <c r="D988" s="337"/>
      <c r="E988" s="337"/>
      <c r="F988" s="337"/>
      <c r="G988" s="337"/>
      <c r="H988" s="337"/>
      <c r="I988" s="337"/>
      <c r="J988" s="337"/>
      <c r="K988" s="337"/>
      <c r="L988" s="337"/>
      <c r="M988" s="337"/>
      <c r="N988" s="337"/>
      <c r="O988" s="337"/>
      <c r="P988" s="337"/>
      <c r="Q988" s="337"/>
      <c r="R988" s="337"/>
      <c r="S988" s="337"/>
      <c r="T988" s="337"/>
      <c r="U988" s="337"/>
      <c r="V988" s="337"/>
      <c r="W988" s="337"/>
      <c r="X988" s="337"/>
      <c r="Y988" s="337"/>
      <c r="Z988" s="337"/>
    </row>
    <row r="989" spans="1:26" ht="12.75" x14ac:dyDescent="0.2">
      <c r="A989" s="337"/>
      <c r="B989" s="337"/>
      <c r="C989" s="337"/>
      <c r="D989" s="337"/>
      <c r="E989" s="337"/>
      <c r="F989" s="337"/>
      <c r="G989" s="337"/>
      <c r="H989" s="337"/>
      <c r="I989" s="337"/>
      <c r="J989" s="337"/>
      <c r="K989" s="337"/>
      <c r="L989" s="337"/>
      <c r="M989" s="337"/>
      <c r="N989" s="337"/>
      <c r="O989" s="337"/>
      <c r="P989" s="337"/>
      <c r="Q989" s="337"/>
      <c r="R989" s="337"/>
      <c r="S989" s="337"/>
      <c r="T989" s="337"/>
      <c r="U989" s="337"/>
      <c r="V989" s="337"/>
      <c r="W989" s="337"/>
      <c r="X989" s="337"/>
      <c r="Y989" s="337"/>
      <c r="Z989" s="337"/>
    </row>
    <row r="990" spans="1:26" ht="12.75" x14ac:dyDescent="0.2">
      <c r="A990" s="337"/>
      <c r="B990" s="337"/>
      <c r="C990" s="337"/>
      <c r="D990" s="337"/>
      <c r="E990" s="337"/>
      <c r="F990" s="337"/>
      <c r="G990" s="337"/>
      <c r="H990" s="337"/>
      <c r="I990" s="337"/>
      <c r="J990" s="337"/>
      <c r="K990" s="337"/>
      <c r="L990" s="337"/>
      <c r="M990" s="337"/>
      <c r="N990" s="337"/>
      <c r="O990" s="337"/>
      <c r="P990" s="337"/>
      <c r="Q990" s="337"/>
      <c r="R990" s="337"/>
      <c r="S990" s="337"/>
      <c r="T990" s="337"/>
      <c r="U990" s="337"/>
      <c r="V990" s="337"/>
      <c r="W990" s="337"/>
      <c r="X990" s="337"/>
      <c r="Y990" s="337"/>
      <c r="Z990" s="337"/>
    </row>
    <row r="991" spans="1:26" ht="12.75" x14ac:dyDescent="0.2">
      <c r="A991" s="337"/>
      <c r="B991" s="337"/>
      <c r="C991" s="337"/>
      <c r="D991" s="337"/>
      <c r="E991" s="337"/>
      <c r="F991" s="337"/>
      <c r="G991" s="337"/>
      <c r="H991" s="337"/>
      <c r="I991" s="337"/>
      <c r="J991" s="337"/>
      <c r="K991" s="337"/>
      <c r="L991" s="337"/>
      <c r="M991" s="337"/>
      <c r="N991" s="337"/>
      <c r="O991" s="337"/>
      <c r="P991" s="337"/>
      <c r="Q991" s="337"/>
      <c r="R991" s="337"/>
      <c r="S991" s="337"/>
      <c r="T991" s="337"/>
      <c r="U991" s="337"/>
      <c r="V991" s="337"/>
      <c r="W991" s="337"/>
      <c r="X991" s="337"/>
      <c r="Y991" s="337"/>
      <c r="Z991" s="337"/>
    </row>
    <row r="992" spans="1:26" ht="12.75" x14ac:dyDescent="0.2">
      <c r="A992" s="337"/>
      <c r="B992" s="337"/>
      <c r="C992" s="337"/>
      <c r="D992" s="337"/>
      <c r="E992" s="337"/>
      <c r="F992" s="337"/>
      <c r="G992" s="337"/>
      <c r="H992" s="337"/>
      <c r="I992" s="337"/>
      <c r="J992" s="337"/>
      <c r="K992" s="337"/>
      <c r="L992" s="337"/>
      <c r="M992" s="337"/>
      <c r="N992" s="337"/>
      <c r="O992" s="337"/>
      <c r="P992" s="337"/>
      <c r="Q992" s="337"/>
      <c r="R992" s="337"/>
      <c r="S992" s="337"/>
      <c r="T992" s="337"/>
      <c r="U992" s="337"/>
      <c r="V992" s="337"/>
      <c r="W992" s="337"/>
      <c r="X992" s="337"/>
      <c r="Y992" s="337"/>
      <c r="Z992" s="337"/>
    </row>
    <row r="993" spans="1:26" ht="12.75" x14ac:dyDescent="0.2">
      <c r="A993" s="337"/>
      <c r="B993" s="337"/>
      <c r="C993" s="337"/>
      <c r="D993" s="337"/>
      <c r="E993" s="337"/>
      <c r="F993" s="337"/>
      <c r="G993" s="337"/>
      <c r="H993" s="337"/>
      <c r="I993" s="337"/>
      <c r="J993" s="337"/>
      <c r="K993" s="337"/>
      <c r="L993" s="337"/>
      <c r="M993" s="337"/>
      <c r="N993" s="337"/>
      <c r="O993" s="337"/>
      <c r="P993" s="337"/>
      <c r="Q993" s="337"/>
      <c r="R993" s="337"/>
      <c r="S993" s="337"/>
      <c r="T993" s="337"/>
      <c r="U993" s="337"/>
      <c r="V993" s="337"/>
      <c r="W993" s="337"/>
      <c r="X993" s="337"/>
      <c r="Y993" s="337"/>
      <c r="Z993" s="337"/>
    </row>
    <row r="994" spans="1:26" ht="12.75" x14ac:dyDescent="0.2">
      <c r="A994" s="337"/>
      <c r="B994" s="337"/>
      <c r="C994" s="337"/>
      <c r="D994" s="337"/>
      <c r="E994" s="337"/>
      <c r="F994" s="337"/>
      <c r="G994" s="337"/>
      <c r="H994" s="337"/>
      <c r="I994" s="337"/>
      <c r="J994" s="337"/>
      <c r="K994" s="337"/>
      <c r="L994" s="337"/>
      <c r="M994" s="337"/>
      <c r="N994" s="337"/>
      <c r="O994" s="337"/>
      <c r="P994" s="337"/>
      <c r="Q994" s="337"/>
      <c r="R994" s="337"/>
      <c r="S994" s="337"/>
      <c r="T994" s="337"/>
      <c r="U994" s="337"/>
      <c r="V994" s="337"/>
      <c r="W994" s="337"/>
      <c r="X994" s="337"/>
      <c r="Y994" s="337"/>
      <c r="Z994" s="337"/>
    </row>
    <row r="995" spans="1:26" ht="12.75" x14ac:dyDescent="0.2">
      <c r="A995" s="337"/>
      <c r="B995" s="337"/>
      <c r="C995" s="337"/>
      <c r="D995" s="337"/>
      <c r="E995" s="337"/>
      <c r="F995" s="337"/>
      <c r="G995" s="337"/>
      <c r="H995" s="337"/>
      <c r="I995" s="337"/>
      <c r="J995" s="337"/>
      <c r="K995" s="337"/>
      <c r="L995" s="337"/>
      <c r="M995" s="337"/>
      <c r="N995" s="337"/>
      <c r="O995" s="337"/>
      <c r="P995" s="337"/>
      <c r="Q995" s="337"/>
      <c r="R995" s="337"/>
      <c r="S995" s="337"/>
      <c r="T995" s="337"/>
      <c r="U995" s="337"/>
      <c r="V995" s="337"/>
      <c r="W995" s="337"/>
      <c r="X995" s="337"/>
      <c r="Y995" s="337"/>
      <c r="Z995" s="337"/>
    </row>
    <row r="996" spans="1:26" ht="12.75" x14ac:dyDescent="0.2">
      <c r="A996" s="337"/>
      <c r="B996" s="337"/>
      <c r="C996" s="337"/>
      <c r="D996" s="337"/>
      <c r="E996" s="337"/>
      <c r="F996" s="337"/>
      <c r="G996" s="337"/>
      <c r="H996" s="337"/>
      <c r="I996" s="337"/>
      <c r="J996" s="337"/>
      <c r="K996" s="337"/>
      <c r="L996" s="337"/>
      <c r="M996" s="337"/>
      <c r="N996" s="337"/>
      <c r="O996" s="337"/>
      <c r="P996" s="337"/>
      <c r="Q996" s="337"/>
      <c r="R996" s="337"/>
      <c r="S996" s="337"/>
      <c r="T996" s="337"/>
      <c r="U996" s="337"/>
      <c r="V996" s="337"/>
      <c r="W996" s="337"/>
      <c r="X996" s="337"/>
      <c r="Y996" s="337"/>
      <c r="Z996" s="337"/>
    </row>
    <row r="997" spans="1:26" ht="12.75" x14ac:dyDescent="0.2">
      <c r="A997" s="337"/>
      <c r="B997" s="337"/>
      <c r="C997" s="337"/>
      <c r="D997" s="337"/>
      <c r="E997" s="337"/>
      <c r="F997" s="337"/>
      <c r="G997" s="337"/>
      <c r="H997" s="337"/>
      <c r="I997" s="337"/>
      <c r="J997" s="337"/>
      <c r="K997" s="337"/>
      <c r="L997" s="337"/>
      <c r="M997" s="337"/>
      <c r="N997" s="337"/>
      <c r="O997" s="337"/>
      <c r="P997" s="337"/>
      <c r="Q997" s="337"/>
      <c r="R997" s="337"/>
      <c r="S997" s="337"/>
      <c r="T997" s="337"/>
      <c r="U997" s="337"/>
      <c r="V997" s="337"/>
      <c r="W997" s="337"/>
      <c r="X997" s="337"/>
      <c r="Y997" s="337"/>
      <c r="Z997" s="337"/>
    </row>
    <row r="998" spans="1:26" ht="12.75" x14ac:dyDescent="0.2">
      <c r="A998" s="337"/>
      <c r="B998" s="337"/>
      <c r="C998" s="337"/>
      <c r="D998" s="337"/>
      <c r="E998" s="337"/>
      <c r="F998" s="337"/>
      <c r="G998" s="337"/>
      <c r="H998" s="337"/>
      <c r="I998" s="337"/>
      <c r="J998" s="337"/>
      <c r="K998" s="337"/>
      <c r="L998" s="337"/>
      <c r="M998" s="337"/>
      <c r="N998" s="337"/>
      <c r="O998" s="337"/>
      <c r="P998" s="337"/>
      <c r="Q998" s="337"/>
      <c r="R998" s="337"/>
      <c r="S998" s="337"/>
      <c r="T998" s="337"/>
      <c r="U998" s="337"/>
      <c r="V998" s="337"/>
      <c r="W998" s="337"/>
      <c r="X998" s="337"/>
      <c r="Y998" s="337"/>
      <c r="Z998" s="337"/>
    </row>
    <row r="999" spans="1:26" ht="12.75" x14ac:dyDescent="0.2">
      <c r="A999" s="337"/>
      <c r="B999" s="337"/>
      <c r="C999" s="337"/>
      <c r="D999" s="337"/>
      <c r="E999" s="337"/>
      <c r="F999" s="337"/>
      <c r="G999" s="337"/>
      <c r="H999" s="337"/>
      <c r="I999" s="337"/>
      <c r="J999" s="337"/>
      <c r="K999" s="337"/>
      <c r="L999" s="337"/>
      <c r="M999" s="337"/>
      <c r="N999" s="337"/>
      <c r="O999" s="337"/>
      <c r="P999" s="337"/>
      <c r="Q999" s="337"/>
      <c r="R999" s="337"/>
      <c r="S999" s="337"/>
      <c r="T999" s="337"/>
      <c r="U999" s="337"/>
      <c r="V999" s="337"/>
      <c r="W999" s="337"/>
      <c r="X999" s="337"/>
      <c r="Y999" s="337"/>
      <c r="Z999" s="337"/>
    </row>
    <row r="1000" spans="1:26" ht="12.75" x14ac:dyDescent="0.2">
      <c r="A1000" s="337"/>
      <c r="B1000" s="337"/>
      <c r="C1000" s="337"/>
      <c r="D1000" s="337"/>
      <c r="E1000" s="337"/>
      <c r="F1000" s="337"/>
      <c r="G1000" s="337"/>
      <c r="H1000" s="337"/>
      <c r="I1000" s="337"/>
      <c r="J1000" s="337"/>
      <c r="K1000" s="337"/>
      <c r="L1000" s="337"/>
      <c r="M1000" s="337"/>
      <c r="N1000" s="337"/>
      <c r="O1000" s="337"/>
      <c r="P1000" s="337"/>
      <c r="Q1000" s="337"/>
      <c r="R1000" s="337"/>
      <c r="S1000" s="337"/>
      <c r="T1000" s="337"/>
      <c r="U1000" s="337"/>
      <c r="V1000" s="337"/>
      <c r="W1000" s="337"/>
      <c r="X1000" s="337"/>
      <c r="Y1000" s="337"/>
      <c r="Z1000" s="337"/>
    </row>
    <row r="1001" spans="1:26" ht="12.75" x14ac:dyDescent="0.2">
      <c r="A1001" s="337"/>
      <c r="B1001" s="337"/>
      <c r="C1001" s="337"/>
      <c r="D1001" s="337"/>
      <c r="E1001" s="337"/>
      <c r="F1001" s="337"/>
      <c r="G1001" s="337"/>
      <c r="H1001" s="337"/>
      <c r="I1001" s="337"/>
      <c r="J1001" s="337"/>
      <c r="K1001" s="337"/>
      <c r="L1001" s="337"/>
      <c r="M1001" s="337"/>
      <c r="N1001" s="337"/>
      <c r="O1001" s="337"/>
      <c r="P1001" s="337"/>
      <c r="Q1001" s="337"/>
      <c r="R1001" s="337"/>
      <c r="S1001" s="337"/>
      <c r="T1001" s="337"/>
      <c r="U1001" s="337"/>
      <c r="V1001" s="337"/>
      <c r="W1001" s="337"/>
      <c r="X1001" s="337"/>
      <c r="Y1001" s="337"/>
      <c r="Z1001" s="337"/>
    </row>
    <row r="1002" spans="1:26" ht="12.75" x14ac:dyDescent="0.2">
      <c r="A1002" s="337"/>
      <c r="B1002" s="337"/>
      <c r="C1002" s="337"/>
      <c r="D1002" s="337"/>
      <c r="E1002" s="337"/>
      <c r="F1002" s="337"/>
      <c r="G1002" s="337"/>
      <c r="H1002" s="337"/>
      <c r="I1002" s="337"/>
      <c r="J1002" s="337"/>
      <c r="K1002" s="337"/>
      <c r="L1002" s="337"/>
      <c r="M1002" s="337"/>
      <c r="N1002" s="337"/>
      <c r="O1002" s="337"/>
      <c r="P1002" s="337"/>
      <c r="Q1002" s="337"/>
      <c r="R1002" s="337"/>
      <c r="S1002" s="337"/>
      <c r="T1002" s="337"/>
      <c r="U1002" s="337"/>
      <c r="V1002" s="337"/>
      <c r="W1002" s="337"/>
      <c r="X1002" s="337"/>
      <c r="Y1002" s="337"/>
      <c r="Z1002" s="337"/>
    </row>
    <row r="1003" spans="1:26" ht="12.75" x14ac:dyDescent="0.2">
      <c r="A1003" s="337"/>
      <c r="B1003" s="337"/>
      <c r="C1003" s="337"/>
      <c r="D1003" s="337"/>
      <c r="E1003" s="337"/>
      <c r="F1003" s="337"/>
      <c r="G1003" s="337"/>
      <c r="H1003" s="337"/>
      <c r="I1003" s="337"/>
      <c r="J1003" s="337"/>
      <c r="K1003" s="337"/>
      <c r="L1003" s="337"/>
      <c r="M1003" s="337"/>
      <c r="N1003" s="337"/>
      <c r="O1003" s="337"/>
      <c r="P1003" s="337"/>
      <c r="Q1003" s="337"/>
      <c r="R1003" s="337"/>
      <c r="S1003" s="337"/>
      <c r="T1003" s="337"/>
      <c r="U1003" s="337"/>
      <c r="V1003" s="337"/>
      <c r="W1003" s="337"/>
      <c r="X1003" s="337"/>
      <c r="Y1003" s="337"/>
      <c r="Z1003" s="337"/>
    </row>
    <row r="1004" spans="1:26" ht="12.75" x14ac:dyDescent="0.2">
      <c r="A1004" s="337"/>
      <c r="B1004" s="337"/>
      <c r="C1004" s="337"/>
      <c r="D1004" s="337"/>
      <c r="E1004" s="337"/>
      <c r="F1004" s="337"/>
      <c r="G1004" s="337"/>
      <c r="H1004" s="337"/>
      <c r="I1004" s="337"/>
      <c r="J1004" s="337"/>
      <c r="K1004" s="337"/>
      <c r="L1004" s="337"/>
      <c r="M1004" s="337"/>
      <c r="N1004" s="337"/>
      <c r="O1004" s="337"/>
      <c r="P1004" s="337"/>
      <c r="Q1004" s="337"/>
      <c r="R1004" s="337"/>
      <c r="S1004" s="337"/>
      <c r="T1004" s="337"/>
      <c r="U1004" s="337"/>
      <c r="V1004" s="337"/>
      <c r="W1004" s="337"/>
      <c r="X1004" s="337"/>
      <c r="Y1004" s="337"/>
      <c r="Z1004" s="337"/>
    </row>
    <row r="1005" spans="1:26" ht="12.75" x14ac:dyDescent="0.2">
      <c r="A1005" s="337"/>
      <c r="B1005" s="337"/>
      <c r="C1005" s="337"/>
      <c r="D1005" s="337"/>
      <c r="E1005" s="337"/>
      <c r="F1005" s="337"/>
      <c r="G1005" s="337"/>
      <c r="H1005" s="337"/>
      <c r="I1005" s="337"/>
      <c r="J1005" s="337"/>
      <c r="K1005" s="337"/>
      <c r="L1005" s="337"/>
      <c r="M1005" s="337"/>
      <c r="N1005" s="337"/>
      <c r="O1005" s="337"/>
      <c r="P1005" s="337"/>
      <c r="Q1005" s="337"/>
      <c r="R1005" s="337"/>
      <c r="S1005" s="337"/>
      <c r="T1005" s="337"/>
      <c r="U1005" s="337"/>
      <c r="V1005" s="337"/>
      <c r="W1005" s="337"/>
      <c r="X1005" s="337"/>
      <c r="Y1005" s="337"/>
      <c r="Z1005" s="337"/>
    </row>
    <row r="1006" spans="1:26" ht="12.75" x14ac:dyDescent="0.2">
      <c r="A1006" s="337"/>
      <c r="B1006" s="337"/>
      <c r="C1006" s="337"/>
      <c r="D1006" s="337"/>
      <c r="E1006" s="337"/>
      <c r="F1006" s="337"/>
      <c r="G1006" s="337"/>
      <c r="H1006" s="337"/>
      <c r="I1006" s="337"/>
      <c r="J1006" s="337"/>
      <c r="K1006" s="337"/>
      <c r="L1006" s="337"/>
      <c r="M1006" s="337"/>
      <c r="N1006" s="337"/>
      <c r="O1006" s="337"/>
      <c r="P1006" s="337"/>
      <c r="Q1006" s="337"/>
      <c r="R1006" s="337"/>
      <c r="S1006" s="337"/>
      <c r="T1006" s="337"/>
      <c r="U1006" s="337"/>
      <c r="V1006" s="337"/>
      <c r="W1006" s="337"/>
      <c r="X1006" s="337"/>
      <c r="Y1006" s="337"/>
      <c r="Z1006" s="337"/>
    </row>
    <row r="1007" spans="1:26" ht="12.75" x14ac:dyDescent="0.2">
      <c r="A1007" s="337"/>
      <c r="B1007" s="337"/>
      <c r="C1007" s="337"/>
      <c r="D1007" s="337"/>
      <c r="E1007" s="337"/>
      <c r="F1007" s="337"/>
      <c r="G1007" s="337"/>
      <c r="H1007" s="337"/>
      <c r="I1007" s="337"/>
      <c r="J1007" s="337"/>
      <c r="K1007" s="337"/>
      <c r="L1007" s="337"/>
      <c r="M1007" s="337"/>
      <c r="N1007" s="337"/>
      <c r="O1007" s="337"/>
      <c r="P1007" s="337"/>
      <c r="Q1007" s="337"/>
      <c r="R1007" s="337"/>
      <c r="S1007" s="337"/>
      <c r="T1007" s="337"/>
      <c r="U1007" s="337"/>
      <c r="V1007" s="337"/>
      <c r="W1007" s="337"/>
      <c r="X1007" s="337"/>
      <c r="Y1007" s="337"/>
      <c r="Z1007" s="337"/>
    </row>
    <row r="1008" spans="1:26" ht="12.75" x14ac:dyDescent="0.2">
      <c r="A1008" s="337"/>
      <c r="B1008" s="337"/>
      <c r="C1008" s="337"/>
      <c r="D1008" s="337"/>
      <c r="E1008" s="337"/>
      <c r="F1008" s="337"/>
      <c r="G1008" s="337"/>
      <c r="H1008" s="337"/>
      <c r="I1008" s="337"/>
      <c r="J1008" s="337"/>
      <c r="K1008" s="337"/>
      <c r="L1008" s="337"/>
      <c r="M1008" s="337"/>
      <c r="N1008" s="337"/>
      <c r="O1008" s="337"/>
      <c r="P1008" s="337"/>
      <c r="Q1008" s="337"/>
      <c r="R1008" s="337"/>
      <c r="S1008" s="337"/>
      <c r="T1008" s="337"/>
      <c r="U1008" s="337"/>
      <c r="V1008" s="337"/>
      <c r="W1008" s="337"/>
      <c r="X1008" s="337"/>
      <c r="Y1008" s="337"/>
      <c r="Z1008" s="337"/>
    </row>
    <row r="1009" spans="1:26" ht="12.75" x14ac:dyDescent="0.2">
      <c r="A1009" s="337"/>
      <c r="B1009" s="337"/>
      <c r="C1009" s="337"/>
      <c r="D1009" s="337"/>
      <c r="E1009" s="337"/>
      <c r="F1009" s="337"/>
      <c r="G1009" s="337"/>
      <c r="H1009" s="337"/>
      <c r="I1009" s="337"/>
      <c r="J1009" s="337"/>
      <c r="K1009" s="337"/>
      <c r="L1009" s="337"/>
      <c r="M1009" s="337"/>
      <c r="N1009" s="337"/>
      <c r="O1009" s="337"/>
      <c r="P1009" s="337"/>
      <c r="Q1009" s="337"/>
      <c r="R1009" s="337"/>
      <c r="S1009" s="337"/>
      <c r="T1009" s="337"/>
      <c r="U1009" s="337"/>
      <c r="V1009" s="337"/>
      <c r="W1009" s="337"/>
      <c r="X1009" s="337"/>
      <c r="Y1009" s="337"/>
      <c r="Z1009" s="337"/>
    </row>
    <row r="1010" spans="1:26" ht="12.75" x14ac:dyDescent="0.2">
      <c r="A1010" s="337"/>
      <c r="B1010" s="337"/>
      <c r="C1010" s="337"/>
      <c r="D1010" s="337"/>
      <c r="E1010" s="337"/>
      <c r="F1010" s="337"/>
      <c r="G1010" s="337"/>
      <c r="H1010" s="337"/>
      <c r="I1010" s="337"/>
      <c r="J1010" s="337"/>
      <c r="K1010" s="337"/>
      <c r="L1010" s="337"/>
      <c r="M1010" s="337"/>
      <c r="N1010" s="337"/>
      <c r="O1010" s="337"/>
      <c r="P1010" s="337"/>
      <c r="Q1010" s="337"/>
      <c r="R1010" s="337"/>
      <c r="S1010" s="337"/>
      <c r="T1010" s="337"/>
      <c r="U1010" s="337"/>
      <c r="V1010" s="337"/>
      <c r="W1010" s="337"/>
      <c r="X1010" s="337"/>
      <c r="Y1010" s="337"/>
      <c r="Z1010" s="337"/>
    </row>
    <row r="1011" spans="1:26" ht="12.75" x14ac:dyDescent="0.2">
      <c r="A1011" s="337"/>
      <c r="B1011" s="337"/>
      <c r="C1011" s="337"/>
      <c r="D1011" s="337"/>
      <c r="E1011" s="337"/>
      <c r="F1011" s="337"/>
      <c r="G1011" s="337"/>
      <c r="H1011" s="337"/>
      <c r="I1011" s="337"/>
      <c r="J1011" s="337"/>
      <c r="K1011" s="337"/>
      <c r="L1011" s="337"/>
      <c r="M1011" s="337"/>
      <c r="N1011" s="337"/>
      <c r="O1011" s="337"/>
      <c r="P1011" s="337"/>
      <c r="Q1011" s="337"/>
      <c r="R1011" s="337"/>
      <c r="S1011" s="337"/>
      <c r="T1011" s="337"/>
      <c r="U1011" s="337"/>
      <c r="V1011" s="337"/>
      <c r="W1011" s="337"/>
      <c r="X1011" s="337"/>
      <c r="Y1011" s="337"/>
      <c r="Z1011" s="337"/>
    </row>
    <row r="1012" spans="1:26" ht="12.75" x14ac:dyDescent="0.2">
      <c r="A1012" s="337"/>
      <c r="B1012" s="337"/>
      <c r="C1012" s="337"/>
      <c r="D1012" s="337"/>
      <c r="E1012" s="337"/>
      <c r="F1012" s="337"/>
      <c r="G1012" s="337"/>
      <c r="H1012" s="337"/>
      <c r="I1012" s="337"/>
      <c r="J1012" s="337"/>
      <c r="K1012" s="337"/>
      <c r="L1012" s="337"/>
      <c r="M1012" s="337"/>
      <c r="N1012" s="337"/>
      <c r="O1012" s="337"/>
      <c r="P1012" s="337"/>
      <c r="Q1012" s="337"/>
      <c r="R1012" s="337"/>
      <c r="S1012" s="337"/>
      <c r="T1012" s="337"/>
      <c r="U1012" s="337"/>
      <c r="V1012" s="337"/>
      <c r="W1012" s="337"/>
      <c r="X1012" s="337"/>
      <c r="Y1012" s="337"/>
      <c r="Z1012" s="337"/>
    </row>
    <row r="1013" spans="1:26" ht="12.75" x14ac:dyDescent="0.2">
      <c r="A1013" s="337"/>
      <c r="B1013" s="337"/>
      <c r="C1013" s="337"/>
      <c r="D1013" s="337"/>
      <c r="E1013" s="337"/>
      <c r="F1013" s="337"/>
      <c r="G1013" s="337"/>
      <c r="H1013" s="337"/>
      <c r="I1013" s="337"/>
      <c r="J1013" s="337"/>
      <c r="K1013" s="337"/>
      <c r="L1013" s="337"/>
      <c r="M1013" s="337"/>
      <c r="N1013" s="337"/>
      <c r="O1013" s="337"/>
      <c r="P1013" s="337"/>
      <c r="Q1013" s="337"/>
      <c r="R1013" s="337"/>
      <c r="S1013" s="337"/>
      <c r="T1013" s="337"/>
      <c r="U1013" s="337"/>
      <c r="V1013" s="337"/>
      <c r="W1013" s="337"/>
      <c r="X1013" s="337"/>
      <c r="Y1013" s="337"/>
      <c r="Z1013" s="337"/>
    </row>
    <row r="1014" spans="1:26" ht="12.75" x14ac:dyDescent="0.2">
      <c r="A1014" s="337"/>
      <c r="B1014" s="337"/>
      <c r="C1014" s="337"/>
      <c r="D1014" s="337"/>
      <c r="E1014" s="337"/>
      <c r="F1014" s="337"/>
      <c r="G1014" s="337"/>
      <c r="H1014" s="337"/>
      <c r="I1014" s="337"/>
      <c r="J1014" s="337"/>
      <c r="K1014" s="337"/>
      <c r="L1014" s="337"/>
      <c r="M1014" s="337"/>
      <c r="N1014" s="337"/>
      <c r="O1014" s="337"/>
      <c r="P1014" s="337"/>
      <c r="Q1014" s="337"/>
      <c r="R1014" s="337"/>
      <c r="S1014" s="337"/>
      <c r="T1014" s="337"/>
      <c r="U1014" s="337"/>
      <c r="V1014" s="337"/>
      <c r="W1014" s="337"/>
      <c r="X1014" s="337"/>
      <c r="Y1014" s="337"/>
      <c r="Z1014" s="337"/>
    </row>
    <row r="1015" spans="1:26" ht="12.75" x14ac:dyDescent="0.2">
      <c r="A1015" s="337"/>
      <c r="B1015" s="337"/>
      <c r="C1015" s="337"/>
      <c r="D1015" s="337"/>
      <c r="E1015" s="337"/>
      <c r="F1015" s="337"/>
      <c r="G1015" s="337"/>
      <c r="H1015" s="337"/>
      <c r="I1015" s="337"/>
      <c r="J1015" s="337"/>
      <c r="K1015" s="337"/>
      <c r="L1015" s="337"/>
      <c r="M1015" s="337"/>
      <c r="N1015" s="337"/>
      <c r="O1015" s="337"/>
      <c r="P1015" s="337"/>
      <c r="Q1015" s="337"/>
      <c r="R1015" s="337"/>
      <c r="S1015" s="337"/>
      <c r="T1015" s="337"/>
      <c r="U1015" s="337"/>
      <c r="V1015" s="337"/>
      <c r="W1015" s="337"/>
      <c r="X1015" s="337"/>
      <c r="Y1015" s="337"/>
      <c r="Z1015" s="337"/>
    </row>
    <row r="1016" spans="1:26" ht="12.75" x14ac:dyDescent="0.2">
      <c r="A1016" s="337"/>
      <c r="B1016" s="337"/>
      <c r="C1016" s="337"/>
      <c r="D1016" s="337"/>
      <c r="E1016" s="337"/>
      <c r="F1016" s="337"/>
      <c r="G1016" s="337"/>
      <c r="H1016" s="337"/>
      <c r="I1016" s="337"/>
      <c r="J1016" s="337"/>
      <c r="K1016" s="337"/>
      <c r="L1016" s="337"/>
      <c r="M1016" s="337"/>
      <c r="N1016" s="337"/>
      <c r="O1016" s="337"/>
      <c r="P1016" s="337"/>
      <c r="Q1016" s="337"/>
      <c r="R1016" s="337"/>
      <c r="S1016" s="337"/>
      <c r="T1016" s="337"/>
      <c r="U1016" s="337"/>
      <c r="V1016" s="337"/>
      <c r="W1016" s="337"/>
      <c r="X1016" s="337"/>
      <c r="Y1016" s="337"/>
      <c r="Z1016" s="337"/>
    </row>
    <row r="1017" spans="1:26" ht="12.75" x14ac:dyDescent="0.2">
      <c r="A1017" s="337"/>
      <c r="B1017" s="337"/>
      <c r="C1017" s="337"/>
      <c r="D1017" s="337"/>
      <c r="E1017" s="337"/>
      <c r="F1017" s="337"/>
      <c r="G1017" s="337"/>
      <c r="H1017" s="337"/>
      <c r="I1017" s="337"/>
      <c r="J1017" s="337"/>
      <c r="K1017" s="337"/>
      <c r="L1017" s="337"/>
      <c r="M1017" s="337"/>
      <c r="N1017" s="337"/>
      <c r="O1017" s="337"/>
      <c r="P1017" s="337"/>
      <c r="Q1017" s="337"/>
      <c r="R1017" s="337"/>
      <c r="S1017" s="337"/>
      <c r="T1017" s="337"/>
      <c r="U1017" s="337"/>
      <c r="V1017" s="337"/>
      <c r="W1017" s="337"/>
      <c r="X1017" s="337"/>
      <c r="Y1017" s="337"/>
      <c r="Z1017" s="337"/>
    </row>
    <row r="1018" spans="1:26" ht="12.75" x14ac:dyDescent="0.2">
      <c r="A1018" s="337"/>
      <c r="B1018" s="337"/>
      <c r="C1018" s="337"/>
      <c r="D1018" s="337"/>
      <c r="E1018" s="337"/>
      <c r="F1018" s="337"/>
      <c r="G1018" s="337"/>
      <c r="H1018" s="337"/>
      <c r="I1018" s="337"/>
      <c r="J1018" s="337"/>
      <c r="K1018" s="337"/>
      <c r="L1018" s="337"/>
      <c r="M1018" s="337"/>
      <c r="N1018" s="337"/>
      <c r="O1018" s="337"/>
      <c r="P1018" s="337"/>
      <c r="Q1018" s="337"/>
      <c r="R1018" s="337"/>
      <c r="S1018" s="337"/>
      <c r="T1018" s="337"/>
      <c r="U1018" s="337"/>
      <c r="V1018" s="337"/>
      <c r="W1018" s="337"/>
      <c r="X1018" s="337"/>
      <c r="Y1018" s="337"/>
      <c r="Z1018" s="337"/>
    </row>
    <row r="1019" spans="1:26" ht="12.75" x14ac:dyDescent="0.2">
      <c r="A1019" s="337"/>
      <c r="B1019" s="337"/>
      <c r="C1019" s="337"/>
      <c r="D1019" s="337"/>
      <c r="E1019" s="337"/>
      <c r="F1019" s="337"/>
      <c r="G1019" s="337"/>
      <c r="H1019" s="337"/>
      <c r="I1019" s="337"/>
      <c r="J1019" s="337"/>
      <c r="K1019" s="337"/>
      <c r="L1019" s="337"/>
      <c r="M1019" s="337"/>
      <c r="N1019" s="337"/>
      <c r="O1019" s="337"/>
      <c r="P1019" s="337"/>
      <c r="Q1019" s="337"/>
      <c r="R1019" s="337"/>
      <c r="S1019" s="337"/>
      <c r="T1019" s="337"/>
      <c r="U1019" s="337"/>
      <c r="V1019" s="337"/>
      <c r="W1019" s="337"/>
      <c r="X1019" s="337"/>
      <c r="Y1019" s="337"/>
      <c r="Z1019" s="337"/>
    </row>
    <row r="1020" spans="1:26" ht="12.75" x14ac:dyDescent="0.2">
      <c r="A1020" s="337"/>
      <c r="B1020" s="337"/>
      <c r="C1020" s="337"/>
      <c r="D1020" s="337"/>
      <c r="E1020" s="337"/>
      <c r="F1020" s="337"/>
      <c r="G1020" s="337"/>
      <c r="H1020" s="337"/>
      <c r="I1020" s="337"/>
      <c r="J1020" s="337"/>
      <c r="K1020" s="337"/>
      <c r="L1020" s="337"/>
      <c r="M1020" s="337"/>
      <c r="N1020" s="337"/>
      <c r="O1020" s="337"/>
      <c r="P1020" s="337"/>
      <c r="Q1020" s="337"/>
      <c r="R1020" s="337"/>
      <c r="S1020" s="337"/>
      <c r="T1020" s="337"/>
      <c r="U1020" s="337"/>
      <c r="V1020" s="337"/>
      <c r="W1020" s="337"/>
      <c r="X1020" s="337"/>
      <c r="Y1020" s="337"/>
      <c r="Z1020" s="337"/>
    </row>
    <row r="1021" spans="1:26" ht="12.75" x14ac:dyDescent="0.2">
      <c r="A1021" s="337"/>
      <c r="B1021" s="337"/>
      <c r="C1021" s="337"/>
      <c r="D1021" s="337"/>
      <c r="E1021" s="337"/>
      <c r="F1021" s="337"/>
      <c r="G1021" s="337"/>
      <c r="H1021" s="337"/>
      <c r="I1021" s="337"/>
      <c r="J1021" s="337"/>
      <c r="K1021" s="337"/>
      <c r="L1021" s="337"/>
      <c r="M1021" s="337"/>
      <c r="N1021" s="337"/>
      <c r="O1021" s="337"/>
      <c r="P1021" s="337"/>
      <c r="Q1021" s="337"/>
      <c r="R1021" s="337"/>
      <c r="S1021" s="337"/>
      <c r="T1021" s="337"/>
      <c r="U1021" s="337"/>
      <c r="V1021" s="337"/>
      <c r="W1021" s="337"/>
      <c r="X1021" s="337"/>
      <c r="Y1021" s="337"/>
      <c r="Z1021" s="337"/>
    </row>
    <row r="1022" spans="1:26" ht="12.75" x14ac:dyDescent="0.2">
      <c r="A1022" s="337"/>
      <c r="B1022" s="337"/>
      <c r="C1022" s="337"/>
      <c r="D1022" s="337"/>
      <c r="E1022" s="337"/>
      <c r="F1022" s="337"/>
      <c r="G1022" s="337"/>
      <c r="H1022" s="337"/>
      <c r="I1022" s="337"/>
      <c r="J1022" s="337"/>
      <c r="K1022" s="337"/>
      <c r="L1022" s="337"/>
      <c r="M1022" s="337"/>
      <c r="N1022" s="337"/>
      <c r="O1022" s="337"/>
      <c r="P1022" s="337"/>
      <c r="Q1022" s="337"/>
      <c r="R1022" s="337"/>
      <c r="S1022" s="337"/>
      <c r="T1022" s="337"/>
      <c r="U1022" s="337"/>
      <c r="V1022" s="337"/>
      <c r="W1022" s="337"/>
      <c r="X1022" s="337"/>
      <c r="Y1022" s="337"/>
      <c r="Z1022" s="337"/>
    </row>
    <row r="1023" spans="1:26" ht="12.75" x14ac:dyDescent="0.2">
      <c r="A1023" s="337"/>
      <c r="B1023" s="337"/>
      <c r="C1023" s="337"/>
      <c r="D1023" s="337"/>
      <c r="E1023" s="337"/>
      <c r="F1023" s="337"/>
      <c r="G1023" s="337"/>
      <c r="H1023" s="337"/>
      <c r="I1023" s="337"/>
      <c r="J1023" s="337"/>
      <c r="K1023" s="337"/>
      <c r="L1023" s="337"/>
      <c r="M1023" s="337"/>
      <c r="N1023" s="337"/>
      <c r="O1023" s="337"/>
      <c r="P1023" s="337"/>
      <c r="Q1023" s="337"/>
      <c r="R1023" s="337"/>
      <c r="S1023" s="337"/>
      <c r="T1023" s="337"/>
      <c r="U1023" s="337"/>
      <c r="V1023" s="337"/>
      <c r="W1023" s="337"/>
      <c r="X1023" s="337"/>
      <c r="Y1023" s="337"/>
      <c r="Z1023" s="337"/>
    </row>
    <row r="1024" spans="1:26" ht="12.75" x14ac:dyDescent="0.2">
      <c r="A1024" s="337"/>
      <c r="B1024" s="337"/>
      <c r="C1024" s="337"/>
      <c r="D1024" s="337"/>
      <c r="E1024" s="337"/>
      <c r="F1024" s="337"/>
      <c r="G1024" s="337"/>
      <c r="H1024" s="337"/>
      <c r="I1024" s="337"/>
      <c r="J1024" s="337"/>
      <c r="K1024" s="337"/>
      <c r="L1024" s="337"/>
      <c r="M1024" s="337"/>
      <c r="N1024" s="337"/>
      <c r="O1024" s="337"/>
      <c r="P1024" s="337"/>
      <c r="Q1024" s="337"/>
      <c r="R1024" s="337"/>
      <c r="S1024" s="337"/>
      <c r="T1024" s="337"/>
      <c r="U1024" s="337"/>
      <c r="V1024" s="337"/>
      <c r="W1024" s="337"/>
      <c r="X1024" s="337"/>
      <c r="Y1024" s="337"/>
      <c r="Z1024" s="337"/>
    </row>
    <row r="1025" spans="1:26" ht="12.75" x14ac:dyDescent="0.2">
      <c r="A1025" s="337"/>
      <c r="B1025" s="337"/>
      <c r="C1025" s="337"/>
      <c r="D1025" s="337"/>
      <c r="E1025" s="337"/>
      <c r="F1025" s="337"/>
      <c r="G1025" s="337"/>
      <c r="H1025" s="337"/>
      <c r="I1025" s="337"/>
      <c r="J1025" s="337"/>
      <c r="K1025" s="337"/>
      <c r="L1025" s="337"/>
      <c r="M1025" s="337"/>
      <c r="N1025" s="337"/>
      <c r="O1025" s="337"/>
      <c r="P1025" s="337"/>
      <c r="Q1025" s="337"/>
      <c r="R1025" s="337"/>
      <c r="S1025" s="337"/>
      <c r="T1025" s="337"/>
      <c r="U1025" s="337"/>
      <c r="V1025" s="337"/>
      <c r="W1025" s="337"/>
      <c r="X1025" s="337"/>
      <c r="Y1025" s="337"/>
      <c r="Z1025" s="337"/>
    </row>
    <row r="1026" spans="1:26" ht="12.75" x14ac:dyDescent="0.2">
      <c r="A1026" s="337"/>
      <c r="B1026" s="337"/>
      <c r="C1026" s="337"/>
      <c r="D1026" s="337"/>
      <c r="E1026" s="337"/>
      <c r="F1026" s="337"/>
      <c r="G1026" s="337"/>
      <c r="H1026" s="337"/>
      <c r="I1026" s="337"/>
      <c r="J1026" s="337"/>
      <c r="K1026" s="337"/>
      <c r="L1026" s="337"/>
      <c r="M1026" s="337"/>
      <c r="N1026" s="337"/>
      <c r="O1026" s="337"/>
      <c r="P1026" s="337"/>
      <c r="Q1026" s="337"/>
      <c r="R1026" s="337"/>
      <c r="S1026" s="337"/>
      <c r="T1026" s="337"/>
      <c r="U1026" s="337"/>
      <c r="V1026" s="337"/>
      <c r="W1026" s="337"/>
      <c r="X1026" s="337"/>
      <c r="Y1026" s="337"/>
      <c r="Z1026" s="337"/>
    </row>
    <row r="1027" spans="1:26" ht="12.75" x14ac:dyDescent="0.2">
      <c r="A1027" s="337"/>
      <c r="B1027" s="337"/>
      <c r="C1027" s="337"/>
      <c r="D1027" s="337"/>
      <c r="E1027" s="337"/>
      <c r="F1027" s="337"/>
      <c r="G1027" s="337"/>
      <c r="H1027" s="337"/>
      <c r="I1027" s="337"/>
      <c r="J1027" s="337"/>
      <c r="K1027" s="337"/>
      <c r="L1027" s="337"/>
      <c r="M1027" s="337"/>
      <c r="N1027" s="337"/>
      <c r="O1027" s="337"/>
      <c r="P1027" s="337"/>
      <c r="Q1027" s="337"/>
      <c r="R1027" s="337"/>
      <c r="S1027" s="337"/>
      <c r="T1027" s="337"/>
      <c r="U1027" s="337"/>
      <c r="V1027" s="337"/>
      <c r="W1027" s="337"/>
      <c r="X1027" s="337"/>
      <c r="Y1027" s="337"/>
      <c r="Z1027" s="337"/>
    </row>
    <row r="1028" spans="1:26" ht="12.75" x14ac:dyDescent="0.2">
      <c r="A1028" s="337"/>
      <c r="B1028" s="337"/>
      <c r="C1028" s="337"/>
      <c r="D1028" s="337"/>
      <c r="E1028" s="337"/>
      <c r="F1028" s="337"/>
      <c r="G1028" s="337"/>
      <c r="H1028" s="337"/>
      <c r="I1028" s="337"/>
      <c r="J1028" s="337"/>
      <c r="K1028" s="337"/>
      <c r="L1028" s="337"/>
      <c r="M1028" s="337"/>
      <c r="N1028" s="337"/>
      <c r="O1028" s="337"/>
      <c r="P1028" s="337"/>
      <c r="Q1028" s="337"/>
      <c r="R1028" s="337"/>
      <c r="S1028" s="337"/>
      <c r="T1028" s="337"/>
      <c r="U1028" s="337"/>
      <c r="V1028" s="337"/>
      <c r="W1028" s="337"/>
      <c r="X1028" s="337"/>
      <c r="Y1028" s="337"/>
      <c r="Z1028" s="337"/>
    </row>
    <row r="1029" spans="1:26" ht="12.75" x14ac:dyDescent="0.2">
      <c r="A1029" s="337"/>
      <c r="B1029" s="337"/>
      <c r="C1029" s="337"/>
      <c r="D1029" s="337"/>
      <c r="E1029" s="337"/>
      <c r="F1029" s="337"/>
      <c r="G1029" s="337"/>
      <c r="H1029" s="337"/>
      <c r="I1029" s="337"/>
      <c r="J1029" s="337"/>
      <c r="K1029" s="337"/>
      <c r="L1029" s="337"/>
      <c r="M1029" s="337"/>
      <c r="N1029" s="337"/>
      <c r="O1029" s="337"/>
      <c r="P1029" s="337"/>
      <c r="Q1029" s="337"/>
      <c r="R1029" s="337"/>
      <c r="S1029" s="337"/>
      <c r="T1029" s="337"/>
      <c r="U1029" s="337"/>
      <c r="V1029" s="337"/>
      <c r="W1029" s="337"/>
      <c r="X1029" s="337"/>
      <c r="Y1029" s="337"/>
      <c r="Z1029" s="337"/>
    </row>
    <row r="1030" spans="1:26" ht="12.75" x14ac:dyDescent="0.2">
      <c r="A1030" s="337"/>
      <c r="B1030" s="337"/>
      <c r="C1030" s="337"/>
      <c r="D1030" s="337"/>
      <c r="E1030" s="337"/>
      <c r="F1030" s="337"/>
      <c r="G1030" s="337"/>
      <c r="H1030" s="337"/>
      <c r="I1030" s="337"/>
      <c r="J1030" s="337"/>
      <c r="K1030" s="337"/>
      <c r="L1030" s="337"/>
      <c r="M1030" s="337"/>
      <c r="N1030" s="337"/>
      <c r="O1030" s="337"/>
      <c r="P1030" s="337"/>
      <c r="Q1030" s="337"/>
      <c r="R1030" s="337"/>
      <c r="S1030" s="337"/>
      <c r="T1030" s="337"/>
      <c r="U1030" s="337"/>
      <c r="V1030" s="337"/>
      <c r="W1030" s="337"/>
      <c r="X1030" s="337"/>
      <c r="Y1030" s="337"/>
      <c r="Z1030" s="337"/>
    </row>
    <row r="1031" spans="1:26" ht="12.75" x14ac:dyDescent="0.2">
      <c r="A1031" s="337"/>
      <c r="B1031" s="337"/>
      <c r="C1031" s="337"/>
      <c r="D1031" s="337"/>
      <c r="E1031" s="337"/>
      <c r="F1031" s="337"/>
      <c r="G1031" s="337"/>
      <c r="H1031" s="337"/>
      <c r="I1031" s="337"/>
      <c r="J1031" s="337"/>
      <c r="K1031" s="337"/>
      <c r="L1031" s="337"/>
      <c r="M1031" s="337"/>
      <c r="N1031" s="337"/>
      <c r="O1031" s="337"/>
      <c r="P1031" s="337"/>
      <c r="Q1031" s="337"/>
      <c r="R1031" s="337"/>
      <c r="S1031" s="337"/>
      <c r="T1031" s="337"/>
      <c r="U1031" s="337"/>
      <c r="V1031" s="337"/>
      <c r="W1031" s="337"/>
      <c r="X1031" s="337"/>
      <c r="Y1031" s="337"/>
      <c r="Z1031" s="337"/>
    </row>
    <row r="1032" spans="1:26" ht="12.75" x14ac:dyDescent="0.2">
      <c r="A1032" s="337"/>
      <c r="B1032" s="337"/>
      <c r="C1032" s="337"/>
      <c r="D1032" s="337"/>
      <c r="E1032" s="337"/>
      <c r="F1032" s="337"/>
      <c r="G1032" s="337"/>
      <c r="H1032" s="337"/>
      <c r="I1032" s="337"/>
      <c r="J1032" s="337"/>
      <c r="K1032" s="337"/>
      <c r="L1032" s="337"/>
      <c r="M1032" s="337"/>
      <c r="N1032" s="337"/>
      <c r="O1032" s="337"/>
      <c r="P1032" s="337"/>
      <c r="Q1032" s="337"/>
      <c r="R1032" s="337"/>
      <c r="S1032" s="337"/>
      <c r="T1032" s="337"/>
      <c r="U1032" s="337"/>
      <c r="V1032" s="337"/>
      <c r="W1032" s="337"/>
      <c r="X1032" s="337"/>
      <c r="Y1032" s="337"/>
      <c r="Z1032" s="337"/>
    </row>
    <row r="1033" spans="1:26" ht="12.75" x14ac:dyDescent="0.2">
      <c r="A1033" s="337"/>
      <c r="B1033" s="337"/>
      <c r="C1033" s="337"/>
      <c r="D1033" s="337"/>
      <c r="E1033" s="337"/>
      <c r="F1033" s="337"/>
      <c r="G1033" s="337"/>
      <c r="H1033" s="337"/>
      <c r="I1033" s="337"/>
      <c r="J1033" s="337"/>
      <c r="K1033" s="337"/>
      <c r="L1033" s="337"/>
      <c r="M1033" s="337"/>
      <c r="N1033" s="337"/>
      <c r="O1033" s="337"/>
      <c r="P1033" s="337"/>
      <c r="Q1033" s="337"/>
      <c r="R1033" s="337"/>
      <c r="S1033" s="337"/>
      <c r="T1033" s="337"/>
      <c r="U1033" s="337"/>
      <c r="V1033" s="337"/>
      <c r="W1033" s="337"/>
      <c r="X1033" s="337"/>
      <c r="Y1033" s="337"/>
      <c r="Z1033" s="337"/>
    </row>
    <row r="1034" spans="1:26" ht="12.75" x14ac:dyDescent="0.2">
      <c r="A1034" s="337"/>
      <c r="B1034" s="337"/>
      <c r="C1034" s="337"/>
      <c r="D1034" s="337"/>
      <c r="E1034" s="337"/>
      <c r="F1034" s="337"/>
      <c r="G1034" s="337"/>
      <c r="H1034" s="337"/>
      <c r="I1034" s="337"/>
      <c r="J1034" s="337"/>
      <c r="K1034" s="337"/>
      <c r="L1034" s="337"/>
      <c r="M1034" s="337"/>
      <c r="N1034" s="337"/>
      <c r="O1034" s="337"/>
      <c r="P1034" s="337"/>
      <c r="Q1034" s="337"/>
      <c r="R1034" s="337"/>
      <c r="S1034" s="337"/>
      <c r="T1034" s="337"/>
      <c r="U1034" s="337"/>
      <c r="V1034" s="337"/>
      <c r="W1034" s="337"/>
      <c r="X1034" s="337"/>
      <c r="Y1034" s="337"/>
      <c r="Z1034" s="337"/>
    </row>
    <row r="1035" spans="1:26" ht="12.75" x14ac:dyDescent="0.2">
      <c r="A1035" s="337"/>
      <c r="B1035" s="337"/>
      <c r="C1035" s="337"/>
      <c r="D1035" s="337"/>
      <c r="E1035" s="337"/>
      <c r="F1035" s="337"/>
      <c r="G1035" s="337"/>
      <c r="H1035" s="337"/>
      <c r="I1035" s="337"/>
      <c r="J1035" s="337"/>
      <c r="K1035" s="337"/>
      <c r="L1035" s="337"/>
      <c r="M1035" s="337"/>
      <c r="N1035" s="337"/>
      <c r="O1035" s="337"/>
      <c r="P1035" s="337"/>
      <c r="Q1035" s="337"/>
      <c r="R1035" s="337"/>
      <c r="S1035" s="337"/>
      <c r="T1035" s="337"/>
      <c r="U1035" s="337"/>
      <c r="V1035" s="337"/>
      <c r="W1035" s="337"/>
      <c r="X1035" s="337"/>
      <c r="Y1035" s="337"/>
      <c r="Z1035" s="337"/>
    </row>
    <row r="1036" spans="1:26" ht="12.75" x14ac:dyDescent="0.2">
      <c r="A1036" s="337"/>
      <c r="B1036" s="337"/>
      <c r="C1036" s="337"/>
      <c r="D1036" s="337"/>
      <c r="E1036" s="337"/>
      <c r="F1036" s="337"/>
      <c r="G1036" s="337"/>
      <c r="H1036" s="337"/>
      <c r="I1036" s="337"/>
      <c r="J1036" s="337"/>
      <c r="K1036" s="337"/>
      <c r="L1036" s="337"/>
      <c r="M1036" s="337"/>
      <c r="N1036" s="337"/>
      <c r="O1036" s="337"/>
      <c r="P1036" s="337"/>
      <c r="Q1036" s="337"/>
      <c r="R1036" s="337"/>
      <c r="S1036" s="337"/>
      <c r="T1036" s="337"/>
      <c r="U1036" s="337"/>
      <c r="V1036" s="337"/>
      <c r="W1036" s="337"/>
      <c r="X1036" s="337"/>
      <c r="Y1036" s="337"/>
      <c r="Z1036" s="337"/>
    </row>
    <row r="1037" spans="1:26" ht="12.75" x14ac:dyDescent="0.2">
      <c r="A1037" s="337"/>
      <c r="B1037" s="337"/>
      <c r="C1037" s="337"/>
      <c r="D1037" s="337"/>
      <c r="E1037" s="337"/>
      <c r="F1037" s="337"/>
      <c r="G1037" s="337"/>
      <c r="H1037" s="337"/>
      <c r="I1037" s="337"/>
      <c r="J1037" s="337"/>
      <c r="K1037" s="337"/>
      <c r="L1037" s="337"/>
      <c r="M1037" s="337"/>
      <c r="N1037" s="337"/>
      <c r="O1037" s="337"/>
      <c r="P1037" s="337"/>
      <c r="Q1037" s="337"/>
      <c r="R1037" s="337"/>
      <c r="S1037" s="337"/>
      <c r="T1037" s="337"/>
      <c r="U1037" s="337"/>
      <c r="V1037" s="337"/>
      <c r="W1037" s="337"/>
      <c r="X1037" s="337"/>
      <c r="Y1037" s="337"/>
      <c r="Z1037" s="337"/>
    </row>
    <row r="1038" spans="1:26" ht="12.75" x14ac:dyDescent="0.2">
      <c r="A1038" s="337"/>
      <c r="B1038" s="337"/>
      <c r="C1038" s="337"/>
      <c r="D1038" s="337"/>
      <c r="E1038" s="337"/>
      <c r="F1038" s="337"/>
      <c r="G1038" s="337"/>
      <c r="H1038" s="337"/>
      <c r="I1038" s="337"/>
      <c r="J1038" s="337"/>
      <c r="K1038" s="337"/>
      <c r="L1038" s="337"/>
      <c r="M1038" s="337"/>
      <c r="N1038" s="337"/>
      <c r="O1038" s="337"/>
      <c r="P1038" s="337"/>
      <c r="Q1038" s="337"/>
      <c r="R1038" s="337"/>
      <c r="S1038" s="337"/>
      <c r="T1038" s="337"/>
      <c r="U1038" s="337"/>
      <c r="V1038" s="337"/>
      <c r="W1038" s="337"/>
      <c r="X1038" s="337"/>
      <c r="Y1038" s="337"/>
      <c r="Z1038" s="337"/>
    </row>
    <row r="1039" spans="1:26" ht="12.75" x14ac:dyDescent="0.2">
      <c r="A1039" s="337"/>
      <c r="B1039" s="337"/>
      <c r="C1039" s="337"/>
      <c r="D1039" s="337"/>
      <c r="E1039" s="337"/>
      <c r="F1039" s="337"/>
      <c r="G1039" s="337"/>
      <c r="H1039" s="337"/>
      <c r="I1039" s="337"/>
      <c r="J1039" s="337"/>
      <c r="K1039" s="337"/>
      <c r="L1039" s="337"/>
      <c r="M1039" s="337"/>
      <c r="N1039" s="337"/>
      <c r="O1039" s="337"/>
      <c r="P1039" s="337"/>
      <c r="Q1039" s="337"/>
      <c r="R1039" s="337"/>
      <c r="S1039" s="337"/>
      <c r="T1039" s="337"/>
      <c r="U1039" s="337"/>
      <c r="V1039" s="337"/>
      <c r="W1039" s="337"/>
      <c r="X1039" s="337"/>
      <c r="Y1039" s="337"/>
      <c r="Z1039" s="337"/>
    </row>
    <row r="1040" spans="1:26" ht="12.75" x14ac:dyDescent="0.2">
      <c r="A1040" s="337"/>
      <c r="B1040" s="337"/>
      <c r="C1040" s="337"/>
      <c r="D1040" s="337"/>
      <c r="E1040" s="337"/>
      <c r="F1040" s="337"/>
      <c r="G1040" s="337"/>
      <c r="H1040" s="337"/>
      <c r="I1040" s="337"/>
      <c r="J1040" s="337"/>
      <c r="K1040" s="337"/>
      <c r="L1040" s="337"/>
      <c r="M1040" s="337"/>
      <c r="N1040" s="337"/>
      <c r="O1040" s="337"/>
      <c r="P1040" s="337"/>
      <c r="Q1040" s="337"/>
      <c r="R1040" s="337"/>
      <c r="S1040" s="337"/>
      <c r="T1040" s="337"/>
      <c r="U1040" s="337"/>
      <c r="V1040" s="337"/>
      <c r="W1040" s="337"/>
      <c r="X1040" s="337"/>
      <c r="Y1040" s="337"/>
      <c r="Z1040" s="337"/>
    </row>
    <row r="1041" spans="1:26" ht="12.75" x14ac:dyDescent="0.2">
      <c r="A1041" s="337"/>
      <c r="B1041" s="337"/>
      <c r="C1041" s="337"/>
      <c r="D1041" s="337"/>
      <c r="E1041" s="337"/>
      <c r="F1041" s="337"/>
      <c r="G1041" s="337"/>
      <c r="H1041" s="337"/>
      <c r="I1041" s="337"/>
      <c r="J1041" s="337"/>
      <c r="K1041" s="337"/>
      <c r="L1041" s="337"/>
      <c r="M1041" s="337"/>
      <c r="N1041" s="337"/>
      <c r="O1041" s="337"/>
      <c r="P1041" s="337"/>
      <c r="Q1041" s="337"/>
      <c r="R1041" s="337"/>
      <c r="S1041" s="337"/>
      <c r="T1041" s="337"/>
      <c r="U1041" s="337"/>
      <c r="V1041" s="337"/>
      <c r="W1041" s="337"/>
      <c r="X1041" s="337"/>
      <c r="Y1041" s="337"/>
      <c r="Z1041" s="337"/>
    </row>
    <row r="1042" spans="1:26" ht="12.75" x14ac:dyDescent="0.2">
      <c r="A1042" s="337"/>
      <c r="B1042" s="337"/>
      <c r="C1042" s="337"/>
      <c r="D1042" s="337"/>
      <c r="E1042" s="337"/>
      <c r="F1042" s="337"/>
      <c r="G1042" s="337"/>
      <c r="H1042" s="337"/>
      <c r="I1042" s="337"/>
      <c r="J1042" s="337"/>
      <c r="K1042" s="337"/>
      <c r="L1042" s="337"/>
      <c r="M1042" s="337"/>
      <c r="N1042" s="337"/>
      <c r="O1042" s="337"/>
      <c r="P1042" s="337"/>
      <c r="Q1042" s="337"/>
      <c r="R1042" s="337"/>
      <c r="S1042" s="337"/>
      <c r="T1042" s="337"/>
      <c r="U1042" s="337"/>
      <c r="V1042" s="337"/>
      <c r="W1042" s="337"/>
      <c r="X1042" s="337"/>
      <c r="Y1042" s="337"/>
      <c r="Z1042" s="337"/>
    </row>
    <row r="1043" spans="1:26" ht="12.75" x14ac:dyDescent="0.2">
      <c r="A1043" s="337"/>
      <c r="B1043" s="337"/>
      <c r="C1043" s="337"/>
      <c r="D1043" s="337"/>
      <c r="E1043" s="337"/>
      <c r="F1043" s="337"/>
      <c r="G1043" s="337"/>
      <c r="H1043" s="337"/>
      <c r="I1043" s="337"/>
      <c r="J1043" s="337"/>
      <c r="K1043" s="337"/>
      <c r="L1043" s="337"/>
      <c r="M1043" s="337"/>
      <c r="N1043" s="337"/>
      <c r="O1043" s="337"/>
      <c r="P1043" s="337"/>
      <c r="Q1043" s="337"/>
      <c r="R1043" s="337"/>
      <c r="S1043" s="337"/>
      <c r="T1043" s="337"/>
      <c r="U1043" s="337"/>
      <c r="V1043" s="337"/>
      <c r="W1043" s="337"/>
      <c r="X1043" s="337"/>
      <c r="Y1043" s="337"/>
      <c r="Z1043" s="337"/>
    </row>
    <row r="1044" spans="1:26" ht="12.75" x14ac:dyDescent="0.2">
      <c r="A1044" s="337"/>
      <c r="B1044" s="337"/>
      <c r="C1044" s="337"/>
      <c r="D1044" s="337"/>
      <c r="E1044" s="337"/>
      <c r="F1044" s="337"/>
      <c r="G1044" s="337"/>
      <c r="H1044" s="337"/>
      <c r="I1044" s="337"/>
      <c r="J1044" s="337"/>
      <c r="K1044" s="337"/>
      <c r="L1044" s="337"/>
      <c r="M1044" s="337"/>
      <c r="N1044" s="337"/>
      <c r="O1044" s="337"/>
      <c r="P1044" s="337"/>
      <c r="Q1044" s="337"/>
      <c r="R1044" s="337"/>
      <c r="S1044" s="337"/>
      <c r="T1044" s="337"/>
      <c r="U1044" s="337"/>
      <c r="V1044" s="337"/>
      <c r="W1044" s="337"/>
      <c r="X1044" s="337"/>
      <c r="Y1044" s="337"/>
      <c r="Z1044" s="337"/>
    </row>
    <row r="1045" spans="1:26" ht="12.75" x14ac:dyDescent="0.2">
      <c r="A1045" s="337"/>
      <c r="B1045" s="337"/>
      <c r="C1045" s="337"/>
      <c r="D1045" s="337"/>
      <c r="E1045" s="337"/>
      <c r="F1045" s="337"/>
      <c r="G1045" s="337"/>
      <c r="H1045" s="337"/>
      <c r="I1045" s="337"/>
      <c r="J1045" s="337"/>
      <c r="K1045" s="337"/>
      <c r="L1045" s="337"/>
      <c r="M1045" s="337"/>
      <c r="N1045" s="337"/>
      <c r="O1045" s="337"/>
      <c r="P1045" s="337"/>
      <c r="Q1045" s="337"/>
      <c r="R1045" s="337"/>
      <c r="S1045" s="337"/>
      <c r="T1045" s="337"/>
      <c r="U1045" s="337"/>
      <c r="V1045" s="337"/>
      <c r="W1045" s="337"/>
      <c r="X1045" s="337"/>
      <c r="Y1045" s="337"/>
      <c r="Z1045" s="337"/>
    </row>
    <row r="1046" spans="1:26" ht="12.75" x14ac:dyDescent="0.2">
      <c r="A1046" s="337"/>
      <c r="B1046" s="337"/>
      <c r="C1046" s="337"/>
      <c r="D1046" s="337"/>
      <c r="E1046" s="337"/>
      <c r="F1046" s="337"/>
      <c r="G1046" s="337"/>
      <c r="H1046" s="337"/>
      <c r="I1046" s="337"/>
      <c r="J1046" s="337"/>
      <c r="K1046" s="337"/>
      <c r="L1046" s="337"/>
      <c r="M1046" s="337"/>
      <c r="N1046" s="337"/>
      <c r="O1046" s="337"/>
      <c r="P1046" s="337"/>
      <c r="Q1046" s="337"/>
      <c r="R1046" s="337"/>
      <c r="S1046" s="337"/>
      <c r="T1046" s="337"/>
      <c r="U1046" s="337"/>
      <c r="V1046" s="337"/>
      <c r="W1046" s="337"/>
      <c r="X1046" s="337"/>
      <c r="Y1046" s="337"/>
      <c r="Z1046" s="337"/>
    </row>
    <row r="1047" spans="1:26" ht="12.75" x14ac:dyDescent="0.2">
      <c r="A1047" s="337"/>
      <c r="B1047" s="337"/>
      <c r="C1047" s="337"/>
      <c r="D1047" s="337"/>
      <c r="E1047" s="337"/>
      <c r="F1047" s="337"/>
      <c r="G1047" s="337"/>
      <c r="H1047" s="337"/>
      <c r="I1047" s="337"/>
      <c r="J1047" s="337"/>
      <c r="K1047" s="337"/>
      <c r="L1047" s="337"/>
      <c r="M1047" s="337"/>
      <c r="N1047" s="337"/>
      <c r="O1047" s="337"/>
      <c r="P1047" s="337"/>
      <c r="Q1047" s="337"/>
      <c r="R1047" s="337"/>
      <c r="S1047" s="337"/>
      <c r="T1047" s="337"/>
      <c r="U1047" s="337"/>
      <c r="V1047" s="337"/>
      <c r="W1047" s="337"/>
      <c r="X1047" s="337"/>
      <c r="Y1047" s="337"/>
      <c r="Z1047" s="337"/>
    </row>
    <row r="1048" spans="1:26" ht="12.75" x14ac:dyDescent="0.2">
      <c r="A1048" s="337"/>
      <c r="B1048" s="337"/>
      <c r="C1048" s="337"/>
      <c r="D1048" s="337"/>
      <c r="E1048" s="337"/>
      <c r="F1048" s="337"/>
      <c r="G1048" s="337"/>
      <c r="H1048" s="337"/>
      <c r="I1048" s="337"/>
      <c r="J1048" s="337"/>
      <c r="K1048" s="337"/>
      <c r="L1048" s="337"/>
      <c r="M1048" s="337"/>
      <c r="N1048" s="337"/>
      <c r="O1048" s="337"/>
      <c r="P1048" s="337"/>
      <c r="Q1048" s="337"/>
      <c r="R1048" s="337"/>
      <c r="S1048" s="337"/>
      <c r="T1048" s="337"/>
      <c r="U1048" s="337"/>
      <c r="V1048" s="337"/>
      <c r="W1048" s="337"/>
      <c r="X1048" s="337"/>
      <c r="Y1048" s="337"/>
      <c r="Z1048" s="337"/>
    </row>
    <row r="1049" spans="1:26" ht="12.75" x14ac:dyDescent="0.2">
      <c r="A1049" s="337"/>
      <c r="B1049" s="337"/>
      <c r="C1049" s="337"/>
      <c r="D1049" s="337"/>
      <c r="E1049" s="337"/>
      <c r="F1049" s="337"/>
      <c r="G1049" s="337"/>
      <c r="H1049" s="337"/>
      <c r="I1049" s="337"/>
      <c r="J1049" s="337"/>
      <c r="K1049" s="337"/>
      <c r="L1049" s="337"/>
      <c r="M1049" s="337"/>
      <c r="N1049" s="337"/>
      <c r="O1049" s="337"/>
      <c r="P1049" s="337"/>
      <c r="Q1049" s="337"/>
      <c r="R1049" s="337"/>
      <c r="S1049" s="337"/>
      <c r="T1049" s="337"/>
      <c r="U1049" s="337"/>
      <c r="V1049" s="337"/>
      <c r="W1049" s="337"/>
      <c r="X1049" s="337"/>
      <c r="Y1049" s="337"/>
      <c r="Z1049" s="337"/>
    </row>
    <row r="1050" spans="1:26" ht="12.75" x14ac:dyDescent="0.2">
      <c r="A1050" s="337"/>
      <c r="B1050" s="337"/>
      <c r="C1050" s="337"/>
      <c r="D1050" s="337"/>
      <c r="E1050" s="337"/>
      <c r="F1050" s="337"/>
      <c r="G1050" s="337"/>
      <c r="H1050" s="337"/>
      <c r="I1050" s="337"/>
      <c r="J1050" s="337"/>
      <c r="K1050" s="337"/>
      <c r="L1050" s="337"/>
      <c r="M1050" s="337"/>
      <c r="N1050" s="337"/>
      <c r="O1050" s="337"/>
      <c r="P1050" s="337"/>
      <c r="Q1050" s="337"/>
      <c r="R1050" s="337"/>
      <c r="S1050" s="337"/>
      <c r="T1050" s="337"/>
      <c r="U1050" s="337"/>
      <c r="V1050" s="337"/>
      <c r="W1050" s="337"/>
      <c r="X1050" s="337"/>
      <c r="Y1050" s="337"/>
      <c r="Z1050" s="337"/>
    </row>
    <row r="1051" spans="1:26" ht="12.75" x14ac:dyDescent="0.2">
      <c r="A1051" s="337"/>
      <c r="B1051" s="337"/>
      <c r="C1051" s="337"/>
      <c r="D1051" s="337"/>
      <c r="E1051" s="337"/>
      <c r="F1051" s="337"/>
      <c r="G1051" s="337"/>
      <c r="H1051" s="337"/>
      <c r="I1051" s="337"/>
      <c r="J1051" s="337"/>
      <c r="K1051" s="337"/>
      <c r="L1051" s="337"/>
      <c r="M1051" s="337"/>
      <c r="N1051" s="337"/>
      <c r="O1051" s="337"/>
      <c r="P1051" s="337"/>
      <c r="Q1051" s="337"/>
      <c r="R1051" s="337"/>
      <c r="S1051" s="337"/>
      <c r="T1051" s="337"/>
      <c r="U1051" s="337"/>
      <c r="V1051" s="337"/>
      <c r="W1051" s="337"/>
      <c r="X1051" s="337"/>
      <c r="Y1051" s="337"/>
      <c r="Z1051" s="337"/>
    </row>
    <row r="1052" spans="1:26" ht="12.75" x14ac:dyDescent="0.2">
      <c r="A1052" s="337"/>
      <c r="B1052" s="337"/>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c r="Y1052" s="337"/>
      <c r="Z1052" s="337"/>
    </row>
    <row r="1053" spans="1:26" ht="12.75" x14ac:dyDescent="0.2">
      <c r="A1053" s="337"/>
      <c r="B1053" s="337"/>
      <c r="C1053" s="337"/>
      <c r="D1053" s="337"/>
      <c r="E1053" s="337"/>
      <c r="F1053" s="337"/>
      <c r="G1053" s="337"/>
      <c r="H1053" s="337"/>
      <c r="I1053" s="337"/>
      <c r="J1053" s="337"/>
      <c r="K1053" s="337"/>
      <c r="L1053" s="337"/>
      <c r="M1053" s="337"/>
      <c r="N1053" s="337"/>
      <c r="O1053" s="337"/>
      <c r="P1053" s="337"/>
      <c r="Q1053" s="337"/>
      <c r="R1053" s="337"/>
      <c r="S1053" s="337"/>
      <c r="T1053" s="337"/>
      <c r="U1053" s="337"/>
      <c r="V1053" s="337"/>
      <c r="W1053" s="337"/>
      <c r="X1053" s="337"/>
      <c r="Y1053" s="337"/>
      <c r="Z1053" s="337"/>
    </row>
    <row r="1054" spans="1:26" ht="12.75" x14ac:dyDescent="0.2">
      <c r="A1054" s="337"/>
      <c r="B1054" s="337"/>
      <c r="C1054" s="337"/>
      <c r="D1054" s="337"/>
      <c r="E1054" s="337"/>
      <c r="F1054" s="337"/>
      <c r="G1054" s="337"/>
      <c r="H1054" s="337"/>
      <c r="I1054" s="337"/>
      <c r="J1054" s="337"/>
      <c r="K1054" s="337"/>
      <c r="L1054" s="337"/>
      <c r="M1054" s="337"/>
      <c r="N1054" s="337"/>
      <c r="O1054" s="337"/>
      <c r="P1054" s="337"/>
      <c r="Q1054" s="337"/>
      <c r="R1054" s="337"/>
      <c r="S1054" s="337"/>
      <c r="T1054" s="337"/>
      <c r="U1054" s="337"/>
      <c r="V1054" s="337"/>
      <c r="W1054" s="337"/>
      <c r="X1054" s="337"/>
      <c r="Y1054" s="337"/>
      <c r="Z1054" s="337"/>
    </row>
    <row r="1055" spans="1:26" ht="12.75" x14ac:dyDescent="0.2">
      <c r="A1055" s="337"/>
      <c r="B1055" s="337"/>
      <c r="C1055" s="337"/>
      <c r="D1055" s="337"/>
      <c r="E1055" s="337"/>
      <c r="F1055" s="337"/>
      <c r="G1055" s="337"/>
      <c r="H1055" s="337"/>
      <c r="I1055" s="337"/>
      <c r="J1055" s="337"/>
      <c r="K1055" s="337"/>
      <c r="L1055" s="337"/>
      <c r="M1055" s="337"/>
      <c r="N1055" s="337"/>
      <c r="O1055" s="337"/>
      <c r="P1055" s="337"/>
      <c r="Q1055" s="337"/>
      <c r="R1055" s="337"/>
      <c r="S1055" s="337"/>
      <c r="T1055" s="337"/>
      <c r="U1055" s="337"/>
      <c r="V1055" s="337"/>
      <c r="W1055" s="337"/>
      <c r="X1055" s="337"/>
      <c r="Y1055" s="337"/>
      <c r="Z1055" s="337"/>
    </row>
    <row r="1056" spans="1:26" ht="12.75" x14ac:dyDescent="0.2">
      <c r="A1056" s="337"/>
      <c r="B1056" s="337"/>
      <c r="C1056" s="337"/>
      <c r="D1056" s="337"/>
      <c r="E1056" s="337"/>
      <c r="F1056" s="337"/>
      <c r="G1056" s="337"/>
      <c r="H1056" s="337"/>
      <c r="I1056" s="337"/>
      <c r="J1056" s="337"/>
      <c r="K1056" s="337"/>
      <c r="L1056" s="337"/>
      <c r="M1056" s="337"/>
      <c r="N1056" s="337"/>
      <c r="O1056" s="337"/>
      <c r="P1056" s="337"/>
      <c r="Q1056" s="337"/>
      <c r="R1056" s="337"/>
      <c r="S1056" s="337"/>
      <c r="T1056" s="337"/>
      <c r="U1056" s="337"/>
      <c r="V1056" s="337"/>
      <c r="W1056" s="337"/>
      <c r="X1056" s="337"/>
      <c r="Y1056" s="337"/>
      <c r="Z1056" s="337"/>
    </row>
    <row r="1057" spans="1:26" ht="12.75" x14ac:dyDescent="0.2">
      <c r="A1057" s="337"/>
      <c r="B1057" s="337"/>
      <c r="C1057" s="337"/>
      <c r="D1057" s="337"/>
      <c r="E1057" s="337"/>
      <c r="F1057" s="337"/>
      <c r="G1057" s="337"/>
      <c r="H1057" s="337"/>
      <c r="I1057" s="337"/>
      <c r="J1057" s="337"/>
      <c r="K1057" s="337"/>
      <c r="L1057" s="337"/>
      <c r="M1057" s="337"/>
      <c r="N1057" s="337"/>
      <c r="O1057" s="337"/>
      <c r="P1057" s="337"/>
      <c r="Q1057" s="337"/>
      <c r="R1057" s="337"/>
      <c r="S1057" s="337"/>
      <c r="T1057" s="337"/>
      <c r="U1057" s="337"/>
      <c r="V1057" s="337"/>
      <c r="W1057" s="337"/>
      <c r="X1057" s="337"/>
      <c r="Y1057" s="337"/>
      <c r="Z1057" s="337"/>
    </row>
    <row r="1058" spans="1:26" ht="12.75" x14ac:dyDescent="0.2">
      <c r="A1058" s="337"/>
      <c r="B1058" s="337"/>
      <c r="C1058" s="337"/>
      <c r="D1058" s="337"/>
      <c r="E1058" s="337"/>
      <c r="F1058" s="337"/>
      <c r="G1058" s="337"/>
      <c r="H1058" s="337"/>
      <c r="I1058" s="337"/>
      <c r="J1058" s="337"/>
      <c r="K1058" s="337"/>
      <c r="L1058" s="337"/>
      <c r="M1058" s="337"/>
      <c r="N1058" s="337"/>
      <c r="O1058" s="337"/>
      <c r="P1058" s="337"/>
      <c r="Q1058" s="337"/>
      <c r="R1058" s="337"/>
      <c r="S1058" s="337"/>
      <c r="T1058" s="337"/>
      <c r="U1058" s="337"/>
      <c r="V1058" s="337"/>
      <c r="W1058" s="337"/>
      <c r="X1058" s="337"/>
      <c r="Y1058" s="337"/>
      <c r="Z1058" s="337"/>
    </row>
    <row r="1059" spans="1:26" ht="12.75" x14ac:dyDescent="0.2">
      <c r="A1059" s="337"/>
      <c r="B1059" s="337"/>
      <c r="C1059" s="337"/>
      <c r="D1059" s="337"/>
      <c r="E1059" s="337"/>
      <c r="F1059" s="337"/>
      <c r="G1059" s="337"/>
      <c r="H1059" s="337"/>
      <c r="I1059" s="337"/>
      <c r="J1059" s="337"/>
      <c r="K1059" s="337"/>
      <c r="L1059" s="337"/>
      <c r="M1059" s="337"/>
      <c r="N1059" s="337"/>
      <c r="O1059" s="337"/>
      <c r="P1059" s="337"/>
      <c r="Q1059" s="337"/>
      <c r="R1059" s="337"/>
      <c r="S1059" s="337"/>
      <c r="T1059" s="337"/>
      <c r="U1059" s="337"/>
      <c r="V1059" s="337"/>
      <c r="W1059" s="337"/>
      <c r="X1059" s="337"/>
      <c r="Y1059" s="337"/>
      <c r="Z1059" s="337"/>
    </row>
    <row r="1060" spans="1:26" ht="12.75" x14ac:dyDescent="0.2">
      <c r="A1060" s="337"/>
      <c r="B1060" s="337"/>
      <c r="C1060" s="337"/>
      <c r="D1060" s="337"/>
      <c r="E1060" s="337"/>
      <c r="F1060" s="337"/>
      <c r="G1060" s="337"/>
      <c r="H1060" s="337"/>
      <c r="I1060" s="337"/>
      <c r="J1060" s="337"/>
      <c r="K1060" s="337"/>
      <c r="L1060" s="337"/>
      <c r="M1060" s="337"/>
      <c r="N1060" s="337"/>
      <c r="O1060" s="337"/>
      <c r="P1060" s="337"/>
      <c r="Q1060" s="337"/>
      <c r="R1060" s="337"/>
      <c r="S1060" s="337"/>
      <c r="T1060" s="337"/>
      <c r="U1060" s="337"/>
      <c r="V1060" s="337"/>
      <c r="W1060" s="337"/>
      <c r="X1060" s="337"/>
      <c r="Y1060" s="337"/>
      <c r="Z1060" s="337"/>
    </row>
  </sheetData>
  <mergeCells count="24">
    <mergeCell ref="Q1:S1"/>
    <mergeCell ref="G3:J3"/>
    <mergeCell ref="K3:M3"/>
    <mergeCell ref="T3:U3"/>
    <mergeCell ref="B8:B11"/>
    <mergeCell ref="B12:B25"/>
    <mergeCell ref="D27:D28"/>
    <mergeCell ref="B27:B31"/>
    <mergeCell ref="B34:B35"/>
    <mergeCell ref="B37:B41"/>
    <mergeCell ref="B42:B47"/>
    <mergeCell ref="D44:D45"/>
    <mergeCell ref="B48:B51"/>
    <mergeCell ref="B59:B61"/>
    <mergeCell ref="B101:B111"/>
    <mergeCell ref="D102:D106"/>
    <mergeCell ref="B113:B115"/>
    <mergeCell ref="B62:B67"/>
    <mergeCell ref="B68:B69"/>
    <mergeCell ref="B74:B75"/>
    <mergeCell ref="B76:B78"/>
    <mergeCell ref="B79:B82"/>
    <mergeCell ref="B83:B94"/>
    <mergeCell ref="B98:B99"/>
  </mergeCells>
  <conditionalFormatting sqref="P53:P56">
    <cfRule type="expression" dxfId="1" priority="1">
      <formula>$E53="Completed"</formula>
    </cfRule>
    <cfRule type="expression" dxfId="0" priority="2">
      <formula>NOT($E53="Completed")</formula>
    </cfRule>
  </conditionalFormatting>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U1001"/>
  <sheetViews>
    <sheetView workbookViewId="0"/>
  </sheetViews>
  <sheetFormatPr defaultColWidth="14.42578125" defaultRowHeight="15.75" customHeight="1" x14ac:dyDescent="0.2"/>
  <cols>
    <col min="1" max="1" width="8.7109375" customWidth="1"/>
    <col min="2" max="2" width="23.5703125" customWidth="1"/>
    <col min="3" max="4" width="17.7109375" customWidth="1"/>
    <col min="5" max="5" width="26.42578125" customWidth="1"/>
    <col min="9" max="9" width="25.42578125" customWidth="1"/>
    <col min="10" max="10" width="25.140625" customWidth="1"/>
    <col min="11" max="11" width="21.7109375" customWidth="1"/>
  </cols>
  <sheetData>
    <row r="1" spans="1:21" ht="15.75" customHeight="1" x14ac:dyDescent="0.2">
      <c r="A1" s="842" t="s">
        <v>620</v>
      </c>
      <c r="B1" s="778"/>
      <c r="C1" s="778"/>
      <c r="D1" s="778"/>
      <c r="E1" s="778"/>
      <c r="F1" s="778"/>
      <c r="G1" s="778"/>
      <c r="H1" s="778"/>
      <c r="I1" s="778"/>
      <c r="J1" s="778"/>
      <c r="K1" s="778"/>
      <c r="L1" s="4"/>
      <c r="M1" s="4"/>
      <c r="N1" s="4"/>
      <c r="O1" s="4"/>
      <c r="P1" s="4"/>
      <c r="Q1" s="4"/>
      <c r="R1" s="4"/>
      <c r="S1" s="4"/>
      <c r="T1" s="4"/>
      <c r="U1" s="4"/>
    </row>
    <row r="2" spans="1:21" ht="15.75" customHeight="1" x14ac:dyDescent="0.2">
      <c r="A2" s="2" t="s">
        <v>1</v>
      </c>
      <c r="B2" s="3"/>
      <c r="C2" s="383">
        <v>45050</v>
      </c>
      <c r="D2" s="4"/>
      <c r="E2" s="5"/>
      <c r="F2" s="5"/>
      <c r="G2" s="5"/>
      <c r="H2" s="5"/>
      <c r="I2" s="5"/>
      <c r="J2" s="5"/>
      <c r="K2" s="5"/>
      <c r="L2" s="4"/>
      <c r="M2" s="4"/>
      <c r="N2" s="4"/>
      <c r="O2" s="4"/>
      <c r="P2" s="4"/>
      <c r="Q2" s="4"/>
      <c r="R2" s="4"/>
      <c r="S2" s="4"/>
      <c r="T2" s="4"/>
      <c r="U2" s="4"/>
    </row>
    <row r="3" spans="1:21" ht="15.75" customHeight="1" x14ac:dyDescent="0.2">
      <c r="A3" s="31" t="s">
        <v>2</v>
      </c>
      <c r="B3" s="3"/>
      <c r="C3" s="384">
        <v>45050</v>
      </c>
      <c r="D3" s="4"/>
      <c r="E3" s="5"/>
      <c r="F3" s="5"/>
      <c r="G3" s="5"/>
      <c r="H3" s="5"/>
      <c r="I3" s="5"/>
      <c r="J3" s="5"/>
      <c r="K3" s="11"/>
      <c r="L3" s="4"/>
      <c r="M3" s="4"/>
      <c r="N3" s="4"/>
      <c r="O3" s="4"/>
      <c r="P3" s="4"/>
      <c r="Q3" s="4"/>
      <c r="R3" s="4"/>
      <c r="S3" s="4"/>
      <c r="T3" s="4"/>
      <c r="U3" s="4"/>
    </row>
    <row r="4" spans="1:21" ht="15.75" customHeight="1" x14ac:dyDescent="0.2">
      <c r="A4" s="3"/>
      <c r="B4" s="385"/>
      <c r="C4" s="385"/>
      <c r="D4" s="385"/>
      <c r="E4" s="385"/>
      <c r="F4" s="385"/>
      <c r="G4" s="5"/>
      <c r="H4" s="5"/>
      <c r="I4" s="5"/>
      <c r="J4" s="11"/>
      <c r="K4" s="11"/>
      <c r="L4" s="4"/>
      <c r="M4" s="4"/>
      <c r="N4" s="4"/>
      <c r="O4" s="4"/>
      <c r="P4" s="4"/>
      <c r="Q4" s="4"/>
      <c r="R4" s="4"/>
      <c r="S4" s="4"/>
      <c r="T4" s="4"/>
      <c r="U4" s="4"/>
    </row>
    <row r="5" spans="1:21" ht="15.75" customHeight="1" x14ac:dyDescent="0.2">
      <c r="A5" s="843" t="s">
        <v>3</v>
      </c>
      <c r="B5" s="778"/>
      <c r="C5" s="778"/>
      <c r="D5" s="778"/>
      <c r="E5" s="778"/>
      <c r="F5" s="778"/>
      <c r="G5" s="778"/>
      <c r="H5" s="778"/>
      <c r="I5" s="778"/>
      <c r="J5" s="778"/>
      <c r="K5" s="778"/>
      <c r="L5" s="4"/>
      <c r="M5" s="4"/>
      <c r="N5" s="4"/>
      <c r="O5" s="4"/>
      <c r="P5" s="4"/>
      <c r="Q5" s="4"/>
      <c r="R5" s="4"/>
      <c r="S5" s="4"/>
      <c r="T5" s="4"/>
      <c r="U5" s="4"/>
    </row>
    <row r="6" spans="1:21" ht="15.75" customHeight="1" x14ac:dyDescent="0.2">
      <c r="A6" s="844"/>
      <c r="B6" s="846" t="s">
        <v>621</v>
      </c>
      <c r="C6" s="846" t="s">
        <v>622</v>
      </c>
      <c r="D6" s="846" t="s">
        <v>6</v>
      </c>
      <c r="E6" s="846" t="s">
        <v>623</v>
      </c>
      <c r="F6" s="847" t="s">
        <v>8</v>
      </c>
      <c r="G6" s="848"/>
      <c r="H6" s="841"/>
      <c r="I6" s="849" t="s">
        <v>9</v>
      </c>
      <c r="J6" s="852" t="s">
        <v>624</v>
      </c>
      <c r="K6" s="853" t="s">
        <v>625</v>
      </c>
      <c r="L6" s="14"/>
      <c r="M6" s="14"/>
      <c r="N6" s="14"/>
      <c r="O6" s="14"/>
      <c r="P6" s="14"/>
      <c r="Q6" s="14"/>
      <c r="R6" s="14"/>
      <c r="S6" s="14"/>
      <c r="T6" s="14"/>
      <c r="U6" s="14"/>
    </row>
    <row r="7" spans="1:21" ht="15.75" customHeight="1" x14ac:dyDescent="0.2">
      <c r="A7" s="845"/>
      <c r="B7" s="845"/>
      <c r="C7" s="845"/>
      <c r="D7" s="845"/>
      <c r="E7" s="845"/>
      <c r="F7" s="386" t="s">
        <v>11</v>
      </c>
      <c r="G7" s="386" t="s">
        <v>12</v>
      </c>
      <c r="H7" s="386" t="s">
        <v>13</v>
      </c>
      <c r="I7" s="850"/>
      <c r="J7" s="773"/>
      <c r="K7" s="854"/>
      <c r="L7" s="14"/>
      <c r="M7" s="14"/>
      <c r="N7" s="14"/>
      <c r="O7" s="14"/>
      <c r="P7" s="14"/>
      <c r="Q7" s="14"/>
      <c r="R7" s="14"/>
      <c r="S7" s="14"/>
      <c r="T7" s="14"/>
      <c r="U7" s="14"/>
    </row>
    <row r="8" spans="1:21" ht="15.75" customHeight="1" x14ac:dyDescent="0.2">
      <c r="A8" s="387">
        <v>1</v>
      </c>
      <c r="B8" s="388">
        <v>2</v>
      </c>
      <c r="C8" s="387">
        <v>3</v>
      </c>
      <c r="D8" s="388">
        <v>4</v>
      </c>
      <c r="E8" s="387">
        <v>5</v>
      </c>
      <c r="F8" s="388">
        <v>6</v>
      </c>
      <c r="G8" s="387">
        <v>7</v>
      </c>
      <c r="H8" s="388">
        <v>8</v>
      </c>
      <c r="I8" s="387">
        <v>9</v>
      </c>
      <c r="J8" s="388">
        <v>10</v>
      </c>
      <c r="K8" s="387">
        <v>11</v>
      </c>
      <c r="L8" s="4"/>
      <c r="M8" s="4"/>
      <c r="N8" s="4"/>
      <c r="O8" s="4"/>
      <c r="P8" s="4"/>
      <c r="Q8" s="4"/>
      <c r="R8" s="4"/>
      <c r="S8" s="4"/>
      <c r="T8" s="4"/>
      <c r="U8" s="4"/>
    </row>
    <row r="9" spans="1:21" ht="15.75" customHeight="1" x14ac:dyDescent="0.2">
      <c r="A9" s="389">
        <v>1</v>
      </c>
      <c r="B9" s="390"/>
      <c r="C9" s="390"/>
      <c r="D9" s="390"/>
      <c r="E9" s="391" t="s">
        <v>18</v>
      </c>
      <c r="F9" s="392"/>
      <c r="G9" s="392"/>
      <c r="H9" s="392">
        <v>0</v>
      </c>
      <c r="I9" s="392"/>
      <c r="J9" s="392"/>
      <c r="K9" s="392"/>
      <c r="L9" s="4"/>
      <c r="M9" s="4"/>
      <c r="N9" s="4"/>
      <c r="O9" s="4"/>
      <c r="P9" s="4"/>
      <c r="Q9" s="4"/>
      <c r="R9" s="4"/>
      <c r="S9" s="4"/>
      <c r="T9" s="4"/>
      <c r="U9" s="4"/>
    </row>
    <row r="10" spans="1:21" ht="15.75" customHeight="1" x14ac:dyDescent="0.2">
      <c r="A10" s="389">
        <v>2</v>
      </c>
      <c r="B10" s="391"/>
      <c r="C10" s="391"/>
      <c r="D10" s="391"/>
      <c r="E10" s="391" t="s">
        <v>18</v>
      </c>
      <c r="F10" s="392"/>
      <c r="G10" s="392"/>
      <c r="H10" s="392">
        <v>0</v>
      </c>
      <c r="I10" s="392"/>
      <c r="J10" s="392"/>
      <c r="K10" s="392"/>
      <c r="L10" s="4"/>
      <c r="M10" s="4"/>
      <c r="N10" s="4"/>
      <c r="O10" s="4"/>
      <c r="P10" s="4"/>
      <c r="Q10" s="4"/>
      <c r="R10" s="4"/>
      <c r="S10" s="4"/>
      <c r="T10" s="4"/>
      <c r="U10" s="4"/>
    </row>
    <row r="11" spans="1:21" ht="15.75" customHeight="1" x14ac:dyDescent="0.2">
      <c r="A11" s="389">
        <v>3</v>
      </c>
      <c r="B11" s="391"/>
      <c r="C11" s="391"/>
      <c r="D11" s="391"/>
      <c r="E11" s="391" t="s">
        <v>18</v>
      </c>
      <c r="F11" s="392"/>
      <c r="G11" s="392"/>
      <c r="H11" s="392">
        <v>0</v>
      </c>
      <c r="I11" s="392"/>
      <c r="J11" s="392"/>
      <c r="K11" s="392"/>
      <c r="L11" s="4"/>
      <c r="M11" s="4"/>
      <c r="N11" s="4"/>
      <c r="O11" s="4"/>
      <c r="P11" s="4"/>
      <c r="Q11" s="4"/>
      <c r="R11" s="4"/>
      <c r="S11" s="4"/>
      <c r="T11" s="4"/>
      <c r="U11" s="4"/>
    </row>
    <row r="12" spans="1:21" ht="15.75" customHeight="1" x14ac:dyDescent="0.2">
      <c r="A12" s="389">
        <v>4</v>
      </c>
      <c r="B12" s="391"/>
      <c r="C12" s="391"/>
      <c r="D12" s="391"/>
      <c r="E12" s="391" t="s">
        <v>18</v>
      </c>
      <c r="F12" s="392"/>
      <c r="G12" s="392"/>
      <c r="H12" s="392">
        <v>0</v>
      </c>
      <c r="I12" s="392"/>
      <c r="J12" s="392"/>
      <c r="K12" s="392"/>
      <c r="L12" s="4"/>
      <c r="M12" s="4"/>
      <c r="N12" s="4"/>
      <c r="O12" s="4"/>
      <c r="P12" s="4"/>
      <c r="Q12" s="4"/>
      <c r="R12" s="4"/>
      <c r="S12" s="4"/>
      <c r="T12" s="4"/>
      <c r="U12" s="4"/>
    </row>
    <row r="13" spans="1:21" ht="15.75" customHeight="1" x14ac:dyDescent="0.2">
      <c r="A13" s="393"/>
      <c r="B13" s="394"/>
      <c r="C13" s="394"/>
      <c r="D13" s="394"/>
      <c r="E13" s="394" t="s">
        <v>93</v>
      </c>
      <c r="F13" s="395"/>
      <c r="G13" s="395"/>
      <c r="H13" s="395"/>
      <c r="I13" s="395"/>
      <c r="J13" s="395"/>
      <c r="K13" s="395"/>
      <c r="L13" s="4"/>
      <c r="M13" s="4"/>
      <c r="N13" s="4"/>
      <c r="O13" s="4"/>
      <c r="P13" s="4"/>
      <c r="Q13" s="4"/>
      <c r="R13" s="4"/>
      <c r="S13" s="4"/>
      <c r="T13" s="4"/>
      <c r="U13" s="4"/>
    </row>
    <row r="14" spans="1:21" ht="15.75" customHeight="1" x14ac:dyDescent="0.2">
      <c r="A14" s="389">
        <v>1</v>
      </c>
      <c r="B14" s="390" t="e">
        <f>#REF!</f>
        <v>#REF!</v>
      </c>
      <c r="C14" s="390" t="e">
        <f>#REF!</f>
        <v>#REF!</v>
      </c>
      <c r="D14" s="390" t="e">
        <f>#REF!</f>
        <v>#REF!</v>
      </c>
      <c r="E14" s="390" t="e">
        <f>#REF!</f>
        <v>#REF!</v>
      </c>
      <c r="F14" s="840" t="e">
        <f>#REF!</f>
        <v>#REF!</v>
      </c>
      <c r="G14" s="841"/>
      <c r="H14" s="396" t="e">
        <f t="shared" ref="H14:H73" si="0">F14</f>
        <v>#REF!</v>
      </c>
      <c r="I14" s="396" t="e">
        <f>#REF!</f>
        <v>#REF!</v>
      </c>
      <c r="J14" s="396" t="e">
        <f>#REF!</f>
        <v>#REF!</v>
      </c>
      <c r="K14" s="396" t="e">
        <f>#REF!</f>
        <v>#REF!</v>
      </c>
      <c r="L14" s="4"/>
      <c r="M14" s="4"/>
      <c r="N14" s="4"/>
      <c r="O14" s="4"/>
      <c r="P14" s="4"/>
      <c r="Q14" s="4"/>
      <c r="R14" s="4"/>
      <c r="S14" s="4"/>
      <c r="T14" s="4"/>
      <c r="U14" s="4"/>
    </row>
    <row r="15" spans="1:21" ht="15.75" customHeight="1" x14ac:dyDescent="0.2">
      <c r="A15" s="389">
        <v>2</v>
      </c>
      <c r="B15" s="390" t="e">
        <f t="shared" ref="B15:F15" si="1">#REF!</f>
        <v>#REF!</v>
      </c>
      <c r="C15" s="390" t="e">
        <f t="shared" si="1"/>
        <v>#REF!</v>
      </c>
      <c r="D15" s="390" t="e">
        <f t="shared" si="1"/>
        <v>#REF!</v>
      </c>
      <c r="E15" s="390" t="e">
        <f t="shared" si="1"/>
        <v>#REF!</v>
      </c>
      <c r="F15" s="855" t="e">
        <f t="shared" si="1"/>
        <v>#REF!</v>
      </c>
      <c r="G15" s="841"/>
      <c r="H15" s="392" t="e">
        <f t="shared" si="0"/>
        <v>#REF!</v>
      </c>
      <c r="I15" s="392" t="e">
        <f t="shared" ref="I15:K15" si="2">#REF!</f>
        <v>#REF!</v>
      </c>
      <c r="J15" s="392" t="e">
        <f t="shared" si="2"/>
        <v>#REF!</v>
      </c>
      <c r="K15" s="392" t="e">
        <f t="shared" si="2"/>
        <v>#REF!</v>
      </c>
      <c r="L15" s="4"/>
      <c r="M15" s="4"/>
      <c r="N15" s="4"/>
      <c r="O15" s="4"/>
      <c r="P15" s="4"/>
      <c r="Q15" s="4"/>
      <c r="R15" s="4"/>
      <c r="S15" s="4"/>
      <c r="T15" s="4"/>
      <c r="U15" s="4"/>
    </row>
    <row r="16" spans="1:21" ht="15.75" customHeight="1" x14ac:dyDescent="0.2">
      <c r="A16" s="389">
        <v>3</v>
      </c>
      <c r="B16" s="390" t="e">
        <f>#REF!</f>
        <v>#REF!</v>
      </c>
      <c r="C16" s="390" t="e">
        <f>#REF!</f>
        <v>#REF!</v>
      </c>
      <c r="D16" s="390" t="e">
        <f>#REF!</f>
        <v>#REF!</v>
      </c>
      <c r="E16" s="390" t="e">
        <f>#REF!</f>
        <v>#REF!</v>
      </c>
      <c r="F16" s="840" t="e">
        <f>#REF!</f>
        <v>#REF!</v>
      </c>
      <c r="G16" s="841"/>
      <c r="H16" s="396" t="e">
        <f t="shared" si="0"/>
        <v>#REF!</v>
      </c>
      <c r="I16" s="396" t="e">
        <f>#REF!</f>
        <v>#REF!</v>
      </c>
      <c r="J16" s="396" t="e">
        <f>#REF!</f>
        <v>#REF!</v>
      </c>
      <c r="K16" s="396" t="e">
        <f>#REF!</f>
        <v>#REF!</v>
      </c>
      <c r="L16" s="4"/>
      <c r="M16" s="4"/>
      <c r="N16" s="4"/>
      <c r="O16" s="4"/>
      <c r="P16" s="4"/>
      <c r="Q16" s="4"/>
      <c r="R16" s="4"/>
      <c r="S16" s="4"/>
      <c r="T16" s="4"/>
      <c r="U16" s="4"/>
    </row>
    <row r="17" spans="1:21" ht="15.75" customHeight="1" x14ac:dyDescent="0.2">
      <c r="A17" s="389">
        <v>4</v>
      </c>
      <c r="B17" s="390" t="e">
        <f>#REF!</f>
        <v>#REF!</v>
      </c>
      <c r="C17" s="390" t="e">
        <f>#REF!</f>
        <v>#REF!</v>
      </c>
      <c r="D17" s="390" t="e">
        <f>#REF!</f>
        <v>#REF!</v>
      </c>
      <c r="E17" s="390" t="e">
        <f>#REF!</f>
        <v>#REF!</v>
      </c>
      <c r="F17" s="840" t="e">
        <f>#REF!</f>
        <v>#REF!</v>
      </c>
      <c r="G17" s="841"/>
      <c r="H17" s="396" t="e">
        <f t="shared" si="0"/>
        <v>#REF!</v>
      </c>
      <c r="I17" s="396" t="e">
        <f>#REF!</f>
        <v>#REF!</v>
      </c>
      <c r="J17" s="396" t="e">
        <f>#REF!</f>
        <v>#REF!</v>
      </c>
      <c r="K17" s="396" t="e">
        <f>#REF!</f>
        <v>#REF!</v>
      </c>
      <c r="L17" s="4"/>
      <c r="M17" s="4"/>
      <c r="N17" s="4"/>
      <c r="O17" s="4"/>
      <c r="P17" s="4"/>
      <c r="Q17" s="4"/>
      <c r="R17" s="4"/>
      <c r="S17" s="4"/>
      <c r="T17" s="4"/>
      <c r="U17" s="4"/>
    </row>
    <row r="18" spans="1:21" ht="15.75" customHeight="1" x14ac:dyDescent="0.2">
      <c r="A18" s="389">
        <v>5</v>
      </c>
      <c r="B18" s="390" t="e">
        <f>#REF!</f>
        <v>#REF!</v>
      </c>
      <c r="C18" s="390" t="e">
        <f>#REF!</f>
        <v>#REF!</v>
      </c>
      <c r="D18" s="390" t="e">
        <f>#REF!</f>
        <v>#REF!</v>
      </c>
      <c r="E18" s="390" t="e">
        <f>#REF!</f>
        <v>#REF!</v>
      </c>
      <c r="F18" s="840" t="e">
        <f>#REF!</f>
        <v>#REF!</v>
      </c>
      <c r="G18" s="841"/>
      <c r="H18" s="396" t="e">
        <f t="shared" si="0"/>
        <v>#REF!</v>
      </c>
      <c r="I18" s="396" t="e">
        <f>#REF!</f>
        <v>#REF!</v>
      </c>
      <c r="J18" s="396" t="e">
        <f>#REF!</f>
        <v>#REF!</v>
      </c>
      <c r="K18" s="396" t="e">
        <f>#REF!</f>
        <v>#REF!</v>
      </c>
      <c r="L18" s="4"/>
      <c r="M18" s="4"/>
      <c r="N18" s="4"/>
      <c r="O18" s="4"/>
      <c r="P18" s="4"/>
      <c r="Q18" s="4"/>
      <c r="R18" s="4"/>
      <c r="S18" s="4"/>
      <c r="T18" s="4"/>
      <c r="U18" s="4"/>
    </row>
    <row r="19" spans="1:21" ht="15.75" customHeight="1" x14ac:dyDescent="0.2">
      <c r="A19" s="389">
        <v>6</v>
      </c>
      <c r="B19" s="390" t="e">
        <f>#REF!</f>
        <v>#REF!</v>
      </c>
      <c r="C19" s="390" t="e">
        <f>#REF!</f>
        <v>#REF!</v>
      </c>
      <c r="D19" s="390" t="e">
        <f>#REF!</f>
        <v>#REF!</v>
      </c>
      <c r="E19" s="390" t="e">
        <f>#REF!</f>
        <v>#REF!</v>
      </c>
      <c r="F19" s="840" t="e">
        <f>#REF!</f>
        <v>#REF!</v>
      </c>
      <c r="G19" s="841"/>
      <c r="H19" s="396" t="e">
        <f t="shared" si="0"/>
        <v>#REF!</v>
      </c>
      <c r="I19" s="396" t="e">
        <f>#REF!</f>
        <v>#REF!</v>
      </c>
      <c r="J19" s="396" t="e">
        <f>#REF!</f>
        <v>#REF!</v>
      </c>
      <c r="K19" s="396" t="e">
        <f>#REF!</f>
        <v>#REF!</v>
      </c>
      <c r="L19" s="4"/>
      <c r="M19" s="4"/>
      <c r="N19" s="4"/>
      <c r="O19" s="4"/>
      <c r="P19" s="4"/>
      <c r="Q19" s="4"/>
      <c r="R19" s="4"/>
      <c r="S19" s="4"/>
      <c r="T19" s="4"/>
      <c r="U19" s="4"/>
    </row>
    <row r="20" spans="1:21" ht="15.75" customHeight="1" x14ac:dyDescent="0.2">
      <c r="A20" s="389">
        <v>7</v>
      </c>
      <c r="B20" s="390" t="e">
        <f>#REF!</f>
        <v>#REF!</v>
      </c>
      <c r="C20" s="390" t="e">
        <f>#REF!</f>
        <v>#REF!</v>
      </c>
      <c r="D20" s="390" t="e">
        <f>#REF!</f>
        <v>#REF!</v>
      </c>
      <c r="E20" s="390" t="e">
        <f>#REF!</f>
        <v>#REF!</v>
      </c>
      <c r="F20" s="840" t="e">
        <f>#REF!</f>
        <v>#REF!</v>
      </c>
      <c r="G20" s="841"/>
      <c r="H20" s="396" t="e">
        <f t="shared" si="0"/>
        <v>#REF!</v>
      </c>
      <c r="I20" s="396" t="e">
        <f>#REF!</f>
        <v>#REF!</v>
      </c>
      <c r="J20" s="396" t="e">
        <f>#REF!</f>
        <v>#REF!</v>
      </c>
      <c r="K20" s="396" t="e">
        <f>#REF!</f>
        <v>#REF!</v>
      </c>
      <c r="L20" s="4"/>
      <c r="M20" s="4"/>
      <c r="N20" s="4"/>
      <c r="O20" s="4"/>
      <c r="P20" s="4"/>
      <c r="Q20" s="4"/>
      <c r="R20" s="4"/>
      <c r="S20" s="4"/>
      <c r="T20" s="4"/>
      <c r="U20" s="4"/>
    </row>
    <row r="21" spans="1:21" ht="15.75" customHeight="1" x14ac:dyDescent="0.2">
      <c r="A21" s="389">
        <v>8</v>
      </c>
      <c r="B21" s="390" t="e">
        <f>#REF!</f>
        <v>#REF!</v>
      </c>
      <c r="C21" s="390" t="e">
        <f>#REF!</f>
        <v>#REF!</v>
      </c>
      <c r="D21" s="390" t="e">
        <f>#REF!</f>
        <v>#REF!</v>
      </c>
      <c r="E21" s="390" t="e">
        <f>#REF!</f>
        <v>#REF!</v>
      </c>
      <c r="F21" s="840" t="e">
        <f>#REF!</f>
        <v>#REF!</v>
      </c>
      <c r="G21" s="841"/>
      <c r="H21" s="396" t="e">
        <f t="shared" si="0"/>
        <v>#REF!</v>
      </c>
      <c r="I21" s="396" t="e">
        <f>#REF!</f>
        <v>#REF!</v>
      </c>
      <c r="J21" s="396" t="e">
        <f>#REF!</f>
        <v>#REF!</v>
      </c>
      <c r="K21" s="396" t="e">
        <f>#REF!</f>
        <v>#REF!</v>
      </c>
      <c r="L21" s="4"/>
      <c r="M21" s="4"/>
      <c r="N21" s="4"/>
      <c r="O21" s="4"/>
      <c r="P21" s="4"/>
      <c r="Q21" s="4"/>
      <c r="R21" s="4"/>
      <c r="S21" s="4"/>
      <c r="T21" s="4"/>
      <c r="U21" s="4"/>
    </row>
    <row r="22" spans="1:21" ht="15.75" customHeight="1" x14ac:dyDescent="0.2">
      <c r="A22" s="389">
        <v>9</v>
      </c>
      <c r="B22" s="390" t="e">
        <f>#REF!</f>
        <v>#REF!</v>
      </c>
      <c r="C22" s="390" t="e">
        <f>#REF!</f>
        <v>#REF!</v>
      </c>
      <c r="D22" s="390" t="e">
        <f>#REF!</f>
        <v>#REF!</v>
      </c>
      <c r="E22" s="390" t="e">
        <f>#REF!</f>
        <v>#REF!</v>
      </c>
      <c r="F22" s="840" t="e">
        <f>#REF!</f>
        <v>#REF!</v>
      </c>
      <c r="G22" s="841"/>
      <c r="H22" s="396" t="e">
        <f t="shared" si="0"/>
        <v>#REF!</v>
      </c>
      <c r="I22" s="396" t="e">
        <f>#REF!</f>
        <v>#REF!</v>
      </c>
      <c r="J22" s="396" t="e">
        <f>#REF!</f>
        <v>#REF!</v>
      </c>
      <c r="K22" s="396" t="e">
        <f>#REF!</f>
        <v>#REF!</v>
      </c>
      <c r="L22" s="4"/>
      <c r="M22" s="4"/>
      <c r="N22" s="4"/>
      <c r="O22" s="4"/>
      <c r="P22" s="4"/>
      <c r="Q22" s="4"/>
      <c r="R22" s="4"/>
      <c r="S22" s="4"/>
      <c r="T22" s="4"/>
      <c r="U22" s="4"/>
    </row>
    <row r="23" spans="1:21" ht="15.75" customHeight="1" x14ac:dyDescent="0.2">
      <c r="A23" s="389">
        <v>10</v>
      </c>
      <c r="B23" s="390" t="e">
        <f t="shared" ref="B23:F23" si="3">#REF!</f>
        <v>#REF!</v>
      </c>
      <c r="C23" s="390" t="e">
        <f t="shared" si="3"/>
        <v>#REF!</v>
      </c>
      <c r="D23" s="390" t="e">
        <f t="shared" si="3"/>
        <v>#REF!</v>
      </c>
      <c r="E23" s="390" t="e">
        <f t="shared" si="3"/>
        <v>#REF!</v>
      </c>
      <c r="F23" s="855" t="e">
        <f t="shared" si="3"/>
        <v>#REF!</v>
      </c>
      <c r="G23" s="841"/>
      <c r="H23" s="392" t="e">
        <f t="shared" si="0"/>
        <v>#REF!</v>
      </c>
      <c r="I23" s="392" t="e">
        <f t="shared" ref="I23:K23" si="4">#REF!</f>
        <v>#REF!</v>
      </c>
      <c r="J23" s="392" t="e">
        <f t="shared" si="4"/>
        <v>#REF!</v>
      </c>
      <c r="K23" s="392" t="e">
        <f t="shared" si="4"/>
        <v>#REF!</v>
      </c>
      <c r="L23" s="4"/>
      <c r="M23" s="4"/>
      <c r="N23" s="4"/>
      <c r="O23" s="4"/>
      <c r="P23" s="4"/>
      <c r="Q23" s="4"/>
      <c r="R23" s="4"/>
      <c r="S23" s="4"/>
      <c r="T23" s="4"/>
      <c r="U23" s="4"/>
    </row>
    <row r="24" spans="1:21" ht="15.75" customHeight="1" x14ac:dyDescent="0.2">
      <c r="A24" s="389">
        <v>11</v>
      </c>
      <c r="B24" s="390" t="e">
        <f>#REF!</f>
        <v>#REF!</v>
      </c>
      <c r="C24" s="390" t="e">
        <f>#REF!</f>
        <v>#REF!</v>
      </c>
      <c r="D24" s="390" t="e">
        <f>#REF!</f>
        <v>#REF!</v>
      </c>
      <c r="E24" s="390" t="e">
        <f>#REF!</f>
        <v>#REF!</v>
      </c>
      <c r="F24" s="840" t="e">
        <f>#REF!</f>
        <v>#REF!</v>
      </c>
      <c r="G24" s="841"/>
      <c r="H24" s="396" t="e">
        <f t="shared" si="0"/>
        <v>#REF!</v>
      </c>
      <c r="I24" s="396" t="e">
        <f>#REF!</f>
        <v>#REF!</v>
      </c>
      <c r="J24" s="396" t="e">
        <f>#REF!</f>
        <v>#REF!</v>
      </c>
      <c r="K24" s="396" t="e">
        <f>#REF!</f>
        <v>#REF!</v>
      </c>
      <c r="L24" s="4"/>
      <c r="M24" s="4"/>
      <c r="N24" s="4"/>
      <c r="O24" s="4"/>
      <c r="P24" s="4"/>
      <c r="Q24" s="4"/>
      <c r="R24" s="4"/>
      <c r="S24" s="4"/>
      <c r="T24" s="4"/>
      <c r="U24" s="4"/>
    </row>
    <row r="25" spans="1:21" ht="15.75" customHeight="1" x14ac:dyDescent="0.2">
      <c r="A25" s="389">
        <v>12</v>
      </c>
      <c r="B25" s="390" t="e">
        <f>#REF!</f>
        <v>#REF!</v>
      </c>
      <c r="C25" s="390" t="e">
        <f>#REF!</f>
        <v>#REF!</v>
      </c>
      <c r="D25" s="390" t="e">
        <f>#REF!</f>
        <v>#REF!</v>
      </c>
      <c r="E25" s="390" t="e">
        <f>#REF!</f>
        <v>#REF!</v>
      </c>
      <c r="F25" s="840" t="e">
        <f>#REF!</f>
        <v>#REF!</v>
      </c>
      <c r="G25" s="841"/>
      <c r="H25" s="396" t="e">
        <f t="shared" si="0"/>
        <v>#REF!</v>
      </c>
      <c r="I25" s="396" t="e">
        <f>#REF!</f>
        <v>#REF!</v>
      </c>
      <c r="J25" s="396" t="e">
        <f>#REF!</f>
        <v>#REF!</v>
      </c>
      <c r="K25" s="396" t="e">
        <f>#REF!</f>
        <v>#REF!</v>
      </c>
      <c r="L25" s="4"/>
      <c r="M25" s="4"/>
      <c r="N25" s="4"/>
      <c r="O25" s="4"/>
      <c r="P25" s="4"/>
      <c r="Q25" s="4"/>
      <c r="R25" s="4"/>
      <c r="S25" s="4"/>
      <c r="T25" s="4"/>
      <c r="U25" s="4"/>
    </row>
    <row r="26" spans="1:21" ht="15.75" customHeight="1" x14ac:dyDescent="0.2">
      <c r="A26" s="389">
        <v>13</v>
      </c>
      <c r="B26" s="390" t="e">
        <f>#REF!</f>
        <v>#REF!</v>
      </c>
      <c r="C26" s="390" t="e">
        <f>#REF!</f>
        <v>#REF!</v>
      </c>
      <c r="D26" s="390" t="e">
        <f>#REF!</f>
        <v>#REF!</v>
      </c>
      <c r="E26" s="390" t="e">
        <f>#REF!</f>
        <v>#REF!</v>
      </c>
      <c r="F26" s="840" t="e">
        <f>#REF!</f>
        <v>#REF!</v>
      </c>
      <c r="G26" s="841"/>
      <c r="H26" s="396" t="e">
        <f t="shared" si="0"/>
        <v>#REF!</v>
      </c>
      <c r="I26" s="396" t="e">
        <f>#REF!</f>
        <v>#REF!</v>
      </c>
      <c r="J26" s="396" t="e">
        <f>#REF!</f>
        <v>#REF!</v>
      </c>
      <c r="K26" s="396" t="e">
        <f>#REF!</f>
        <v>#REF!</v>
      </c>
      <c r="L26" s="4"/>
      <c r="M26" s="4"/>
      <c r="N26" s="4"/>
      <c r="O26" s="4"/>
      <c r="P26" s="4"/>
      <c r="Q26" s="4"/>
      <c r="R26" s="4"/>
      <c r="S26" s="4"/>
      <c r="T26" s="4"/>
      <c r="U26" s="4"/>
    </row>
    <row r="27" spans="1:21" ht="15.75" customHeight="1" x14ac:dyDescent="0.2">
      <c r="A27" s="389">
        <v>14</v>
      </c>
      <c r="B27" s="390" t="e">
        <f>#REF!</f>
        <v>#REF!</v>
      </c>
      <c r="C27" s="390" t="e">
        <f>#REF!</f>
        <v>#REF!</v>
      </c>
      <c r="D27" s="390" t="e">
        <f>#REF!</f>
        <v>#REF!</v>
      </c>
      <c r="E27" s="390" t="e">
        <f>#REF!</f>
        <v>#REF!</v>
      </c>
      <c r="F27" s="840" t="e">
        <f>#REF!</f>
        <v>#REF!</v>
      </c>
      <c r="G27" s="841"/>
      <c r="H27" s="396" t="e">
        <f t="shared" si="0"/>
        <v>#REF!</v>
      </c>
      <c r="I27" s="396" t="e">
        <f>#REF!</f>
        <v>#REF!</v>
      </c>
      <c r="J27" s="396" t="e">
        <f>#REF!</f>
        <v>#REF!</v>
      </c>
      <c r="K27" s="396" t="e">
        <f>#REF!</f>
        <v>#REF!</v>
      </c>
      <c r="L27" s="4"/>
      <c r="M27" s="4"/>
      <c r="N27" s="4"/>
      <c r="O27" s="4"/>
      <c r="P27" s="4"/>
      <c r="Q27" s="4"/>
      <c r="R27" s="4"/>
      <c r="S27" s="4"/>
      <c r="T27" s="4"/>
      <c r="U27" s="4"/>
    </row>
    <row r="28" spans="1:21" ht="15.75" customHeight="1" x14ac:dyDescent="0.2">
      <c r="A28" s="389">
        <v>15</v>
      </c>
      <c r="B28" s="390" t="e">
        <f>#REF!</f>
        <v>#REF!</v>
      </c>
      <c r="C28" s="390" t="e">
        <f>#REF!</f>
        <v>#REF!</v>
      </c>
      <c r="D28" s="390" t="e">
        <f>#REF!</f>
        <v>#REF!</v>
      </c>
      <c r="E28" s="390" t="e">
        <f>#REF!</f>
        <v>#REF!</v>
      </c>
      <c r="F28" s="840" t="e">
        <f>#REF!</f>
        <v>#REF!</v>
      </c>
      <c r="G28" s="841"/>
      <c r="H28" s="396" t="e">
        <f t="shared" si="0"/>
        <v>#REF!</v>
      </c>
      <c r="I28" s="396" t="e">
        <f>#REF!</f>
        <v>#REF!</v>
      </c>
      <c r="J28" s="396" t="e">
        <f>#REF!</f>
        <v>#REF!</v>
      </c>
      <c r="K28" s="396" t="e">
        <f>#REF!</f>
        <v>#REF!</v>
      </c>
      <c r="L28" s="4"/>
      <c r="M28" s="4"/>
      <c r="N28" s="4"/>
      <c r="O28" s="4"/>
      <c r="P28" s="4"/>
      <c r="Q28" s="4"/>
      <c r="R28" s="4"/>
      <c r="S28" s="4"/>
      <c r="T28" s="4"/>
      <c r="U28" s="4"/>
    </row>
    <row r="29" spans="1:21" ht="15.75" customHeight="1" x14ac:dyDescent="0.2">
      <c r="A29" s="389">
        <v>16</v>
      </c>
      <c r="B29" s="390" t="e">
        <f>#REF!</f>
        <v>#REF!</v>
      </c>
      <c r="C29" s="390" t="e">
        <f>#REF!</f>
        <v>#REF!</v>
      </c>
      <c r="D29" s="390" t="e">
        <f>#REF!</f>
        <v>#REF!</v>
      </c>
      <c r="E29" s="390" t="e">
        <f>#REF!</f>
        <v>#REF!</v>
      </c>
      <c r="F29" s="840" t="e">
        <f>#REF!</f>
        <v>#REF!</v>
      </c>
      <c r="G29" s="841"/>
      <c r="H29" s="396" t="e">
        <f t="shared" si="0"/>
        <v>#REF!</v>
      </c>
      <c r="I29" s="396" t="e">
        <f>#REF!</f>
        <v>#REF!</v>
      </c>
      <c r="J29" s="396" t="e">
        <f>#REF!</f>
        <v>#REF!</v>
      </c>
      <c r="K29" s="396" t="e">
        <f>#REF!</f>
        <v>#REF!</v>
      </c>
      <c r="L29" s="4"/>
      <c r="M29" s="4"/>
      <c r="N29" s="4"/>
      <c r="O29" s="4"/>
      <c r="P29" s="4"/>
      <c r="Q29" s="4"/>
      <c r="R29" s="4"/>
      <c r="S29" s="4"/>
      <c r="T29" s="4"/>
      <c r="U29" s="4"/>
    </row>
    <row r="30" spans="1:21" ht="15.75" customHeight="1" x14ac:dyDescent="0.2">
      <c r="A30" s="389">
        <v>17</v>
      </c>
      <c r="B30" s="390" t="e">
        <f>#REF!</f>
        <v>#REF!</v>
      </c>
      <c r="C30" s="390" t="e">
        <f>#REF!</f>
        <v>#REF!</v>
      </c>
      <c r="D30" s="390" t="e">
        <f>#REF!</f>
        <v>#REF!</v>
      </c>
      <c r="E30" s="390" t="e">
        <f>#REF!</f>
        <v>#REF!</v>
      </c>
      <c r="F30" s="840" t="e">
        <f>#REF!</f>
        <v>#REF!</v>
      </c>
      <c r="G30" s="841"/>
      <c r="H30" s="396" t="e">
        <f t="shared" si="0"/>
        <v>#REF!</v>
      </c>
      <c r="I30" s="396" t="e">
        <f>#REF!</f>
        <v>#REF!</v>
      </c>
      <c r="J30" s="396" t="e">
        <f>#REF!</f>
        <v>#REF!</v>
      </c>
      <c r="K30" s="396" t="e">
        <f>#REF!</f>
        <v>#REF!</v>
      </c>
      <c r="L30" s="4"/>
      <c r="M30" s="4"/>
      <c r="N30" s="4"/>
      <c r="O30" s="4"/>
      <c r="P30" s="4"/>
      <c r="Q30" s="4"/>
      <c r="R30" s="4"/>
      <c r="S30" s="4"/>
      <c r="T30" s="4"/>
      <c r="U30" s="4"/>
    </row>
    <row r="31" spans="1:21" ht="15.75" customHeight="1" x14ac:dyDescent="0.2">
      <c r="A31" s="389">
        <v>18</v>
      </c>
      <c r="B31" s="390" t="e">
        <f>#REF!</f>
        <v>#REF!</v>
      </c>
      <c r="C31" s="390" t="e">
        <f>#REF!</f>
        <v>#REF!</v>
      </c>
      <c r="D31" s="390" t="e">
        <f>#REF!</f>
        <v>#REF!</v>
      </c>
      <c r="E31" s="390" t="e">
        <f>#REF!</f>
        <v>#REF!</v>
      </c>
      <c r="F31" s="840" t="e">
        <f>#REF!</f>
        <v>#REF!</v>
      </c>
      <c r="G31" s="841"/>
      <c r="H31" s="396" t="e">
        <f t="shared" si="0"/>
        <v>#REF!</v>
      </c>
      <c r="I31" s="396" t="e">
        <f>#REF!</f>
        <v>#REF!</v>
      </c>
      <c r="J31" s="396" t="e">
        <f>#REF!</f>
        <v>#REF!</v>
      </c>
      <c r="K31" s="396" t="e">
        <f>#REF!</f>
        <v>#REF!</v>
      </c>
      <c r="L31" s="4"/>
      <c r="M31" s="4"/>
      <c r="N31" s="4"/>
      <c r="O31" s="4"/>
      <c r="P31" s="4"/>
      <c r="Q31" s="4"/>
      <c r="R31" s="4"/>
      <c r="S31" s="4"/>
      <c r="T31" s="4"/>
      <c r="U31" s="4"/>
    </row>
    <row r="32" spans="1:21" ht="15.75" customHeight="1" x14ac:dyDescent="0.2">
      <c r="A32" s="389">
        <v>19</v>
      </c>
      <c r="B32" s="390" t="e">
        <f>#REF!</f>
        <v>#REF!</v>
      </c>
      <c r="C32" s="390" t="e">
        <f>#REF!</f>
        <v>#REF!</v>
      </c>
      <c r="D32" s="390" t="e">
        <f>#REF!</f>
        <v>#REF!</v>
      </c>
      <c r="E32" s="390" t="e">
        <f>#REF!</f>
        <v>#REF!</v>
      </c>
      <c r="F32" s="840" t="e">
        <f>#REF!</f>
        <v>#REF!</v>
      </c>
      <c r="G32" s="841"/>
      <c r="H32" s="396" t="e">
        <f t="shared" si="0"/>
        <v>#REF!</v>
      </c>
      <c r="I32" s="396" t="e">
        <f>#REF!</f>
        <v>#REF!</v>
      </c>
      <c r="J32" s="396" t="e">
        <f>#REF!</f>
        <v>#REF!</v>
      </c>
      <c r="K32" s="396" t="e">
        <f>#REF!</f>
        <v>#REF!</v>
      </c>
      <c r="L32" s="4"/>
      <c r="M32" s="4"/>
      <c r="N32" s="4"/>
      <c r="O32" s="4"/>
      <c r="P32" s="4"/>
      <c r="Q32" s="4"/>
      <c r="R32" s="4"/>
      <c r="S32" s="4"/>
      <c r="T32" s="4"/>
      <c r="U32" s="4"/>
    </row>
    <row r="33" spans="1:21" ht="15.75" customHeight="1" x14ac:dyDescent="0.2">
      <c r="A33" s="389">
        <v>20</v>
      </c>
      <c r="B33" s="390" t="e">
        <f>#REF!</f>
        <v>#REF!</v>
      </c>
      <c r="C33" s="390" t="e">
        <f>#REF!</f>
        <v>#REF!</v>
      </c>
      <c r="D33" s="390" t="e">
        <f>#REF!</f>
        <v>#REF!</v>
      </c>
      <c r="E33" s="390" t="e">
        <f>#REF!</f>
        <v>#REF!</v>
      </c>
      <c r="F33" s="840" t="e">
        <f>#REF!</f>
        <v>#REF!</v>
      </c>
      <c r="G33" s="841"/>
      <c r="H33" s="396" t="e">
        <f t="shared" si="0"/>
        <v>#REF!</v>
      </c>
      <c r="I33" s="396" t="e">
        <f>#REF!</f>
        <v>#REF!</v>
      </c>
      <c r="J33" s="396" t="e">
        <f>#REF!</f>
        <v>#REF!</v>
      </c>
      <c r="K33" s="396" t="e">
        <f>#REF!</f>
        <v>#REF!</v>
      </c>
      <c r="L33" s="4"/>
      <c r="M33" s="4"/>
      <c r="N33" s="4"/>
      <c r="O33" s="4"/>
      <c r="P33" s="4"/>
      <c r="Q33" s="4"/>
      <c r="R33" s="4"/>
      <c r="S33" s="4"/>
      <c r="T33" s="4"/>
      <c r="U33" s="4"/>
    </row>
    <row r="34" spans="1:21" ht="15.75" customHeight="1" x14ac:dyDescent="0.2">
      <c r="A34" s="389">
        <v>21</v>
      </c>
      <c r="B34" s="390" t="e">
        <f>#REF!</f>
        <v>#REF!</v>
      </c>
      <c r="C34" s="390" t="e">
        <f>#REF!</f>
        <v>#REF!</v>
      </c>
      <c r="D34" s="390" t="e">
        <f>#REF!</f>
        <v>#REF!</v>
      </c>
      <c r="E34" s="390" t="e">
        <f>#REF!</f>
        <v>#REF!</v>
      </c>
      <c r="F34" s="840" t="e">
        <f>#REF!</f>
        <v>#REF!</v>
      </c>
      <c r="G34" s="841"/>
      <c r="H34" s="396" t="e">
        <f t="shared" si="0"/>
        <v>#REF!</v>
      </c>
      <c r="I34" s="396" t="e">
        <f>#REF!</f>
        <v>#REF!</v>
      </c>
      <c r="J34" s="396" t="e">
        <f>#REF!</f>
        <v>#REF!</v>
      </c>
      <c r="K34" s="396" t="e">
        <f>#REF!</f>
        <v>#REF!</v>
      </c>
      <c r="L34" s="4"/>
      <c r="M34" s="4"/>
      <c r="N34" s="4"/>
      <c r="O34" s="4"/>
      <c r="P34" s="4"/>
      <c r="Q34" s="4"/>
      <c r="R34" s="4"/>
      <c r="S34" s="4"/>
      <c r="T34" s="4"/>
      <c r="U34" s="4"/>
    </row>
    <row r="35" spans="1:21" ht="15.75" customHeight="1" x14ac:dyDescent="0.2">
      <c r="A35" s="389">
        <v>22</v>
      </c>
      <c r="B35" s="390" t="e">
        <f>#REF!</f>
        <v>#REF!</v>
      </c>
      <c r="C35" s="390" t="e">
        <f>#REF!</f>
        <v>#REF!</v>
      </c>
      <c r="D35" s="390" t="e">
        <f>#REF!</f>
        <v>#REF!</v>
      </c>
      <c r="E35" s="390" t="e">
        <f>#REF!</f>
        <v>#REF!</v>
      </c>
      <c r="F35" s="840" t="e">
        <f>#REF!</f>
        <v>#REF!</v>
      </c>
      <c r="G35" s="841"/>
      <c r="H35" s="396" t="e">
        <f t="shared" si="0"/>
        <v>#REF!</v>
      </c>
      <c r="I35" s="396" t="e">
        <f>#REF!</f>
        <v>#REF!</v>
      </c>
      <c r="J35" s="396" t="e">
        <f>#REF!</f>
        <v>#REF!</v>
      </c>
      <c r="K35" s="396" t="e">
        <f>#REF!</f>
        <v>#REF!</v>
      </c>
      <c r="L35" s="4"/>
      <c r="M35" s="4"/>
      <c r="N35" s="4"/>
      <c r="O35" s="4"/>
      <c r="P35" s="4"/>
      <c r="Q35" s="4"/>
      <c r="R35" s="4"/>
      <c r="S35" s="4"/>
      <c r="T35" s="4"/>
      <c r="U35" s="4"/>
    </row>
    <row r="36" spans="1:21" ht="15.75" customHeight="1" x14ac:dyDescent="0.2">
      <c r="A36" s="389">
        <v>23</v>
      </c>
      <c r="B36" s="390" t="e">
        <f>#REF!</f>
        <v>#REF!</v>
      </c>
      <c r="C36" s="390" t="e">
        <f>#REF!</f>
        <v>#REF!</v>
      </c>
      <c r="D36" s="390" t="e">
        <f>#REF!</f>
        <v>#REF!</v>
      </c>
      <c r="E36" s="390" t="e">
        <f>#REF!</f>
        <v>#REF!</v>
      </c>
      <c r="F36" s="840" t="e">
        <f>#REF!</f>
        <v>#REF!</v>
      </c>
      <c r="G36" s="841"/>
      <c r="H36" s="396" t="e">
        <f t="shared" si="0"/>
        <v>#REF!</v>
      </c>
      <c r="I36" s="396" t="e">
        <f>#REF!</f>
        <v>#REF!</v>
      </c>
      <c r="J36" s="396" t="e">
        <f>#REF!</f>
        <v>#REF!</v>
      </c>
      <c r="K36" s="396" t="e">
        <f>#REF!</f>
        <v>#REF!</v>
      </c>
      <c r="L36" s="4"/>
      <c r="M36" s="4"/>
      <c r="N36" s="4"/>
      <c r="O36" s="4"/>
      <c r="P36" s="4"/>
      <c r="Q36" s="4"/>
      <c r="R36" s="4"/>
      <c r="S36" s="4"/>
      <c r="T36" s="4"/>
      <c r="U36" s="4"/>
    </row>
    <row r="37" spans="1:21" ht="15.75" customHeight="1" x14ac:dyDescent="0.2">
      <c r="A37" s="389">
        <v>24</v>
      </c>
      <c r="B37" s="390" t="e">
        <f>#REF!</f>
        <v>#REF!</v>
      </c>
      <c r="C37" s="390" t="e">
        <f>#REF!</f>
        <v>#REF!</v>
      </c>
      <c r="D37" s="390" t="e">
        <f>#REF!</f>
        <v>#REF!</v>
      </c>
      <c r="E37" s="390" t="e">
        <f>#REF!</f>
        <v>#REF!</v>
      </c>
      <c r="F37" s="840" t="e">
        <f>#REF!</f>
        <v>#REF!</v>
      </c>
      <c r="G37" s="841"/>
      <c r="H37" s="396" t="e">
        <f t="shared" si="0"/>
        <v>#REF!</v>
      </c>
      <c r="I37" s="396" t="e">
        <f>#REF!</f>
        <v>#REF!</v>
      </c>
      <c r="J37" s="396" t="e">
        <f>#REF!</f>
        <v>#REF!</v>
      </c>
      <c r="K37" s="396" t="e">
        <f>#REF!</f>
        <v>#REF!</v>
      </c>
      <c r="L37" s="4"/>
      <c r="M37" s="4"/>
      <c r="N37" s="4"/>
      <c r="O37" s="4"/>
      <c r="P37" s="4"/>
      <c r="Q37" s="4"/>
      <c r="R37" s="4"/>
      <c r="S37" s="4"/>
      <c r="T37" s="4"/>
      <c r="U37" s="4"/>
    </row>
    <row r="38" spans="1:21" ht="15.75" customHeight="1" x14ac:dyDescent="0.2">
      <c r="A38" s="389">
        <v>25</v>
      </c>
      <c r="B38" s="390" t="e">
        <f>#REF!</f>
        <v>#REF!</v>
      </c>
      <c r="C38" s="390" t="e">
        <f>#REF!</f>
        <v>#REF!</v>
      </c>
      <c r="D38" s="390" t="e">
        <f>#REF!</f>
        <v>#REF!</v>
      </c>
      <c r="E38" s="390" t="e">
        <f>#REF!</f>
        <v>#REF!</v>
      </c>
      <c r="F38" s="840" t="e">
        <f>#REF!</f>
        <v>#REF!</v>
      </c>
      <c r="G38" s="841"/>
      <c r="H38" s="396" t="e">
        <f t="shared" si="0"/>
        <v>#REF!</v>
      </c>
      <c r="I38" s="396" t="e">
        <f>#REF!</f>
        <v>#REF!</v>
      </c>
      <c r="J38" s="396" t="e">
        <f>#REF!</f>
        <v>#REF!</v>
      </c>
      <c r="K38" s="396" t="e">
        <f>#REF!</f>
        <v>#REF!</v>
      </c>
      <c r="L38" s="4"/>
      <c r="M38" s="4"/>
      <c r="N38" s="4"/>
      <c r="O38" s="4"/>
      <c r="P38" s="4"/>
      <c r="Q38" s="4"/>
      <c r="R38" s="4"/>
      <c r="S38" s="4"/>
      <c r="T38" s="4"/>
      <c r="U38" s="4"/>
    </row>
    <row r="39" spans="1:21" ht="15.75" customHeight="1" x14ac:dyDescent="0.2">
      <c r="A39" s="389">
        <v>26</v>
      </c>
      <c r="B39" s="390" t="e">
        <f>#REF!</f>
        <v>#REF!</v>
      </c>
      <c r="C39" s="390" t="e">
        <f>#REF!</f>
        <v>#REF!</v>
      </c>
      <c r="D39" s="390" t="e">
        <f>#REF!</f>
        <v>#REF!</v>
      </c>
      <c r="E39" s="390" t="e">
        <f>#REF!</f>
        <v>#REF!</v>
      </c>
      <c r="F39" s="840" t="e">
        <f>#REF!</f>
        <v>#REF!</v>
      </c>
      <c r="G39" s="841"/>
      <c r="H39" s="396" t="e">
        <f t="shared" si="0"/>
        <v>#REF!</v>
      </c>
      <c r="I39" s="396" t="e">
        <f>#REF!</f>
        <v>#REF!</v>
      </c>
      <c r="J39" s="396" t="e">
        <f>#REF!</f>
        <v>#REF!</v>
      </c>
      <c r="K39" s="396" t="e">
        <f>#REF!</f>
        <v>#REF!</v>
      </c>
      <c r="L39" s="4"/>
      <c r="M39" s="4"/>
      <c r="N39" s="4"/>
      <c r="O39" s="4"/>
      <c r="P39" s="4"/>
      <c r="Q39" s="4"/>
      <c r="R39" s="4"/>
      <c r="S39" s="4"/>
      <c r="T39" s="4"/>
      <c r="U39" s="4"/>
    </row>
    <row r="40" spans="1:21" ht="12.75" x14ac:dyDescent="0.2">
      <c r="A40" s="389">
        <v>27</v>
      </c>
      <c r="B40" s="390" t="e">
        <f>#REF!</f>
        <v>#REF!</v>
      </c>
      <c r="C40" s="390" t="e">
        <f>#REF!</f>
        <v>#REF!</v>
      </c>
      <c r="D40" s="390" t="e">
        <f>#REF!</f>
        <v>#REF!</v>
      </c>
      <c r="E40" s="390" t="e">
        <f>#REF!</f>
        <v>#REF!</v>
      </c>
      <c r="F40" s="840" t="e">
        <f>#REF!</f>
        <v>#REF!</v>
      </c>
      <c r="G40" s="841"/>
      <c r="H40" s="396" t="e">
        <f t="shared" si="0"/>
        <v>#REF!</v>
      </c>
      <c r="I40" s="396" t="e">
        <f>#REF!</f>
        <v>#REF!</v>
      </c>
      <c r="J40" s="396" t="e">
        <f>#REF!</f>
        <v>#REF!</v>
      </c>
      <c r="K40" s="396" t="e">
        <f>#REF!</f>
        <v>#REF!</v>
      </c>
      <c r="L40" s="4"/>
      <c r="M40" s="4"/>
      <c r="N40" s="4"/>
      <c r="O40" s="4"/>
      <c r="P40" s="4"/>
      <c r="Q40" s="4"/>
      <c r="R40" s="4"/>
      <c r="S40" s="4"/>
      <c r="T40" s="4"/>
      <c r="U40" s="4"/>
    </row>
    <row r="41" spans="1:21" ht="12.75" x14ac:dyDescent="0.2">
      <c r="A41" s="389">
        <v>28</v>
      </c>
      <c r="B41" s="390" t="e">
        <f>#REF!</f>
        <v>#REF!</v>
      </c>
      <c r="C41" s="390" t="e">
        <f>#REF!</f>
        <v>#REF!</v>
      </c>
      <c r="D41" s="390" t="e">
        <f>#REF!</f>
        <v>#REF!</v>
      </c>
      <c r="E41" s="390" t="e">
        <f>#REF!</f>
        <v>#REF!</v>
      </c>
      <c r="F41" s="840" t="e">
        <f>#REF!</f>
        <v>#REF!</v>
      </c>
      <c r="G41" s="841"/>
      <c r="H41" s="396" t="e">
        <f t="shared" si="0"/>
        <v>#REF!</v>
      </c>
      <c r="I41" s="396" t="e">
        <f>#REF!</f>
        <v>#REF!</v>
      </c>
      <c r="J41" s="396" t="e">
        <f>#REF!</f>
        <v>#REF!</v>
      </c>
      <c r="K41" s="396" t="e">
        <f>#REF!</f>
        <v>#REF!</v>
      </c>
      <c r="L41" s="4"/>
      <c r="M41" s="4"/>
      <c r="N41" s="4"/>
      <c r="O41" s="4"/>
      <c r="P41" s="4"/>
      <c r="Q41" s="4"/>
      <c r="R41" s="4"/>
      <c r="S41" s="4"/>
      <c r="T41" s="4"/>
      <c r="U41" s="4"/>
    </row>
    <row r="42" spans="1:21" ht="12.75" x14ac:dyDescent="0.2">
      <c r="A42" s="389">
        <v>29</v>
      </c>
      <c r="B42" s="390" t="e">
        <f>#REF!</f>
        <v>#REF!</v>
      </c>
      <c r="C42" s="390" t="e">
        <f>#REF!</f>
        <v>#REF!</v>
      </c>
      <c r="D42" s="390" t="e">
        <f>#REF!</f>
        <v>#REF!</v>
      </c>
      <c r="E42" s="390" t="e">
        <f>#REF!</f>
        <v>#REF!</v>
      </c>
      <c r="F42" s="840" t="e">
        <f>#REF!</f>
        <v>#REF!</v>
      </c>
      <c r="G42" s="841"/>
      <c r="H42" s="396" t="e">
        <f t="shared" si="0"/>
        <v>#REF!</v>
      </c>
      <c r="I42" s="396" t="e">
        <f>#REF!</f>
        <v>#REF!</v>
      </c>
      <c r="J42" s="396" t="e">
        <f>#REF!</f>
        <v>#REF!</v>
      </c>
      <c r="K42" s="396" t="e">
        <f>#REF!</f>
        <v>#REF!</v>
      </c>
      <c r="L42" s="4"/>
      <c r="M42" s="4"/>
      <c r="N42" s="4"/>
      <c r="O42" s="4"/>
      <c r="P42" s="4"/>
      <c r="Q42" s="4"/>
      <c r="R42" s="4"/>
      <c r="S42" s="4"/>
      <c r="T42" s="4"/>
      <c r="U42" s="4"/>
    </row>
    <row r="43" spans="1:21" ht="12.75" x14ac:dyDescent="0.2">
      <c r="A43" s="389">
        <v>30</v>
      </c>
      <c r="B43" s="390" t="e">
        <f>#REF!</f>
        <v>#REF!</v>
      </c>
      <c r="C43" s="390" t="e">
        <f>#REF!</f>
        <v>#REF!</v>
      </c>
      <c r="D43" s="390" t="e">
        <f>#REF!</f>
        <v>#REF!</v>
      </c>
      <c r="E43" s="390" t="e">
        <f>#REF!</f>
        <v>#REF!</v>
      </c>
      <c r="F43" s="840" t="e">
        <f>#REF!</f>
        <v>#REF!</v>
      </c>
      <c r="G43" s="841"/>
      <c r="H43" s="396" t="e">
        <f t="shared" si="0"/>
        <v>#REF!</v>
      </c>
      <c r="I43" s="396" t="e">
        <f>#REF!</f>
        <v>#REF!</v>
      </c>
      <c r="J43" s="396" t="e">
        <f>#REF!</f>
        <v>#REF!</v>
      </c>
      <c r="K43" s="396" t="e">
        <f>#REF!</f>
        <v>#REF!</v>
      </c>
      <c r="L43" s="4"/>
      <c r="M43" s="4"/>
      <c r="N43" s="4"/>
      <c r="O43" s="4"/>
      <c r="P43" s="4"/>
      <c r="Q43" s="4"/>
      <c r="R43" s="4"/>
      <c r="S43" s="4"/>
      <c r="T43" s="4"/>
      <c r="U43" s="4"/>
    </row>
    <row r="44" spans="1:21" ht="12.75" x14ac:dyDescent="0.2">
      <c r="A44" s="389">
        <v>31</v>
      </c>
      <c r="B44" s="390" t="e">
        <f>#REF!</f>
        <v>#REF!</v>
      </c>
      <c r="C44" s="390" t="e">
        <f>#REF!</f>
        <v>#REF!</v>
      </c>
      <c r="D44" s="390" t="e">
        <f>#REF!</f>
        <v>#REF!</v>
      </c>
      <c r="E44" s="390" t="e">
        <f>#REF!</f>
        <v>#REF!</v>
      </c>
      <c r="F44" s="840" t="e">
        <f>#REF!</f>
        <v>#REF!</v>
      </c>
      <c r="G44" s="841"/>
      <c r="H44" s="396" t="e">
        <f t="shared" si="0"/>
        <v>#REF!</v>
      </c>
      <c r="I44" s="396" t="e">
        <f>#REF!</f>
        <v>#REF!</v>
      </c>
      <c r="J44" s="396" t="e">
        <f>#REF!</f>
        <v>#REF!</v>
      </c>
      <c r="K44" s="396" t="e">
        <f>#REF!</f>
        <v>#REF!</v>
      </c>
      <c r="L44" s="4"/>
      <c r="M44" s="4"/>
      <c r="N44" s="4"/>
      <c r="O44" s="4"/>
      <c r="P44" s="4"/>
      <c r="Q44" s="4"/>
      <c r="R44" s="4"/>
      <c r="S44" s="4"/>
      <c r="T44" s="4"/>
      <c r="U44" s="4"/>
    </row>
    <row r="45" spans="1:21" ht="12.75" x14ac:dyDescent="0.2">
      <c r="A45" s="389">
        <v>32</v>
      </c>
      <c r="B45" s="390" t="e">
        <f>#REF!</f>
        <v>#REF!</v>
      </c>
      <c r="C45" s="390" t="e">
        <f>#REF!</f>
        <v>#REF!</v>
      </c>
      <c r="D45" s="390" t="e">
        <f>#REF!</f>
        <v>#REF!</v>
      </c>
      <c r="E45" s="390" t="e">
        <f>#REF!</f>
        <v>#REF!</v>
      </c>
      <c r="F45" s="840" t="e">
        <f>#REF!</f>
        <v>#REF!</v>
      </c>
      <c r="G45" s="841"/>
      <c r="H45" s="396" t="e">
        <f t="shared" si="0"/>
        <v>#REF!</v>
      </c>
      <c r="I45" s="396" t="e">
        <f>#REF!</f>
        <v>#REF!</v>
      </c>
      <c r="J45" s="396" t="e">
        <f>#REF!</f>
        <v>#REF!</v>
      </c>
      <c r="K45" s="396" t="e">
        <f>#REF!</f>
        <v>#REF!</v>
      </c>
      <c r="L45" s="4"/>
      <c r="M45" s="4"/>
      <c r="N45" s="4"/>
      <c r="O45" s="4"/>
      <c r="P45" s="4"/>
      <c r="Q45" s="4"/>
      <c r="R45" s="4"/>
      <c r="S45" s="4"/>
      <c r="T45" s="4"/>
      <c r="U45" s="4"/>
    </row>
    <row r="46" spans="1:21" ht="12.75" x14ac:dyDescent="0.2">
      <c r="A46" s="389">
        <v>33</v>
      </c>
      <c r="B46" s="390" t="e">
        <f>#REF!</f>
        <v>#REF!</v>
      </c>
      <c r="C46" s="390" t="e">
        <f>#REF!</f>
        <v>#REF!</v>
      </c>
      <c r="D46" s="390" t="e">
        <f>#REF!</f>
        <v>#REF!</v>
      </c>
      <c r="E46" s="390" t="e">
        <f>#REF!</f>
        <v>#REF!</v>
      </c>
      <c r="F46" s="840" t="e">
        <f>#REF!</f>
        <v>#REF!</v>
      </c>
      <c r="G46" s="841"/>
      <c r="H46" s="396" t="e">
        <f t="shared" si="0"/>
        <v>#REF!</v>
      </c>
      <c r="I46" s="396" t="e">
        <f>#REF!</f>
        <v>#REF!</v>
      </c>
      <c r="J46" s="396" t="e">
        <f>#REF!</f>
        <v>#REF!</v>
      </c>
      <c r="K46" s="396" t="e">
        <f>#REF!</f>
        <v>#REF!</v>
      </c>
      <c r="L46" s="4"/>
      <c r="M46" s="4"/>
      <c r="N46" s="4"/>
      <c r="O46" s="4"/>
      <c r="P46" s="4"/>
      <c r="Q46" s="4"/>
      <c r="R46" s="4"/>
      <c r="S46" s="4"/>
      <c r="T46" s="4"/>
      <c r="U46" s="4"/>
    </row>
    <row r="47" spans="1:21" ht="12.75" x14ac:dyDescent="0.2">
      <c r="A47" s="389">
        <v>34</v>
      </c>
      <c r="B47" s="390" t="e">
        <f>#REF!</f>
        <v>#REF!</v>
      </c>
      <c r="C47" s="390" t="e">
        <f>#REF!</f>
        <v>#REF!</v>
      </c>
      <c r="D47" s="390" t="e">
        <f>#REF!</f>
        <v>#REF!</v>
      </c>
      <c r="E47" s="390" t="e">
        <f>#REF!</f>
        <v>#REF!</v>
      </c>
      <c r="F47" s="840" t="e">
        <f>#REF!</f>
        <v>#REF!</v>
      </c>
      <c r="G47" s="841"/>
      <c r="H47" s="396" t="e">
        <f t="shared" si="0"/>
        <v>#REF!</v>
      </c>
      <c r="I47" s="396" t="e">
        <f>#REF!</f>
        <v>#REF!</v>
      </c>
      <c r="J47" s="396" t="e">
        <f>#REF!</f>
        <v>#REF!</v>
      </c>
      <c r="K47" s="396" t="e">
        <f>#REF!</f>
        <v>#REF!</v>
      </c>
      <c r="L47" s="4"/>
      <c r="M47" s="4"/>
      <c r="N47" s="4"/>
      <c r="O47" s="4"/>
      <c r="P47" s="4"/>
      <c r="Q47" s="4"/>
      <c r="R47" s="4"/>
      <c r="S47" s="4"/>
      <c r="T47" s="4"/>
      <c r="U47" s="4"/>
    </row>
    <row r="48" spans="1:21" ht="12.75" x14ac:dyDescent="0.2">
      <c r="A48" s="389">
        <v>35</v>
      </c>
      <c r="B48" s="390" t="e">
        <f>#REF!</f>
        <v>#REF!</v>
      </c>
      <c r="C48" s="390" t="e">
        <f>#REF!</f>
        <v>#REF!</v>
      </c>
      <c r="D48" s="390" t="e">
        <f>#REF!</f>
        <v>#REF!</v>
      </c>
      <c r="E48" s="390" t="e">
        <f>#REF!</f>
        <v>#REF!</v>
      </c>
      <c r="F48" s="840" t="e">
        <f>#REF!</f>
        <v>#REF!</v>
      </c>
      <c r="G48" s="841"/>
      <c r="H48" s="396" t="e">
        <f t="shared" si="0"/>
        <v>#REF!</v>
      </c>
      <c r="I48" s="396" t="e">
        <f>#REF!</f>
        <v>#REF!</v>
      </c>
      <c r="J48" s="396" t="e">
        <f>#REF!</f>
        <v>#REF!</v>
      </c>
      <c r="K48" s="396" t="e">
        <f>#REF!</f>
        <v>#REF!</v>
      </c>
      <c r="L48" s="4"/>
      <c r="M48" s="4"/>
      <c r="N48" s="4"/>
      <c r="O48" s="4"/>
      <c r="P48" s="4"/>
      <c r="Q48" s="4"/>
      <c r="R48" s="4"/>
      <c r="S48" s="4"/>
      <c r="T48" s="4"/>
      <c r="U48" s="4"/>
    </row>
    <row r="49" spans="1:21" ht="12.75" x14ac:dyDescent="0.2">
      <c r="A49" s="389">
        <v>36</v>
      </c>
      <c r="B49" s="390" t="e">
        <f>#REF!</f>
        <v>#REF!</v>
      </c>
      <c r="C49" s="390" t="e">
        <f>#REF!</f>
        <v>#REF!</v>
      </c>
      <c r="D49" s="390" t="e">
        <f>#REF!</f>
        <v>#REF!</v>
      </c>
      <c r="E49" s="390" t="e">
        <f>#REF!</f>
        <v>#REF!</v>
      </c>
      <c r="F49" s="840" t="e">
        <f>#REF!</f>
        <v>#REF!</v>
      </c>
      <c r="G49" s="841"/>
      <c r="H49" s="396" t="e">
        <f t="shared" si="0"/>
        <v>#REF!</v>
      </c>
      <c r="I49" s="396" t="e">
        <f>#REF!</f>
        <v>#REF!</v>
      </c>
      <c r="J49" s="396" t="e">
        <f>#REF!</f>
        <v>#REF!</v>
      </c>
      <c r="K49" s="396" t="e">
        <f>#REF!</f>
        <v>#REF!</v>
      </c>
      <c r="L49" s="4"/>
      <c r="M49" s="4"/>
      <c r="N49" s="4"/>
      <c r="O49" s="4"/>
      <c r="P49" s="4"/>
      <c r="Q49" s="4"/>
      <c r="R49" s="4"/>
      <c r="S49" s="4"/>
      <c r="T49" s="4"/>
      <c r="U49" s="4"/>
    </row>
    <row r="50" spans="1:21" ht="12.75" x14ac:dyDescent="0.2">
      <c r="A50" s="389">
        <v>37</v>
      </c>
      <c r="B50" s="390" t="e">
        <f>#REF!</f>
        <v>#REF!</v>
      </c>
      <c r="C50" s="390" t="e">
        <f>#REF!</f>
        <v>#REF!</v>
      </c>
      <c r="D50" s="390" t="e">
        <f>#REF!</f>
        <v>#REF!</v>
      </c>
      <c r="E50" s="390" t="e">
        <f>#REF!</f>
        <v>#REF!</v>
      </c>
      <c r="F50" s="840" t="e">
        <f>#REF!</f>
        <v>#REF!</v>
      </c>
      <c r="G50" s="841"/>
      <c r="H50" s="396" t="e">
        <f t="shared" si="0"/>
        <v>#REF!</v>
      </c>
      <c r="I50" s="396" t="e">
        <f>#REF!</f>
        <v>#REF!</v>
      </c>
      <c r="J50" s="396" t="e">
        <f>#REF!</f>
        <v>#REF!</v>
      </c>
      <c r="K50" s="396" t="e">
        <f>#REF!</f>
        <v>#REF!</v>
      </c>
      <c r="L50" s="4"/>
      <c r="M50" s="4"/>
      <c r="N50" s="4"/>
      <c r="O50" s="4"/>
      <c r="P50" s="4"/>
      <c r="Q50" s="4"/>
      <c r="R50" s="4"/>
      <c r="S50" s="4"/>
      <c r="T50" s="4"/>
      <c r="U50" s="4"/>
    </row>
    <row r="51" spans="1:21" ht="12.75" x14ac:dyDescent="0.2">
      <c r="A51" s="389">
        <v>38</v>
      </c>
      <c r="B51" s="390" t="e">
        <f>#REF!</f>
        <v>#REF!</v>
      </c>
      <c r="C51" s="390" t="e">
        <f>#REF!</f>
        <v>#REF!</v>
      </c>
      <c r="D51" s="390" t="e">
        <f>#REF!</f>
        <v>#REF!</v>
      </c>
      <c r="E51" s="390" t="e">
        <f>#REF!</f>
        <v>#REF!</v>
      </c>
      <c r="F51" s="840" t="e">
        <f>#REF!</f>
        <v>#REF!</v>
      </c>
      <c r="G51" s="841"/>
      <c r="H51" s="396" t="e">
        <f t="shared" si="0"/>
        <v>#REF!</v>
      </c>
      <c r="I51" s="396" t="e">
        <f>#REF!</f>
        <v>#REF!</v>
      </c>
      <c r="J51" s="396" t="e">
        <f>#REF!</f>
        <v>#REF!</v>
      </c>
      <c r="K51" s="396" t="e">
        <f>#REF!</f>
        <v>#REF!</v>
      </c>
      <c r="L51" s="4"/>
      <c r="M51" s="4"/>
      <c r="N51" s="4"/>
      <c r="O51" s="4"/>
      <c r="P51" s="4"/>
      <c r="Q51" s="4"/>
      <c r="R51" s="4"/>
      <c r="S51" s="4"/>
      <c r="T51" s="4"/>
      <c r="U51" s="4"/>
    </row>
    <row r="52" spans="1:21" ht="12.75" x14ac:dyDescent="0.2">
      <c r="A52" s="389">
        <v>39</v>
      </c>
      <c r="B52" s="390" t="e">
        <f>#REF!</f>
        <v>#REF!</v>
      </c>
      <c r="C52" s="390" t="e">
        <f>#REF!</f>
        <v>#REF!</v>
      </c>
      <c r="D52" s="390" t="e">
        <f>#REF!</f>
        <v>#REF!</v>
      </c>
      <c r="E52" s="390" t="e">
        <f>#REF!</f>
        <v>#REF!</v>
      </c>
      <c r="F52" s="840" t="e">
        <f>#REF!</f>
        <v>#REF!</v>
      </c>
      <c r="G52" s="841"/>
      <c r="H52" s="396" t="e">
        <f t="shared" si="0"/>
        <v>#REF!</v>
      </c>
      <c r="I52" s="396" t="e">
        <f>#REF!</f>
        <v>#REF!</v>
      </c>
      <c r="J52" s="396" t="e">
        <f>#REF!</f>
        <v>#REF!</v>
      </c>
      <c r="K52" s="396" t="e">
        <f>#REF!</f>
        <v>#REF!</v>
      </c>
      <c r="L52" s="4"/>
      <c r="M52" s="4"/>
      <c r="N52" s="4"/>
      <c r="O52" s="4"/>
      <c r="P52" s="4"/>
      <c r="Q52" s="4"/>
      <c r="R52" s="4"/>
      <c r="S52" s="4"/>
      <c r="T52" s="4"/>
      <c r="U52" s="4"/>
    </row>
    <row r="53" spans="1:21" ht="12.75" x14ac:dyDescent="0.2">
      <c r="A53" s="389">
        <v>40</v>
      </c>
      <c r="B53" s="390" t="e">
        <f t="shared" ref="B53:F53" si="5">#REF!</f>
        <v>#REF!</v>
      </c>
      <c r="C53" s="390" t="e">
        <f t="shared" si="5"/>
        <v>#REF!</v>
      </c>
      <c r="D53" s="390" t="e">
        <f t="shared" si="5"/>
        <v>#REF!</v>
      </c>
      <c r="E53" s="390" t="e">
        <f t="shared" si="5"/>
        <v>#REF!</v>
      </c>
      <c r="F53" s="855" t="e">
        <f t="shared" si="5"/>
        <v>#REF!</v>
      </c>
      <c r="G53" s="841"/>
      <c r="H53" s="392" t="e">
        <f t="shared" si="0"/>
        <v>#REF!</v>
      </c>
      <c r="I53" s="392" t="e">
        <f t="shared" ref="I53:K53" si="6">#REF!</f>
        <v>#REF!</v>
      </c>
      <c r="J53" s="392" t="e">
        <f t="shared" si="6"/>
        <v>#REF!</v>
      </c>
      <c r="K53" s="392" t="e">
        <f t="shared" si="6"/>
        <v>#REF!</v>
      </c>
      <c r="L53" s="4"/>
      <c r="M53" s="4"/>
      <c r="N53" s="4"/>
      <c r="O53" s="4"/>
      <c r="P53" s="4"/>
      <c r="Q53" s="4"/>
      <c r="R53" s="4"/>
      <c r="S53" s="4"/>
      <c r="T53" s="4"/>
      <c r="U53" s="4"/>
    </row>
    <row r="54" spans="1:21" ht="12.75" x14ac:dyDescent="0.2">
      <c r="A54" s="389">
        <v>41</v>
      </c>
      <c r="B54" s="390" t="e">
        <f>#REF!</f>
        <v>#REF!</v>
      </c>
      <c r="C54" s="390" t="e">
        <f>#REF!</f>
        <v>#REF!</v>
      </c>
      <c r="D54" s="390" t="e">
        <f>#REF!</f>
        <v>#REF!</v>
      </c>
      <c r="E54" s="390" t="e">
        <f>#REF!</f>
        <v>#REF!</v>
      </c>
      <c r="F54" s="840" t="e">
        <f>#REF!</f>
        <v>#REF!</v>
      </c>
      <c r="G54" s="841"/>
      <c r="H54" s="396" t="e">
        <f t="shared" si="0"/>
        <v>#REF!</v>
      </c>
      <c r="I54" s="396" t="e">
        <f>#REF!</f>
        <v>#REF!</v>
      </c>
      <c r="J54" s="396" t="e">
        <f>#REF!</f>
        <v>#REF!</v>
      </c>
      <c r="K54" s="396" t="e">
        <f>#REF!</f>
        <v>#REF!</v>
      </c>
      <c r="L54" s="4"/>
      <c r="M54" s="4"/>
      <c r="N54" s="4"/>
      <c r="O54" s="4"/>
      <c r="P54" s="4"/>
      <c r="Q54" s="4"/>
      <c r="R54" s="4"/>
      <c r="S54" s="4"/>
      <c r="T54" s="4"/>
      <c r="U54" s="4"/>
    </row>
    <row r="55" spans="1:21" ht="12.75" x14ac:dyDescent="0.2">
      <c r="A55" s="389">
        <v>42</v>
      </c>
      <c r="B55" s="390" t="e">
        <f t="shared" ref="B55:F55" si="7">#REF!</f>
        <v>#REF!</v>
      </c>
      <c r="C55" s="390" t="e">
        <f t="shared" si="7"/>
        <v>#REF!</v>
      </c>
      <c r="D55" s="390" t="e">
        <f t="shared" si="7"/>
        <v>#REF!</v>
      </c>
      <c r="E55" s="390" t="e">
        <f t="shared" si="7"/>
        <v>#REF!</v>
      </c>
      <c r="F55" s="855" t="e">
        <f t="shared" si="7"/>
        <v>#REF!</v>
      </c>
      <c r="G55" s="841"/>
      <c r="H55" s="392" t="e">
        <f t="shared" si="0"/>
        <v>#REF!</v>
      </c>
      <c r="I55" s="392" t="e">
        <f t="shared" ref="I55:K55" si="8">#REF!</f>
        <v>#REF!</v>
      </c>
      <c r="J55" s="392" t="e">
        <f t="shared" si="8"/>
        <v>#REF!</v>
      </c>
      <c r="K55" s="392" t="e">
        <f t="shared" si="8"/>
        <v>#REF!</v>
      </c>
      <c r="L55" s="4"/>
      <c r="M55" s="4"/>
      <c r="N55" s="4"/>
      <c r="O55" s="4"/>
      <c r="P55" s="4"/>
      <c r="Q55" s="4"/>
      <c r="R55" s="4"/>
      <c r="S55" s="4"/>
      <c r="T55" s="4"/>
      <c r="U55" s="4"/>
    </row>
    <row r="56" spans="1:21" ht="12.75" x14ac:dyDescent="0.2">
      <c r="A56" s="389">
        <v>43</v>
      </c>
      <c r="B56" s="390" t="e">
        <f>#REF!</f>
        <v>#REF!</v>
      </c>
      <c r="C56" s="390" t="e">
        <f>#REF!</f>
        <v>#REF!</v>
      </c>
      <c r="D56" s="390" t="e">
        <f>#REF!</f>
        <v>#REF!</v>
      </c>
      <c r="E56" s="390" t="e">
        <f>#REF!</f>
        <v>#REF!</v>
      </c>
      <c r="F56" s="840" t="e">
        <f>#REF!</f>
        <v>#REF!</v>
      </c>
      <c r="G56" s="841"/>
      <c r="H56" s="396" t="e">
        <f t="shared" si="0"/>
        <v>#REF!</v>
      </c>
      <c r="I56" s="396" t="e">
        <f>#REF!</f>
        <v>#REF!</v>
      </c>
      <c r="J56" s="396" t="e">
        <f>#REF!</f>
        <v>#REF!</v>
      </c>
      <c r="K56" s="396" t="e">
        <f>#REF!</f>
        <v>#REF!</v>
      </c>
      <c r="L56" s="4"/>
      <c r="M56" s="4"/>
      <c r="N56" s="4"/>
      <c r="O56" s="4"/>
      <c r="P56" s="4"/>
      <c r="Q56" s="4"/>
      <c r="R56" s="4"/>
      <c r="S56" s="4"/>
      <c r="T56" s="4"/>
      <c r="U56" s="4"/>
    </row>
    <row r="57" spans="1:21" ht="12.75" x14ac:dyDescent="0.2">
      <c r="A57" s="389">
        <v>44</v>
      </c>
      <c r="B57" s="390" t="e">
        <f>#REF!</f>
        <v>#REF!</v>
      </c>
      <c r="C57" s="390" t="e">
        <f>#REF!</f>
        <v>#REF!</v>
      </c>
      <c r="D57" s="390" t="e">
        <f>#REF!</f>
        <v>#REF!</v>
      </c>
      <c r="E57" s="390" t="e">
        <f>#REF!</f>
        <v>#REF!</v>
      </c>
      <c r="F57" s="840" t="e">
        <f>#REF!</f>
        <v>#REF!</v>
      </c>
      <c r="G57" s="841"/>
      <c r="H57" s="396" t="e">
        <f t="shared" si="0"/>
        <v>#REF!</v>
      </c>
      <c r="I57" s="396" t="e">
        <f>#REF!</f>
        <v>#REF!</v>
      </c>
      <c r="J57" s="396" t="e">
        <f>#REF!</f>
        <v>#REF!</v>
      </c>
      <c r="K57" s="396" t="e">
        <f>#REF!</f>
        <v>#REF!</v>
      </c>
      <c r="L57" s="4"/>
      <c r="M57" s="4"/>
      <c r="N57" s="4"/>
      <c r="O57" s="4"/>
      <c r="P57" s="4"/>
      <c r="Q57" s="4"/>
      <c r="R57" s="4"/>
      <c r="S57" s="4"/>
      <c r="T57" s="4"/>
      <c r="U57" s="4"/>
    </row>
    <row r="58" spans="1:21" ht="12.75" x14ac:dyDescent="0.2">
      <c r="A58" s="389">
        <v>45</v>
      </c>
      <c r="B58" s="390" t="e">
        <f>#REF!</f>
        <v>#REF!</v>
      </c>
      <c r="C58" s="390" t="e">
        <f>#REF!</f>
        <v>#REF!</v>
      </c>
      <c r="D58" s="390" t="e">
        <f>#REF!</f>
        <v>#REF!</v>
      </c>
      <c r="E58" s="390" t="e">
        <f>#REF!</f>
        <v>#REF!</v>
      </c>
      <c r="F58" s="840" t="e">
        <f>#REF!</f>
        <v>#REF!</v>
      </c>
      <c r="G58" s="841"/>
      <c r="H58" s="396" t="e">
        <f t="shared" si="0"/>
        <v>#REF!</v>
      </c>
      <c r="I58" s="396" t="e">
        <f>#REF!</f>
        <v>#REF!</v>
      </c>
      <c r="J58" s="396" t="e">
        <f>#REF!</f>
        <v>#REF!</v>
      </c>
      <c r="K58" s="396" t="e">
        <f>#REF!</f>
        <v>#REF!</v>
      </c>
      <c r="L58" s="4"/>
      <c r="M58" s="4"/>
      <c r="N58" s="4"/>
      <c r="O58" s="4"/>
      <c r="P58" s="4"/>
      <c r="Q58" s="4"/>
      <c r="R58" s="4"/>
      <c r="S58" s="4"/>
      <c r="T58" s="4"/>
      <c r="U58" s="4"/>
    </row>
    <row r="59" spans="1:21" ht="12.75" x14ac:dyDescent="0.2">
      <c r="A59" s="389">
        <v>46</v>
      </c>
      <c r="B59" s="390" t="e">
        <f>#REF!</f>
        <v>#REF!</v>
      </c>
      <c r="C59" s="390" t="e">
        <f>#REF!</f>
        <v>#REF!</v>
      </c>
      <c r="D59" s="390" t="e">
        <f>#REF!</f>
        <v>#REF!</v>
      </c>
      <c r="E59" s="390" t="e">
        <f>#REF!</f>
        <v>#REF!</v>
      </c>
      <c r="F59" s="840" t="e">
        <f>#REF!</f>
        <v>#REF!</v>
      </c>
      <c r="G59" s="841"/>
      <c r="H59" s="396" t="e">
        <f t="shared" si="0"/>
        <v>#REF!</v>
      </c>
      <c r="I59" s="396" t="e">
        <f>#REF!</f>
        <v>#REF!</v>
      </c>
      <c r="J59" s="396" t="e">
        <f>#REF!</f>
        <v>#REF!</v>
      </c>
      <c r="K59" s="396" t="e">
        <f>#REF!</f>
        <v>#REF!</v>
      </c>
      <c r="L59" s="4"/>
      <c r="M59" s="4"/>
      <c r="N59" s="4"/>
      <c r="O59" s="4"/>
      <c r="P59" s="4"/>
      <c r="Q59" s="4"/>
      <c r="R59" s="4"/>
      <c r="S59" s="4"/>
      <c r="T59" s="4"/>
      <c r="U59" s="4"/>
    </row>
    <row r="60" spans="1:21" ht="12.75" x14ac:dyDescent="0.2">
      <c r="A60" s="389">
        <v>47</v>
      </c>
      <c r="B60" s="390" t="e">
        <f>#REF!</f>
        <v>#REF!</v>
      </c>
      <c r="C60" s="390" t="e">
        <f>#REF!</f>
        <v>#REF!</v>
      </c>
      <c r="D60" s="390" t="e">
        <f>#REF!</f>
        <v>#REF!</v>
      </c>
      <c r="E60" s="390" t="e">
        <f>#REF!</f>
        <v>#REF!</v>
      </c>
      <c r="F60" s="840" t="e">
        <f>#REF!</f>
        <v>#REF!</v>
      </c>
      <c r="G60" s="841"/>
      <c r="H60" s="396" t="e">
        <f t="shared" si="0"/>
        <v>#REF!</v>
      </c>
      <c r="I60" s="396" t="e">
        <f>#REF!</f>
        <v>#REF!</v>
      </c>
      <c r="J60" s="396" t="e">
        <f>#REF!</f>
        <v>#REF!</v>
      </c>
      <c r="K60" s="396" t="e">
        <f>#REF!</f>
        <v>#REF!</v>
      </c>
      <c r="L60" s="4"/>
      <c r="M60" s="4"/>
      <c r="N60" s="4"/>
      <c r="O60" s="4"/>
      <c r="P60" s="4"/>
      <c r="Q60" s="4"/>
      <c r="R60" s="4"/>
      <c r="S60" s="4"/>
      <c r="T60" s="4"/>
      <c r="U60" s="4"/>
    </row>
    <row r="61" spans="1:21" ht="12.75" x14ac:dyDescent="0.2">
      <c r="A61" s="389">
        <v>48</v>
      </c>
      <c r="B61" s="390" t="e">
        <f>#REF!</f>
        <v>#REF!</v>
      </c>
      <c r="C61" s="390" t="e">
        <f>#REF!</f>
        <v>#REF!</v>
      </c>
      <c r="D61" s="390" t="e">
        <f>#REF!</f>
        <v>#REF!</v>
      </c>
      <c r="E61" s="390" t="e">
        <f>#REF!</f>
        <v>#REF!</v>
      </c>
      <c r="F61" s="840" t="e">
        <f>#REF!</f>
        <v>#REF!</v>
      </c>
      <c r="G61" s="841"/>
      <c r="H61" s="396" t="e">
        <f t="shared" si="0"/>
        <v>#REF!</v>
      </c>
      <c r="I61" s="396" t="e">
        <f>#REF!</f>
        <v>#REF!</v>
      </c>
      <c r="J61" s="396" t="e">
        <f>#REF!</f>
        <v>#REF!</v>
      </c>
      <c r="K61" s="396" t="e">
        <f>#REF!</f>
        <v>#REF!</v>
      </c>
      <c r="L61" s="4"/>
      <c r="M61" s="4"/>
      <c r="N61" s="4"/>
      <c r="O61" s="4"/>
      <c r="P61" s="4"/>
      <c r="Q61" s="4"/>
      <c r="R61" s="4"/>
      <c r="S61" s="4"/>
      <c r="T61" s="4"/>
      <c r="U61" s="4"/>
    </row>
    <row r="62" spans="1:21" ht="12.75" x14ac:dyDescent="0.2">
      <c r="A62" s="389">
        <v>49</v>
      </c>
      <c r="B62" s="390" t="e">
        <f t="shared" ref="B62:F62" si="9">#REF!</f>
        <v>#REF!</v>
      </c>
      <c r="C62" s="390" t="e">
        <f t="shared" si="9"/>
        <v>#REF!</v>
      </c>
      <c r="D62" s="390" t="e">
        <f t="shared" si="9"/>
        <v>#REF!</v>
      </c>
      <c r="E62" s="390" t="e">
        <f t="shared" si="9"/>
        <v>#REF!</v>
      </c>
      <c r="F62" s="855" t="e">
        <f t="shared" si="9"/>
        <v>#REF!</v>
      </c>
      <c r="G62" s="841"/>
      <c r="H62" s="392" t="e">
        <f t="shared" si="0"/>
        <v>#REF!</v>
      </c>
      <c r="I62" s="392" t="e">
        <f t="shared" ref="I62:K62" si="10">#REF!</f>
        <v>#REF!</v>
      </c>
      <c r="J62" s="392" t="e">
        <f t="shared" si="10"/>
        <v>#REF!</v>
      </c>
      <c r="K62" s="392" t="e">
        <f t="shared" si="10"/>
        <v>#REF!</v>
      </c>
      <c r="L62" s="4"/>
      <c r="M62" s="4"/>
      <c r="N62" s="4"/>
      <c r="O62" s="4"/>
      <c r="P62" s="4"/>
      <c r="Q62" s="4"/>
      <c r="R62" s="4"/>
      <c r="S62" s="4"/>
      <c r="T62" s="4"/>
      <c r="U62" s="4"/>
    </row>
    <row r="63" spans="1:21" ht="12.75" x14ac:dyDescent="0.2">
      <c r="A63" s="389">
        <v>50</v>
      </c>
      <c r="B63" s="390" t="e">
        <f>#REF!</f>
        <v>#REF!</v>
      </c>
      <c r="C63" s="390" t="e">
        <f>#REF!</f>
        <v>#REF!</v>
      </c>
      <c r="D63" s="390" t="e">
        <f>#REF!</f>
        <v>#REF!</v>
      </c>
      <c r="E63" s="390" t="e">
        <f>#REF!</f>
        <v>#REF!</v>
      </c>
      <c r="F63" s="840" t="e">
        <f>#REF!</f>
        <v>#REF!</v>
      </c>
      <c r="G63" s="841"/>
      <c r="H63" s="396" t="e">
        <f t="shared" si="0"/>
        <v>#REF!</v>
      </c>
      <c r="I63" s="396" t="e">
        <f>#REF!</f>
        <v>#REF!</v>
      </c>
      <c r="J63" s="396" t="e">
        <f>#REF!</f>
        <v>#REF!</v>
      </c>
      <c r="K63" s="396" t="e">
        <f>#REF!</f>
        <v>#REF!</v>
      </c>
      <c r="L63" s="4"/>
      <c r="M63" s="4"/>
      <c r="N63" s="4"/>
      <c r="O63" s="4"/>
      <c r="P63" s="4"/>
      <c r="Q63" s="4"/>
      <c r="R63" s="4"/>
      <c r="S63" s="4"/>
      <c r="T63" s="4"/>
      <c r="U63" s="4"/>
    </row>
    <row r="64" spans="1:21" ht="12.75" x14ac:dyDescent="0.2">
      <c r="A64" s="389">
        <v>51</v>
      </c>
      <c r="B64" s="390" t="e">
        <f>#REF!</f>
        <v>#REF!</v>
      </c>
      <c r="C64" s="390" t="e">
        <f>#REF!</f>
        <v>#REF!</v>
      </c>
      <c r="D64" s="390" t="e">
        <f>#REF!</f>
        <v>#REF!</v>
      </c>
      <c r="E64" s="390" t="e">
        <f>#REF!</f>
        <v>#REF!</v>
      </c>
      <c r="F64" s="840" t="e">
        <f>#REF!</f>
        <v>#REF!</v>
      </c>
      <c r="G64" s="841"/>
      <c r="H64" s="396" t="e">
        <f t="shared" si="0"/>
        <v>#REF!</v>
      </c>
      <c r="I64" s="396" t="e">
        <f>#REF!</f>
        <v>#REF!</v>
      </c>
      <c r="J64" s="396" t="e">
        <f>#REF!</f>
        <v>#REF!</v>
      </c>
      <c r="K64" s="396" t="e">
        <f>#REF!</f>
        <v>#REF!</v>
      </c>
      <c r="L64" s="4"/>
      <c r="M64" s="4"/>
      <c r="N64" s="4"/>
      <c r="O64" s="4"/>
      <c r="P64" s="4"/>
      <c r="Q64" s="4"/>
      <c r="R64" s="4"/>
      <c r="S64" s="4"/>
      <c r="T64" s="4"/>
      <c r="U64" s="4"/>
    </row>
    <row r="65" spans="1:21" ht="12.75" x14ac:dyDescent="0.2">
      <c r="A65" s="389">
        <v>52</v>
      </c>
      <c r="B65" s="390" t="e">
        <f t="shared" ref="B65:F65" si="11">#REF!</f>
        <v>#REF!</v>
      </c>
      <c r="C65" s="390" t="e">
        <f t="shared" si="11"/>
        <v>#REF!</v>
      </c>
      <c r="D65" s="390" t="e">
        <f t="shared" si="11"/>
        <v>#REF!</v>
      </c>
      <c r="E65" s="390" t="e">
        <f t="shared" si="11"/>
        <v>#REF!</v>
      </c>
      <c r="F65" s="855" t="e">
        <f t="shared" si="11"/>
        <v>#REF!</v>
      </c>
      <c r="G65" s="841"/>
      <c r="H65" s="392" t="e">
        <f t="shared" si="0"/>
        <v>#REF!</v>
      </c>
      <c r="I65" s="392" t="e">
        <f t="shared" ref="I65:K65" si="12">#REF!</f>
        <v>#REF!</v>
      </c>
      <c r="J65" s="392" t="e">
        <f t="shared" si="12"/>
        <v>#REF!</v>
      </c>
      <c r="K65" s="392" t="e">
        <f t="shared" si="12"/>
        <v>#REF!</v>
      </c>
      <c r="L65" s="4"/>
      <c r="M65" s="4"/>
      <c r="N65" s="4"/>
      <c r="O65" s="4"/>
      <c r="P65" s="4"/>
      <c r="Q65" s="4"/>
      <c r="R65" s="4"/>
      <c r="S65" s="4"/>
      <c r="T65" s="4"/>
      <c r="U65" s="4"/>
    </row>
    <row r="66" spans="1:21" ht="12.75" x14ac:dyDescent="0.2">
      <c r="A66" s="389">
        <v>53</v>
      </c>
      <c r="B66" s="390" t="e">
        <f t="shared" ref="B66:F66" si="13">#REF!</f>
        <v>#REF!</v>
      </c>
      <c r="C66" s="390" t="e">
        <f t="shared" si="13"/>
        <v>#REF!</v>
      </c>
      <c r="D66" s="390" t="e">
        <f t="shared" si="13"/>
        <v>#REF!</v>
      </c>
      <c r="E66" s="390" t="e">
        <f t="shared" si="13"/>
        <v>#REF!</v>
      </c>
      <c r="F66" s="855" t="e">
        <f t="shared" si="13"/>
        <v>#REF!</v>
      </c>
      <c r="G66" s="841"/>
      <c r="H66" s="392" t="e">
        <f t="shared" si="0"/>
        <v>#REF!</v>
      </c>
      <c r="I66" s="392" t="e">
        <f t="shared" ref="I66:K66" si="14">#REF!</f>
        <v>#REF!</v>
      </c>
      <c r="J66" s="392" t="e">
        <f t="shared" si="14"/>
        <v>#REF!</v>
      </c>
      <c r="K66" s="392" t="e">
        <f t="shared" si="14"/>
        <v>#REF!</v>
      </c>
      <c r="L66" s="4"/>
      <c r="M66" s="4"/>
      <c r="N66" s="4"/>
      <c r="O66" s="4"/>
      <c r="P66" s="4"/>
      <c r="Q66" s="4"/>
      <c r="R66" s="4"/>
      <c r="S66" s="4"/>
      <c r="T66" s="4"/>
      <c r="U66" s="4"/>
    </row>
    <row r="67" spans="1:21" ht="12.75" x14ac:dyDescent="0.2">
      <c r="A67" s="389">
        <v>54</v>
      </c>
      <c r="B67" s="390" t="e">
        <f>#REF!</f>
        <v>#REF!</v>
      </c>
      <c r="C67" s="390" t="e">
        <f>#REF!</f>
        <v>#REF!</v>
      </c>
      <c r="D67" s="390" t="e">
        <f>#REF!</f>
        <v>#REF!</v>
      </c>
      <c r="E67" s="390" t="e">
        <f>#REF!</f>
        <v>#REF!</v>
      </c>
      <c r="F67" s="840" t="e">
        <f>#REF!</f>
        <v>#REF!</v>
      </c>
      <c r="G67" s="841"/>
      <c r="H67" s="396" t="e">
        <f t="shared" si="0"/>
        <v>#REF!</v>
      </c>
      <c r="I67" s="396" t="e">
        <f>#REF!</f>
        <v>#REF!</v>
      </c>
      <c r="J67" s="396" t="e">
        <f>#REF!</f>
        <v>#REF!</v>
      </c>
      <c r="K67" s="396" t="e">
        <f>#REF!</f>
        <v>#REF!</v>
      </c>
      <c r="L67" s="4"/>
      <c r="M67" s="4"/>
      <c r="N67" s="4"/>
      <c r="O67" s="4"/>
      <c r="P67" s="4"/>
      <c r="Q67" s="4"/>
      <c r="R67" s="4"/>
      <c r="S67" s="4"/>
      <c r="T67" s="4"/>
      <c r="U67" s="4"/>
    </row>
    <row r="68" spans="1:21" ht="12.75" x14ac:dyDescent="0.2">
      <c r="A68" s="389">
        <v>55</v>
      </c>
      <c r="B68" s="390" t="e">
        <f>#REF!</f>
        <v>#REF!</v>
      </c>
      <c r="C68" s="390" t="e">
        <f>#REF!</f>
        <v>#REF!</v>
      </c>
      <c r="D68" s="390" t="e">
        <f>#REF!</f>
        <v>#REF!</v>
      </c>
      <c r="E68" s="390" t="e">
        <f>#REF!</f>
        <v>#REF!</v>
      </c>
      <c r="F68" s="840" t="e">
        <f>#REF!</f>
        <v>#REF!</v>
      </c>
      <c r="G68" s="841"/>
      <c r="H68" s="396" t="e">
        <f t="shared" si="0"/>
        <v>#REF!</v>
      </c>
      <c r="I68" s="396" t="e">
        <f>#REF!</f>
        <v>#REF!</v>
      </c>
      <c r="J68" s="396" t="e">
        <f>#REF!</f>
        <v>#REF!</v>
      </c>
      <c r="K68" s="396" t="e">
        <f>#REF!</f>
        <v>#REF!</v>
      </c>
      <c r="L68" s="4"/>
      <c r="M68" s="4"/>
      <c r="N68" s="4"/>
      <c r="O68" s="4"/>
      <c r="P68" s="4"/>
      <c r="Q68" s="4"/>
      <c r="R68" s="4"/>
      <c r="S68" s="4"/>
      <c r="T68" s="4"/>
      <c r="U68" s="4"/>
    </row>
    <row r="69" spans="1:21" ht="12.75" x14ac:dyDescent="0.2">
      <c r="A69" s="389">
        <v>56</v>
      </c>
      <c r="B69" s="390" t="e">
        <f>#REF!</f>
        <v>#REF!</v>
      </c>
      <c r="C69" s="390" t="e">
        <f>#REF!</f>
        <v>#REF!</v>
      </c>
      <c r="D69" s="390" t="e">
        <f>#REF!</f>
        <v>#REF!</v>
      </c>
      <c r="E69" s="390" t="e">
        <f>#REF!</f>
        <v>#REF!</v>
      </c>
      <c r="F69" s="840" t="e">
        <f>#REF!</f>
        <v>#REF!</v>
      </c>
      <c r="G69" s="841"/>
      <c r="H69" s="396" t="e">
        <f t="shared" si="0"/>
        <v>#REF!</v>
      </c>
      <c r="I69" s="396" t="e">
        <f>#REF!</f>
        <v>#REF!</v>
      </c>
      <c r="J69" s="396" t="e">
        <f>#REF!</f>
        <v>#REF!</v>
      </c>
      <c r="K69" s="396" t="e">
        <f>#REF!</f>
        <v>#REF!</v>
      </c>
      <c r="L69" s="4"/>
      <c r="M69" s="4"/>
      <c r="N69" s="4"/>
      <c r="O69" s="4"/>
      <c r="P69" s="4"/>
      <c r="Q69" s="4"/>
      <c r="R69" s="4"/>
      <c r="S69" s="4"/>
      <c r="T69" s="4"/>
      <c r="U69" s="4"/>
    </row>
    <row r="70" spans="1:21" ht="12.75" x14ac:dyDescent="0.2">
      <c r="A70" s="389">
        <v>57</v>
      </c>
      <c r="B70" s="390" t="e">
        <f>#REF!</f>
        <v>#REF!</v>
      </c>
      <c r="C70" s="390" t="e">
        <f>#REF!</f>
        <v>#REF!</v>
      </c>
      <c r="D70" s="390" t="e">
        <f>#REF!</f>
        <v>#REF!</v>
      </c>
      <c r="E70" s="390" t="e">
        <f>#REF!</f>
        <v>#REF!</v>
      </c>
      <c r="F70" s="840" t="e">
        <f>#REF!</f>
        <v>#REF!</v>
      </c>
      <c r="G70" s="841"/>
      <c r="H70" s="396" t="e">
        <f t="shared" si="0"/>
        <v>#REF!</v>
      </c>
      <c r="I70" s="396" t="e">
        <f>#REF!</f>
        <v>#REF!</v>
      </c>
      <c r="J70" s="396" t="e">
        <f>#REF!</f>
        <v>#REF!</v>
      </c>
      <c r="K70" s="396" t="e">
        <f>#REF!</f>
        <v>#REF!</v>
      </c>
      <c r="L70" s="4"/>
      <c r="M70" s="4"/>
      <c r="N70" s="4"/>
      <c r="O70" s="4"/>
      <c r="P70" s="4"/>
      <c r="Q70" s="4"/>
      <c r="R70" s="4"/>
      <c r="S70" s="4"/>
      <c r="T70" s="4"/>
      <c r="U70" s="4"/>
    </row>
    <row r="71" spans="1:21" ht="12.75" x14ac:dyDescent="0.2">
      <c r="A71" s="389">
        <v>58</v>
      </c>
      <c r="B71" s="390" t="e">
        <f>#REF!</f>
        <v>#REF!</v>
      </c>
      <c r="C71" s="390" t="e">
        <f>#REF!</f>
        <v>#REF!</v>
      </c>
      <c r="D71" s="390" t="e">
        <f>#REF!</f>
        <v>#REF!</v>
      </c>
      <c r="E71" s="390" t="e">
        <f>#REF!</f>
        <v>#REF!</v>
      </c>
      <c r="F71" s="840" t="e">
        <f>#REF!</f>
        <v>#REF!</v>
      </c>
      <c r="G71" s="841"/>
      <c r="H71" s="396" t="e">
        <f t="shared" si="0"/>
        <v>#REF!</v>
      </c>
      <c r="I71" s="396" t="e">
        <f>#REF!</f>
        <v>#REF!</v>
      </c>
      <c r="J71" s="396" t="e">
        <f>#REF!</f>
        <v>#REF!</v>
      </c>
      <c r="K71" s="396" t="e">
        <f>#REF!</f>
        <v>#REF!</v>
      </c>
      <c r="L71" s="4"/>
      <c r="M71" s="4"/>
      <c r="N71" s="4"/>
      <c r="O71" s="4"/>
      <c r="P71" s="4"/>
      <c r="Q71" s="4"/>
      <c r="R71" s="4"/>
      <c r="S71" s="4"/>
      <c r="T71" s="4"/>
      <c r="U71" s="4"/>
    </row>
    <row r="72" spans="1:21" ht="12.75" x14ac:dyDescent="0.2">
      <c r="A72" s="389">
        <v>59</v>
      </c>
      <c r="B72" s="390" t="e">
        <f>#REF!</f>
        <v>#REF!</v>
      </c>
      <c r="C72" s="390" t="e">
        <f>#REF!</f>
        <v>#REF!</v>
      </c>
      <c r="D72" s="390" t="e">
        <f>#REF!</f>
        <v>#REF!</v>
      </c>
      <c r="E72" s="390" t="e">
        <f>#REF!</f>
        <v>#REF!</v>
      </c>
      <c r="F72" s="840" t="e">
        <f>#REF!</f>
        <v>#REF!</v>
      </c>
      <c r="G72" s="841"/>
      <c r="H72" s="396" t="e">
        <f t="shared" si="0"/>
        <v>#REF!</v>
      </c>
      <c r="I72" s="396" t="e">
        <f>#REF!</f>
        <v>#REF!</v>
      </c>
      <c r="J72" s="396" t="e">
        <f>#REF!</f>
        <v>#REF!</v>
      </c>
      <c r="K72" s="396" t="e">
        <f>#REF!</f>
        <v>#REF!</v>
      </c>
      <c r="L72" s="4"/>
      <c r="M72" s="4"/>
      <c r="N72" s="4"/>
      <c r="O72" s="4"/>
      <c r="P72" s="4"/>
      <c r="Q72" s="4"/>
      <c r="R72" s="4"/>
      <c r="S72" s="4"/>
      <c r="T72" s="4"/>
      <c r="U72" s="4"/>
    </row>
    <row r="73" spans="1:21" ht="12.75" x14ac:dyDescent="0.2">
      <c r="A73" s="389">
        <v>60</v>
      </c>
      <c r="B73" s="390" t="e">
        <f>#REF!</f>
        <v>#REF!</v>
      </c>
      <c r="C73" s="390" t="e">
        <f>#REF!</f>
        <v>#REF!</v>
      </c>
      <c r="D73" s="390" t="e">
        <f>#REF!</f>
        <v>#REF!</v>
      </c>
      <c r="E73" s="390" t="e">
        <f>#REF!</f>
        <v>#REF!</v>
      </c>
      <c r="F73" s="840" t="e">
        <f>#REF!</f>
        <v>#REF!</v>
      </c>
      <c r="G73" s="841"/>
      <c r="H73" s="396" t="e">
        <f t="shared" si="0"/>
        <v>#REF!</v>
      </c>
      <c r="I73" s="396" t="e">
        <f>#REF!</f>
        <v>#REF!</v>
      </c>
      <c r="J73" s="396" t="e">
        <f>#REF!</f>
        <v>#REF!</v>
      </c>
      <c r="K73" s="396" t="e">
        <f>#REF!</f>
        <v>#REF!</v>
      </c>
      <c r="L73" s="4"/>
      <c r="M73" s="4"/>
      <c r="N73" s="4"/>
      <c r="O73" s="4"/>
      <c r="P73" s="4"/>
      <c r="Q73" s="4"/>
      <c r="R73" s="4"/>
      <c r="S73" s="4"/>
      <c r="T73" s="4"/>
      <c r="U73" s="4"/>
    </row>
    <row r="74" spans="1:21" ht="12.75" x14ac:dyDescent="0.2">
      <c r="A74" s="393"/>
      <c r="B74" s="394"/>
      <c r="C74" s="394"/>
      <c r="D74" s="394"/>
      <c r="E74" s="394" t="s">
        <v>124</v>
      </c>
      <c r="F74" s="857" t="e">
        <f>SUM(F14:G73)</f>
        <v>#REF!</v>
      </c>
      <c r="G74" s="841"/>
      <c r="H74" s="395" t="e">
        <f t="shared" ref="H74:K74" si="15">SUM(H14:H73)</f>
        <v>#REF!</v>
      </c>
      <c r="I74" s="395" t="e">
        <f t="shared" si="15"/>
        <v>#REF!</v>
      </c>
      <c r="J74" s="395" t="e">
        <f t="shared" si="15"/>
        <v>#REF!</v>
      </c>
      <c r="K74" s="395" t="e">
        <f t="shared" si="15"/>
        <v>#REF!</v>
      </c>
      <c r="L74" s="4"/>
      <c r="M74" s="4"/>
      <c r="N74" s="4"/>
      <c r="O74" s="4"/>
      <c r="P74" s="4"/>
      <c r="Q74" s="4"/>
      <c r="R74" s="4"/>
      <c r="S74" s="4"/>
      <c r="T74" s="4"/>
      <c r="U74" s="4"/>
    </row>
    <row r="75" spans="1:21" ht="12.75" x14ac:dyDescent="0.2">
      <c r="A75" s="393"/>
      <c r="B75" s="394"/>
      <c r="C75" s="394"/>
      <c r="D75" s="394"/>
      <c r="E75" s="394" t="s">
        <v>125</v>
      </c>
      <c r="F75" s="397"/>
      <c r="G75" s="397"/>
      <c r="H75" s="397"/>
      <c r="I75" s="397"/>
      <c r="J75" s="397"/>
      <c r="K75" s="397"/>
      <c r="L75" s="4"/>
      <c r="M75" s="4"/>
      <c r="N75" s="4"/>
      <c r="O75" s="4"/>
      <c r="P75" s="4"/>
      <c r="Q75" s="4"/>
      <c r="R75" s="4"/>
      <c r="S75" s="4"/>
      <c r="T75" s="4"/>
      <c r="U75" s="4"/>
    </row>
    <row r="76" spans="1:21" ht="12.75" x14ac:dyDescent="0.2">
      <c r="A76" s="5"/>
      <c r="B76" s="43"/>
      <c r="C76" s="31"/>
      <c r="D76" s="31"/>
      <c r="E76" s="31"/>
      <c r="F76" s="31"/>
      <c r="G76" s="5"/>
      <c r="H76" s="5"/>
      <c r="I76" s="5"/>
      <c r="J76" s="5"/>
      <c r="K76" s="5"/>
      <c r="L76" s="4"/>
      <c r="M76" s="4"/>
      <c r="N76" s="4"/>
      <c r="O76" s="4"/>
      <c r="P76" s="4"/>
      <c r="Q76" s="4"/>
      <c r="R76" s="4"/>
      <c r="S76" s="4"/>
      <c r="T76" s="4"/>
      <c r="U76" s="4"/>
    </row>
    <row r="77" spans="1:21" ht="15" x14ac:dyDescent="0.2">
      <c r="A77" s="858" t="s">
        <v>139</v>
      </c>
      <c r="B77" s="778"/>
      <c r="C77" s="778"/>
      <c r="D77" s="778"/>
      <c r="E77" s="778"/>
      <c r="F77" s="778"/>
      <c r="G77" s="778"/>
      <c r="H77" s="778"/>
      <c r="I77" s="778"/>
      <c r="J77" s="778"/>
      <c r="K77" s="778"/>
      <c r="L77" s="4"/>
      <c r="M77" s="4"/>
      <c r="N77" s="4"/>
      <c r="O77" s="4"/>
      <c r="P77" s="4"/>
      <c r="Q77" s="4"/>
      <c r="R77" s="4"/>
      <c r="S77" s="4"/>
      <c r="T77" s="4"/>
      <c r="U77" s="4"/>
    </row>
    <row r="78" spans="1:21" ht="12.75" x14ac:dyDescent="0.2">
      <c r="A78" s="844"/>
      <c r="B78" s="846" t="s">
        <v>621</v>
      </c>
      <c r="C78" s="846" t="s">
        <v>622</v>
      </c>
      <c r="D78" s="846" t="s">
        <v>6</v>
      </c>
      <c r="E78" s="846" t="s">
        <v>623</v>
      </c>
      <c r="F78" s="398"/>
      <c r="G78" s="398"/>
      <c r="H78" s="399" t="s">
        <v>8</v>
      </c>
      <c r="I78" s="851" t="s">
        <v>9</v>
      </c>
      <c r="J78" s="852" t="s">
        <v>624</v>
      </c>
      <c r="K78" s="853" t="s">
        <v>625</v>
      </c>
      <c r="L78" s="64"/>
      <c r="M78" s="64"/>
      <c r="N78" s="64"/>
      <c r="O78" s="64"/>
      <c r="P78" s="64"/>
      <c r="Q78" s="64"/>
      <c r="R78" s="64"/>
      <c r="S78" s="64"/>
      <c r="T78" s="64"/>
      <c r="U78" s="64"/>
    </row>
    <row r="79" spans="1:21" ht="12.75" x14ac:dyDescent="0.2">
      <c r="A79" s="845"/>
      <c r="B79" s="845"/>
      <c r="C79" s="845"/>
      <c r="D79" s="845"/>
      <c r="E79" s="845"/>
      <c r="F79" s="400"/>
      <c r="G79" s="401"/>
      <c r="H79" s="386" t="s">
        <v>13</v>
      </c>
      <c r="I79" s="845"/>
      <c r="J79" s="773"/>
      <c r="K79" s="854"/>
      <c r="L79" s="64"/>
      <c r="M79" s="64"/>
      <c r="N79" s="64"/>
      <c r="O79" s="64"/>
      <c r="P79" s="64"/>
      <c r="Q79" s="64"/>
      <c r="R79" s="64"/>
      <c r="S79" s="64"/>
      <c r="T79" s="64"/>
      <c r="U79" s="64"/>
    </row>
    <row r="80" spans="1:21" ht="12.75" x14ac:dyDescent="0.2">
      <c r="A80" s="387">
        <v>1</v>
      </c>
      <c r="B80" s="388">
        <v>2</v>
      </c>
      <c r="C80" s="387">
        <v>3</v>
      </c>
      <c r="D80" s="388">
        <v>4</v>
      </c>
      <c r="E80" s="387">
        <v>5</v>
      </c>
      <c r="F80" s="388">
        <v>6</v>
      </c>
      <c r="G80" s="387">
        <v>7</v>
      </c>
      <c r="H80" s="388">
        <v>8</v>
      </c>
      <c r="I80" s="387">
        <v>9</v>
      </c>
      <c r="J80" s="388">
        <v>10</v>
      </c>
      <c r="K80" s="387">
        <v>11</v>
      </c>
      <c r="L80" s="4"/>
      <c r="M80" s="4"/>
      <c r="N80" s="4"/>
      <c r="O80" s="4"/>
      <c r="P80" s="4"/>
      <c r="Q80" s="4"/>
      <c r="R80" s="4"/>
      <c r="S80" s="4"/>
      <c r="T80" s="4"/>
      <c r="U80" s="4"/>
    </row>
    <row r="81" spans="1:21" ht="12.75" x14ac:dyDescent="0.2">
      <c r="A81" s="389">
        <v>1</v>
      </c>
      <c r="B81" s="390"/>
      <c r="C81" s="390"/>
      <c r="D81" s="390"/>
      <c r="E81" s="391" t="s">
        <v>18</v>
      </c>
      <c r="F81" s="402"/>
      <c r="G81" s="402"/>
      <c r="H81" s="392"/>
      <c r="I81" s="392"/>
      <c r="J81" s="392"/>
      <c r="K81" s="392"/>
      <c r="L81" s="4"/>
      <c r="M81" s="4"/>
      <c r="N81" s="4"/>
      <c r="O81" s="4"/>
      <c r="P81" s="4"/>
      <c r="Q81" s="4"/>
      <c r="R81" s="4"/>
      <c r="S81" s="4"/>
      <c r="T81" s="4"/>
      <c r="U81" s="4"/>
    </row>
    <row r="82" spans="1:21" ht="12.75" x14ac:dyDescent="0.2">
      <c r="A82" s="389">
        <v>2</v>
      </c>
      <c r="B82" s="391"/>
      <c r="C82" s="391"/>
      <c r="D82" s="391"/>
      <c r="E82" s="391" t="s">
        <v>18</v>
      </c>
      <c r="F82" s="402"/>
      <c r="G82" s="402"/>
      <c r="H82" s="392"/>
      <c r="I82" s="392"/>
      <c r="J82" s="392"/>
      <c r="K82" s="392"/>
      <c r="L82" s="4"/>
      <c r="M82" s="4"/>
      <c r="N82" s="4"/>
      <c r="O82" s="4"/>
      <c r="P82" s="4"/>
      <c r="Q82" s="4"/>
      <c r="R82" s="4"/>
      <c r="S82" s="4"/>
      <c r="T82" s="4"/>
      <c r="U82" s="4"/>
    </row>
    <row r="83" spans="1:21" ht="12.75" x14ac:dyDescent="0.2">
      <c r="A83" s="389">
        <v>3</v>
      </c>
      <c r="B83" s="391"/>
      <c r="C83" s="391"/>
      <c r="D83" s="391"/>
      <c r="E83" s="391" t="s">
        <v>18</v>
      </c>
      <c r="F83" s="402"/>
      <c r="G83" s="402"/>
      <c r="H83" s="392"/>
      <c r="I83" s="392"/>
      <c r="J83" s="392"/>
      <c r="K83" s="392"/>
      <c r="L83" s="4"/>
      <c r="M83" s="4"/>
      <c r="N83" s="4"/>
      <c r="O83" s="4"/>
      <c r="P83" s="4"/>
      <c r="Q83" s="4"/>
      <c r="R83" s="4"/>
      <c r="S83" s="4"/>
      <c r="T83" s="4"/>
      <c r="U83" s="4"/>
    </row>
    <row r="84" spans="1:21" ht="12.75" x14ac:dyDescent="0.2">
      <c r="A84" s="389">
        <v>4</v>
      </c>
      <c r="B84" s="391"/>
      <c r="C84" s="391"/>
      <c r="D84" s="391"/>
      <c r="E84" s="391" t="s">
        <v>18</v>
      </c>
      <c r="F84" s="402"/>
      <c r="G84" s="402"/>
      <c r="H84" s="392"/>
      <c r="I84" s="392"/>
      <c r="J84" s="392"/>
      <c r="K84" s="392"/>
      <c r="L84" s="4"/>
      <c r="M84" s="4"/>
      <c r="N84" s="4"/>
      <c r="O84" s="4"/>
      <c r="P84" s="4"/>
      <c r="Q84" s="4"/>
      <c r="R84" s="4"/>
      <c r="S84" s="4"/>
      <c r="T84" s="4"/>
      <c r="U84" s="4"/>
    </row>
    <row r="85" spans="1:21" ht="12.75" x14ac:dyDescent="0.2">
      <c r="A85" s="393"/>
      <c r="B85" s="394"/>
      <c r="C85" s="394"/>
      <c r="D85" s="394"/>
      <c r="E85" s="394" t="s">
        <v>93</v>
      </c>
      <c r="F85" s="402"/>
      <c r="G85" s="402"/>
      <c r="H85" s="395"/>
      <c r="I85" s="395"/>
      <c r="J85" s="395"/>
      <c r="K85" s="395"/>
      <c r="L85" s="4"/>
      <c r="M85" s="4"/>
      <c r="N85" s="4"/>
      <c r="O85" s="4"/>
      <c r="P85" s="4"/>
      <c r="Q85" s="4"/>
      <c r="R85" s="4"/>
      <c r="S85" s="4"/>
      <c r="T85" s="4"/>
      <c r="U85" s="4"/>
    </row>
    <row r="86" spans="1:21" ht="12.75" x14ac:dyDescent="0.2">
      <c r="A86" s="389">
        <v>1</v>
      </c>
      <c r="B86" s="390"/>
      <c r="C86" s="390"/>
      <c r="D86" s="390"/>
      <c r="E86" s="391" t="s">
        <v>626</v>
      </c>
      <c r="F86" s="402"/>
      <c r="G86" s="402"/>
      <c r="H86" s="392"/>
      <c r="I86" s="392"/>
      <c r="J86" s="392"/>
      <c r="K86" s="392"/>
      <c r="L86" s="4"/>
      <c r="M86" s="4"/>
      <c r="N86" s="4"/>
      <c r="O86" s="4"/>
      <c r="P86" s="4"/>
      <c r="Q86" s="4"/>
      <c r="R86" s="4"/>
      <c r="S86" s="4"/>
      <c r="T86" s="4"/>
      <c r="U86" s="4"/>
    </row>
    <row r="87" spans="1:21" ht="12.75" x14ac:dyDescent="0.2">
      <c r="A87" s="389">
        <v>2</v>
      </c>
      <c r="B87" s="403"/>
      <c r="C87" s="403"/>
      <c r="D87" s="403"/>
      <c r="E87" s="391" t="s">
        <v>626</v>
      </c>
      <c r="F87" s="402"/>
      <c r="G87" s="402"/>
      <c r="H87" s="392"/>
      <c r="I87" s="392"/>
      <c r="J87" s="392"/>
      <c r="K87" s="392"/>
      <c r="L87" s="4"/>
      <c r="M87" s="4"/>
      <c r="N87" s="4"/>
      <c r="O87" s="4"/>
      <c r="P87" s="4"/>
      <c r="Q87" s="4"/>
      <c r="R87" s="4"/>
      <c r="S87" s="4"/>
      <c r="T87" s="4"/>
      <c r="U87" s="4"/>
    </row>
    <row r="88" spans="1:21" ht="12.75" x14ac:dyDescent="0.2">
      <c r="A88" s="389">
        <v>3</v>
      </c>
      <c r="B88" s="403"/>
      <c r="C88" s="403"/>
      <c r="D88" s="403"/>
      <c r="E88" s="391" t="s">
        <v>626</v>
      </c>
      <c r="F88" s="402"/>
      <c r="G88" s="402"/>
      <c r="H88" s="392"/>
      <c r="I88" s="392"/>
      <c r="J88" s="392"/>
      <c r="K88" s="392"/>
      <c r="L88" s="4"/>
      <c r="M88" s="4"/>
      <c r="N88" s="4"/>
      <c r="O88" s="4"/>
      <c r="P88" s="4"/>
      <c r="Q88" s="4"/>
      <c r="R88" s="4"/>
      <c r="S88" s="4"/>
      <c r="T88" s="4"/>
      <c r="U88" s="4"/>
    </row>
    <row r="89" spans="1:21" ht="12.75" x14ac:dyDescent="0.2">
      <c r="A89" s="389">
        <v>4</v>
      </c>
      <c r="B89" s="403"/>
      <c r="C89" s="403"/>
      <c r="D89" s="403"/>
      <c r="E89" s="391" t="s">
        <v>626</v>
      </c>
      <c r="F89" s="402"/>
      <c r="G89" s="402"/>
      <c r="H89" s="392"/>
      <c r="I89" s="392"/>
      <c r="J89" s="392"/>
      <c r="K89" s="392"/>
      <c r="L89" s="4"/>
      <c r="M89" s="4"/>
      <c r="N89" s="4"/>
      <c r="O89" s="4"/>
      <c r="P89" s="4"/>
      <c r="Q89" s="4"/>
      <c r="R89" s="4"/>
      <c r="S89" s="4"/>
      <c r="T89" s="4"/>
      <c r="U89" s="4"/>
    </row>
    <row r="90" spans="1:21" ht="12.75" x14ac:dyDescent="0.2">
      <c r="A90" s="393"/>
      <c r="B90" s="394"/>
      <c r="C90" s="394"/>
      <c r="D90" s="394"/>
      <c r="E90" s="394" t="s">
        <v>124</v>
      </c>
      <c r="F90" s="402"/>
      <c r="G90" s="402"/>
      <c r="H90" s="395"/>
      <c r="I90" s="395"/>
      <c r="J90" s="395"/>
      <c r="K90" s="395"/>
      <c r="L90" s="4"/>
      <c r="M90" s="4"/>
      <c r="N90" s="4"/>
      <c r="O90" s="4"/>
      <c r="P90" s="4"/>
      <c r="Q90" s="4"/>
      <c r="R90" s="4"/>
      <c r="S90" s="4"/>
      <c r="T90" s="4"/>
      <c r="U90" s="4"/>
    </row>
    <row r="91" spans="1:21" ht="12.75" x14ac:dyDescent="0.2">
      <c r="A91" s="393"/>
      <c r="B91" s="394"/>
      <c r="C91" s="394"/>
      <c r="D91" s="394"/>
      <c r="E91" s="394" t="s">
        <v>125</v>
      </c>
      <c r="F91" s="404"/>
      <c r="G91" s="404"/>
      <c r="H91" s="397"/>
      <c r="I91" s="397"/>
      <c r="J91" s="397"/>
      <c r="K91" s="397"/>
      <c r="L91" s="4"/>
      <c r="M91" s="4"/>
      <c r="N91" s="4"/>
      <c r="O91" s="4"/>
      <c r="P91" s="4"/>
      <c r="Q91" s="4"/>
      <c r="R91" s="4"/>
      <c r="S91" s="4"/>
      <c r="T91" s="4"/>
      <c r="U91" s="4"/>
    </row>
    <row r="92" spans="1:21" ht="12.75" x14ac:dyDescent="0.2">
      <c r="A92" s="5"/>
      <c r="B92" s="5"/>
      <c r="C92" s="5"/>
      <c r="D92" s="5"/>
      <c r="E92" s="5"/>
      <c r="F92" s="5"/>
      <c r="G92" s="5"/>
      <c r="H92" s="5"/>
      <c r="I92" s="5"/>
      <c r="J92" s="5"/>
      <c r="K92" s="5"/>
      <c r="L92" s="4"/>
      <c r="M92" s="4"/>
      <c r="N92" s="4"/>
      <c r="O92" s="4"/>
      <c r="P92" s="4"/>
      <c r="Q92" s="4"/>
      <c r="R92" s="4"/>
      <c r="S92" s="4"/>
      <c r="T92" s="4"/>
      <c r="U92" s="4"/>
    </row>
    <row r="93" spans="1:21" ht="15" x14ac:dyDescent="0.2">
      <c r="A93" s="856" t="s">
        <v>142</v>
      </c>
      <c r="B93" s="778"/>
      <c r="C93" s="778"/>
      <c r="D93" s="778"/>
      <c r="E93" s="778"/>
      <c r="F93" s="778"/>
      <c r="G93" s="778"/>
      <c r="H93" s="778"/>
      <c r="I93" s="778"/>
      <c r="J93" s="778"/>
      <c r="K93" s="778"/>
      <c r="L93" s="4"/>
      <c r="M93" s="4"/>
      <c r="N93" s="4"/>
      <c r="O93" s="4"/>
      <c r="P93" s="4"/>
      <c r="Q93" s="4"/>
      <c r="R93" s="4"/>
      <c r="S93" s="4"/>
      <c r="T93" s="4"/>
      <c r="U93" s="4"/>
    </row>
    <row r="94" spans="1:21" ht="12.75" x14ac:dyDescent="0.2">
      <c r="A94" s="844"/>
      <c r="B94" s="846" t="s">
        <v>621</v>
      </c>
      <c r="C94" s="846" t="s">
        <v>622</v>
      </c>
      <c r="D94" s="846" t="s">
        <v>6</v>
      </c>
      <c r="E94" s="846" t="s">
        <v>623</v>
      </c>
      <c r="F94" s="398"/>
      <c r="G94" s="398"/>
      <c r="H94" s="399" t="s">
        <v>8</v>
      </c>
      <c r="I94" s="851" t="s">
        <v>9</v>
      </c>
      <c r="J94" s="852" t="s">
        <v>624</v>
      </c>
      <c r="K94" s="853" t="s">
        <v>625</v>
      </c>
      <c r="L94" s="64"/>
      <c r="M94" s="64"/>
      <c r="N94" s="64"/>
      <c r="O94" s="64"/>
      <c r="P94" s="64"/>
      <c r="Q94" s="64"/>
      <c r="R94" s="64"/>
      <c r="S94" s="64"/>
      <c r="T94" s="64"/>
      <c r="U94" s="64"/>
    </row>
    <row r="95" spans="1:21" ht="12.75" x14ac:dyDescent="0.2">
      <c r="A95" s="845"/>
      <c r="B95" s="845"/>
      <c r="C95" s="845"/>
      <c r="D95" s="845"/>
      <c r="E95" s="845"/>
      <c r="F95" s="400"/>
      <c r="G95" s="401"/>
      <c r="H95" s="386" t="s">
        <v>13</v>
      </c>
      <c r="I95" s="845"/>
      <c r="J95" s="773"/>
      <c r="K95" s="854"/>
      <c r="L95" s="64"/>
      <c r="M95" s="64"/>
      <c r="N95" s="64"/>
      <c r="O95" s="64"/>
      <c r="P95" s="64"/>
      <c r="Q95" s="64"/>
      <c r="R95" s="64"/>
      <c r="S95" s="64"/>
      <c r="T95" s="64"/>
      <c r="U95" s="64"/>
    </row>
    <row r="96" spans="1:21" ht="12.75" x14ac:dyDescent="0.2">
      <c r="A96" s="387">
        <v>1</v>
      </c>
      <c r="B96" s="388">
        <v>2</v>
      </c>
      <c r="C96" s="387">
        <v>3</v>
      </c>
      <c r="D96" s="388">
        <v>4</v>
      </c>
      <c r="E96" s="387">
        <v>5</v>
      </c>
      <c r="F96" s="388">
        <v>6</v>
      </c>
      <c r="G96" s="387">
        <v>7</v>
      </c>
      <c r="H96" s="388">
        <v>8</v>
      </c>
      <c r="I96" s="387">
        <v>9</v>
      </c>
      <c r="J96" s="388">
        <v>10</v>
      </c>
      <c r="K96" s="387">
        <v>11</v>
      </c>
      <c r="L96" s="4"/>
      <c r="M96" s="4"/>
      <c r="N96" s="4"/>
      <c r="O96" s="4"/>
      <c r="P96" s="4"/>
      <c r="Q96" s="4"/>
      <c r="R96" s="4"/>
      <c r="S96" s="4"/>
      <c r="T96" s="4"/>
      <c r="U96" s="4"/>
    </row>
    <row r="97" spans="1:21" ht="12.75" x14ac:dyDescent="0.2">
      <c r="A97" s="389">
        <v>1</v>
      </c>
      <c r="B97" s="390"/>
      <c r="C97" s="390"/>
      <c r="D97" s="390"/>
      <c r="E97" s="391" t="s">
        <v>18</v>
      </c>
      <c r="F97" s="402"/>
      <c r="G97" s="402"/>
      <c r="H97" s="392"/>
      <c r="I97" s="392"/>
      <c r="J97" s="392"/>
      <c r="K97" s="392"/>
      <c r="L97" s="4"/>
      <c r="M97" s="4"/>
      <c r="N97" s="4"/>
      <c r="O97" s="4"/>
      <c r="P97" s="4"/>
      <c r="Q97" s="4"/>
      <c r="R97" s="4"/>
      <c r="S97" s="4"/>
      <c r="T97" s="4"/>
      <c r="U97" s="4"/>
    </row>
    <row r="98" spans="1:21" ht="12.75" x14ac:dyDescent="0.2">
      <c r="A98" s="389">
        <v>2</v>
      </c>
      <c r="B98" s="391"/>
      <c r="C98" s="391"/>
      <c r="D98" s="391"/>
      <c r="E98" s="391" t="s">
        <v>18</v>
      </c>
      <c r="F98" s="402"/>
      <c r="G98" s="402"/>
      <c r="H98" s="392"/>
      <c r="I98" s="392"/>
      <c r="J98" s="392"/>
      <c r="K98" s="392"/>
      <c r="L98" s="4"/>
      <c r="M98" s="4"/>
      <c r="N98" s="4"/>
      <c r="O98" s="4"/>
      <c r="P98" s="4"/>
      <c r="Q98" s="4"/>
      <c r="R98" s="4"/>
      <c r="S98" s="4"/>
      <c r="T98" s="4"/>
      <c r="U98" s="4"/>
    </row>
    <row r="99" spans="1:21" ht="12.75" x14ac:dyDescent="0.2">
      <c r="A99" s="389">
        <v>3</v>
      </c>
      <c r="B99" s="391"/>
      <c r="C99" s="391"/>
      <c r="D99" s="391"/>
      <c r="E99" s="391" t="s">
        <v>18</v>
      </c>
      <c r="F99" s="402"/>
      <c r="G99" s="402"/>
      <c r="H99" s="392"/>
      <c r="I99" s="392"/>
      <c r="J99" s="392"/>
      <c r="K99" s="392"/>
      <c r="L99" s="4"/>
      <c r="M99" s="4"/>
      <c r="N99" s="4"/>
      <c r="O99" s="4"/>
      <c r="P99" s="4"/>
      <c r="Q99" s="4"/>
      <c r="R99" s="4"/>
      <c r="S99" s="4"/>
      <c r="T99" s="4"/>
      <c r="U99" s="4"/>
    </row>
    <row r="100" spans="1:21" ht="12.75" x14ac:dyDescent="0.2">
      <c r="A100" s="389">
        <v>4</v>
      </c>
      <c r="B100" s="391"/>
      <c r="C100" s="391"/>
      <c r="D100" s="391"/>
      <c r="E100" s="391" t="s">
        <v>18</v>
      </c>
      <c r="F100" s="402"/>
      <c r="G100" s="402"/>
      <c r="H100" s="392"/>
      <c r="I100" s="392"/>
      <c r="J100" s="392"/>
      <c r="K100" s="392"/>
      <c r="L100" s="4"/>
      <c r="M100" s="4"/>
      <c r="N100" s="4"/>
      <c r="O100" s="4"/>
      <c r="P100" s="4"/>
      <c r="Q100" s="4"/>
      <c r="R100" s="4"/>
      <c r="S100" s="4"/>
      <c r="T100" s="4"/>
      <c r="U100" s="4"/>
    </row>
    <row r="101" spans="1:21" ht="12.75" x14ac:dyDescent="0.2">
      <c r="A101" s="393"/>
      <c r="B101" s="394"/>
      <c r="C101" s="394"/>
      <c r="D101" s="394"/>
      <c r="E101" s="394" t="s">
        <v>93</v>
      </c>
      <c r="F101" s="402"/>
      <c r="G101" s="402"/>
      <c r="H101" s="395"/>
      <c r="I101" s="395"/>
      <c r="J101" s="395"/>
      <c r="K101" s="395"/>
      <c r="L101" s="4"/>
      <c r="M101" s="4"/>
      <c r="N101" s="4"/>
      <c r="O101" s="4"/>
      <c r="P101" s="4"/>
      <c r="Q101" s="4"/>
      <c r="R101" s="4"/>
      <c r="S101" s="4"/>
      <c r="T101" s="4"/>
      <c r="U101" s="4"/>
    </row>
    <row r="102" spans="1:21" ht="12.75" x14ac:dyDescent="0.2">
      <c r="A102" s="389">
        <v>1</v>
      </c>
      <c r="B102" s="390"/>
      <c r="C102" s="390"/>
      <c r="D102" s="390"/>
      <c r="E102" s="391" t="s">
        <v>626</v>
      </c>
      <c r="F102" s="402"/>
      <c r="G102" s="402"/>
      <c r="H102" s="392"/>
      <c r="I102" s="392"/>
      <c r="J102" s="392"/>
      <c r="K102" s="392"/>
      <c r="L102" s="4"/>
      <c r="M102" s="4"/>
      <c r="N102" s="4"/>
      <c r="O102" s="4"/>
      <c r="P102" s="4"/>
      <c r="Q102" s="4"/>
      <c r="R102" s="4"/>
      <c r="S102" s="4"/>
      <c r="T102" s="4"/>
      <c r="U102" s="4"/>
    </row>
    <row r="103" spans="1:21" ht="12.75" x14ac:dyDescent="0.2">
      <c r="A103" s="389">
        <v>2</v>
      </c>
      <c r="B103" s="403"/>
      <c r="C103" s="403"/>
      <c r="D103" s="403"/>
      <c r="E103" s="391" t="s">
        <v>626</v>
      </c>
      <c r="F103" s="402"/>
      <c r="G103" s="402"/>
      <c r="H103" s="392"/>
      <c r="I103" s="392"/>
      <c r="J103" s="392"/>
      <c r="K103" s="392"/>
      <c r="L103" s="4"/>
      <c r="M103" s="4"/>
      <c r="N103" s="4"/>
      <c r="O103" s="4"/>
      <c r="P103" s="4"/>
      <c r="Q103" s="4"/>
      <c r="R103" s="4"/>
      <c r="S103" s="4"/>
      <c r="T103" s="4"/>
      <c r="U103" s="4"/>
    </row>
    <row r="104" spans="1:21" ht="12.75" x14ac:dyDescent="0.2">
      <c r="A104" s="389">
        <v>3</v>
      </c>
      <c r="B104" s="403"/>
      <c r="C104" s="403"/>
      <c r="D104" s="403"/>
      <c r="E104" s="391" t="s">
        <v>626</v>
      </c>
      <c r="F104" s="402"/>
      <c r="G104" s="402"/>
      <c r="H104" s="392"/>
      <c r="I104" s="392"/>
      <c r="J104" s="392"/>
      <c r="K104" s="392"/>
      <c r="L104" s="4"/>
      <c r="M104" s="4"/>
      <c r="N104" s="4"/>
      <c r="O104" s="4"/>
      <c r="P104" s="4"/>
      <c r="Q104" s="4"/>
      <c r="R104" s="4"/>
      <c r="S104" s="4"/>
      <c r="T104" s="4"/>
      <c r="U104" s="4"/>
    </row>
    <row r="105" spans="1:21" ht="12.75" x14ac:dyDescent="0.2">
      <c r="A105" s="389">
        <v>4</v>
      </c>
      <c r="B105" s="403"/>
      <c r="C105" s="403"/>
      <c r="D105" s="403"/>
      <c r="E105" s="391" t="s">
        <v>626</v>
      </c>
      <c r="F105" s="402"/>
      <c r="G105" s="402"/>
      <c r="H105" s="392"/>
      <c r="I105" s="392"/>
      <c r="J105" s="392"/>
      <c r="K105" s="392"/>
      <c r="L105" s="4"/>
      <c r="M105" s="4"/>
      <c r="N105" s="4"/>
      <c r="O105" s="4"/>
      <c r="P105" s="4"/>
      <c r="Q105" s="4"/>
      <c r="R105" s="4"/>
      <c r="S105" s="4"/>
      <c r="T105" s="4"/>
      <c r="U105" s="4"/>
    </row>
    <row r="106" spans="1:21" ht="12.75" x14ac:dyDescent="0.2">
      <c r="A106" s="405"/>
      <c r="B106" s="394"/>
      <c r="C106" s="394"/>
      <c r="D106" s="394"/>
      <c r="E106" s="394" t="s">
        <v>124</v>
      </c>
      <c r="F106" s="402"/>
      <c r="G106" s="402"/>
      <c r="H106" s="395"/>
      <c r="I106" s="395"/>
      <c r="J106" s="395"/>
      <c r="K106" s="395"/>
      <c r="L106" s="4"/>
      <c r="M106" s="4"/>
      <c r="N106" s="4"/>
      <c r="O106" s="4"/>
      <c r="P106" s="4"/>
      <c r="Q106" s="4"/>
      <c r="R106" s="4"/>
      <c r="S106" s="4"/>
      <c r="T106" s="4"/>
      <c r="U106" s="4"/>
    </row>
    <row r="107" spans="1:21" ht="12.75" x14ac:dyDescent="0.2">
      <c r="A107" s="393"/>
      <c r="B107" s="394"/>
      <c r="C107" s="394"/>
      <c r="D107" s="394"/>
      <c r="E107" s="394" t="s">
        <v>125</v>
      </c>
      <c r="F107" s="404"/>
      <c r="G107" s="404"/>
      <c r="H107" s="397"/>
      <c r="I107" s="397"/>
      <c r="J107" s="397"/>
      <c r="K107" s="397"/>
      <c r="L107" s="4"/>
      <c r="M107" s="4"/>
      <c r="N107" s="4"/>
      <c r="O107" s="4"/>
      <c r="P107" s="4"/>
      <c r="Q107" s="4"/>
      <c r="R107" s="4"/>
      <c r="S107" s="4"/>
      <c r="T107" s="4"/>
      <c r="U107" s="4"/>
    </row>
    <row r="108" spans="1:21" ht="12.75" x14ac:dyDescent="0.2">
      <c r="A108" s="5"/>
      <c r="B108" s="5"/>
      <c r="C108" s="5"/>
      <c r="D108" s="5"/>
      <c r="E108" s="5"/>
      <c r="F108" s="5"/>
      <c r="G108" s="5"/>
      <c r="H108" s="5"/>
      <c r="I108" s="5"/>
      <c r="J108" s="5"/>
      <c r="K108" s="5"/>
      <c r="L108" s="4"/>
      <c r="M108" s="4"/>
      <c r="N108" s="4"/>
      <c r="O108" s="4"/>
      <c r="P108" s="4"/>
      <c r="Q108" s="4"/>
      <c r="R108" s="4"/>
      <c r="S108" s="4"/>
      <c r="T108" s="4"/>
      <c r="U108" s="4"/>
    </row>
    <row r="109" spans="1:21" ht="12.75" x14ac:dyDescent="0.2">
      <c r="A109" s="5"/>
      <c r="B109" s="781" t="s">
        <v>627</v>
      </c>
      <c r="C109" s="778"/>
      <c r="D109" s="778"/>
      <c r="E109" s="31"/>
      <c r="F109" s="31"/>
      <c r="G109" s="5"/>
      <c r="H109" s="5"/>
      <c r="I109" s="5"/>
      <c r="J109" s="5"/>
      <c r="K109" s="5"/>
      <c r="L109" s="4"/>
      <c r="M109" s="4"/>
      <c r="N109" s="4"/>
      <c r="O109" s="4"/>
      <c r="P109" s="4"/>
      <c r="Q109" s="4"/>
      <c r="R109" s="4"/>
      <c r="S109" s="4"/>
      <c r="T109" s="4"/>
      <c r="U109" s="4"/>
    </row>
    <row r="110" spans="1:21" ht="12.75" x14ac:dyDescent="0.2">
      <c r="A110" s="4"/>
      <c r="B110" s="4"/>
      <c r="C110" s="4"/>
      <c r="D110" s="4"/>
      <c r="E110" s="4"/>
      <c r="F110" s="4"/>
      <c r="G110" s="4"/>
      <c r="H110" s="4"/>
      <c r="I110" s="4"/>
      <c r="J110" s="4"/>
      <c r="K110" s="4"/>
      <c r="L110" s="4"/>
      <c r="M110" s="4"/>
      <c r="N110" s="4"/>
      <c r="O110" s="4"/>
      <c r="P110" s="4"/>
      <c r="Q110" s="4"/>
      <c r="R110" s="4"/>
      <c r="S110" s="4"/>
      <c r="T110" s="4"/>
      <c r="U110" s="4"/>
    </row>
    <row r="111" spans="1:21" ht="12.75" x14ac:dyDescent="0.2">
      <c r="A111" s="4"/>
      <c r="B111" s="4"/>
      <c r="C111" s="4"/>
      <c r="D111" s="4"/>
      <c r="E111" s="4"/>
      <c r="F111" s="4"/>
      <c r="G111" s="4"/>
      <c r="H111" s="4"/>
      <c r="I111" s="4"/>
      <c r="J111" s="4"/>
      <c r="K111" s="4"/>
      <c r="L111" s="4"/>
      <c r="M111" s="4"/>
      <c r="N111" s="4"/>
      <c r="O111" s="4"/>
      <c r="P111" s="4"/>
      <c r="Q111" s="4"/>
      <c r="R111" s="4"/>
      <c r="S111" s="4"/>
      <c r="T111" s="4"/>
      <c r="U111" s="4"/>
    </row>
    <row r="112" spans="1:21" ht="12.75" x14ac:dyDescent="0.2">
      <c r="A112" s="4"/>
      <c r="B112" s="4"/>
      <c r="C112" s="4"/>
      <c r="D112" s="4"/>
      <c r="E112" s="4"/>
      <c r="F112" s="4"/>
      <c r="G112" s="4"/>
      <c r="H112" s="4"/>
      <c r="I112" s="4"/>
      <c r="J112" s="4"/>
      <c r="K112" s="4"/>
      <c r="L112" s="4"/>
      <c r="M112" s="4"/>
      <c r="N112" s="4"/>
      <c r="O112" s="4"/>
      <c r="P112" s="4"/>
      <c r="Q112" s="4"/>
      <c r="R112" s="4"/>
      <c r="S112" s="4"/>
      <c r="T112" s="4"/>
      <c r="U112" s="4"/>
    </row>
    <row r="113" spans="1:21" ht="12.75" x14ac:dyDescent="0.2">
      <c r="A113" s="4"/>
      <c r="B113" s="4"/>
      <c r="C113" s="4"/>
      <c r="D113" s="4"/>
      <c r="E113" s="4"/>
      <c r="F113" s="4"/>
      <c r="G113" s="4"/>
      <c r="H113" s="4"/>
      <c r="I113" s="4"/>
      <c r="J113" s="4"/>
      <c r="K113" s="4"/>
      <c r="L113" s="4"/>
      <c r="M113" s="4"/>
      <c r="N113" s="4"/>
      <c r="O113" s="4"/>
      <c r="P113" s="4"/>
      <c r="Q113" s="4"/>
      <c r="R113" s="4"/>
      <c r="S113" s="4"/>
      <c r="T113" s="4"/>
      <c r="U113" s="4"/>
    </row>
    <row r="114" spans="1:21" ht="12.75" x14ac:dyDescent="0.2">
      <c r="A114" s="4"/>
      <c r="B114" s="4"/>
      <c r="C114" s="4"/>
      <c r="D114" s="4"/>
      <c r="E114" s="4"/>
      <c r="F114" s="4"/>
      <c r="G114" s="4"/>
      <c r="H114" s="4"/>
      <c r="I114" s="4"/>
      <c r="J114" s="4"/>
      <c r="K114" s="4"/>
      <c r="L114" s="4"/>
      <c r="M114" s="4"/>
      <c r="N114" s="4"/>
      <c r="O114" s="4"/>
      <c r="P114" s="4"/>
      <c r="Q114" s="4"/>
      <c r="R114" s="4"/>
      <c r="S114" s="4"/>
      <c r="T114" s="4"/>
      <c r="U114" s="4"/>
    </row>
    <row r="115" spans="1:21" ht="12.75" x14ac:dyDescent="0.2">
      <c r="A115" s="4"/>
      <c r="B115" s="4"/>
      <c r="C115" s="4"/>
      <c r="D115" s="4"/>
      <c r="E115" s="4"/>
      <c r="F115" s="4"/>
      <c r="G115" s="4"/>
      <c r="H115" s="4"/>
      <c r="I115" s="4"/>
      <c r="J115" s="4"/>
      <c r="K115" s="4"/>
      <c r="L115" s="4"/>
      <c r="M115" s="4"/>
      <c r="N115" s="4"/>
      <c r="O115" s="4"/>
      <c r="P115" s="4"/>
      <c r="Q115" s="4"/>
      <c r="R115" s="4"/>
      <c r="S115" s="4"/>
      <c r="T115" s="4"/>
      <c r="U115" s="4"/>
    </row>
    <row r="116" spans="1:21" ht="12.75" x14ac:dyDescent="0.2">
      <c r="A116" s="4"/>
      <c r="B116" s="4"/>
      <c r="C116" s="4"/>
      <c r="D116" s="4"/>
      <c r="E116" s="4"/>
      <c r="F116" s="4"/>
      <c r="G116" s="4"/>
      <c r="H116" s="4"/>
      <c r="I116" s="4"/>
      <c r="J116" s="4"/>
      <c r="K116" s="4"/>
      <c r="L116" s="4"/>
      <c r="M116" s="4"/>
      <c r="N116" s="4"/>
      <c r="O116" s="4"/>
      <c r="P116" s="4"/>
      <c r="Q116" s="4"/>
      <c r="R116" s="4"/>
      <c r="S116" s="4"/>
      <c r="T116" s="4"/>
      <c r="U116" s="4"/>
    </row>
    <row r="117" spans="1:21" ht="12.75" x14ac:dyDescent="0.2">
      <c r="A117" s="4"/>
      <c r="B117" s="4"/>
      <c r="C117" s="4"/>
      <c r="D117" s="4"/>
      <c r="E117" s="4"/>
      <c r="F117" s="4"/>
      <c r="G117" s="4"/>
      <c r="H117" s="4"/>
      <c r="I117" s="4"/>
      <c r="J117" s="4"/>
      <c r="K117" s="4"/>
      <c r="L117" s="4"/>
      <c r="M117" s="4"/>
      <c r="N117" s="4"/>
      <c r="O117" s="4"/>
      <c r="P117" s="4"/>
      <c r="Q117" s="4"/>
      <c r="R117" s="4"/>
      <c r="S117" s="4"/>
      <c r="T117" s="4"/>
      <c r="U117" s="4"/>
    </row>
    <row r="118" spans="1:21" ht="12.75" x14ac:dyDescent="0.2">
      <c r="A118" s="4"/>
      <c r="B118" s="4"/>
      <c r="C118" s="4"/>
      <c r="D118" s="4"/>
      <c r="E118" s="4"/>
      <c r="F118" s="4"/>
      <c r="G118" s="4"/>
      <c r="H118" s="4"/>
      <c r="I118" s="4"/>
      <c r="J118" s="4"/>
      <c r="K118" s="4"/>
      <c r="L118" s="4"/>
      <c r="M118" s="4"/>
      <c r="N118" s="4"/>
      <c r="O118" s="4"/>
      <c r="P118" s="4"/>
      <c r="Q118" s="4"/>
      <c r="R118" s="4"/>
      <c r="S118" s="4"/>
      <c r="T118" s="4"/>
      <c r="U118" s="4"/>
    </row>
    <row r="119" spans="1:21" ht="12.75" x14ac:dyDescent="0.2">
      <c r="A119" s="4"/>
      <c r="B119" s="4"/>
      <c r="C119" s="4"/>
      <c r="D119" s="4"/>
      <c r="E119" s="4"/>
      <c r="F119" s="4"/>
      <c r="G119" s="4"/>
      <c r="H119" s="4"/>
      <c r="I119" s="4"/>
      <c r="J119" s="4"/>
      <c r="K119" s="4"/>
      <c r="L119" s="4"/>
      <c r="M119" s="4"/>
      <c r="N119" s="4"/>
      <c r="O119" s="4"/>
      <c r="P119" s="4"/>
      <c r="Q119" s="4"/>
      <c r="R119" s="4"/>
      <c r="S119" s="4"/>
      <c r="T119" s="4"/>
      <c r="U119" s="4"/>
    </row>
    <row r="120" spans="1:21" ht="12.75" x14ac:dyDescent="0.2">
      <c r="A120" s="4"/>
      <c r="B120" s="4"/>
      <c r="C120" s="4"/>
      <c r="D120" s="4"/>
      <c r="E120" s="4"/>
      <c r="F120" s="4"/>
      <c r="G120" s="4"/>
      <c r="H120" s="4"/>
      <c r="I120" s="4"/>
      <c r="J120" s="4"/>
      <c r="K120" s="4"/>
      <c r="L120" s="4"/>
      <c r="M120" s="4"/>
      <c r="N120" s="4"/>
      <c r="O120" s="4"/>
      <c r="P120" s="4"/>
      <c r="Q120" s="4"/>
      <c r="R120" s="4"/>
      <c r="S120" s="4"/>
      <c r="T120" s="4"/>
      <c r="U120" s="4"/>
    </row>
    <row r="121" spans="1:21" ht="12.75" x14ac:dyDescent="0.2">
      <c r="A121" s="4"/>
      <c r="B121" s="4"/>
      <c r="C121" s="4"/>
      <c r="D121" s="4"/>
      <c r="E121" s="4"/>
      <c r="F121" s="4"/>
      <c r="G121" s="4"/>
      <c r="H121" s="4"/>
      <c r="I121" s="4"/>
      <c r="J121" s="4"/>
      <c r="K121" s="4"/>
      <c r="L121" s="4"/>
      <c r="M121" s="4"/>
      <c r="N121" s="4"/>
      <c r="O121" s="4"/>
      <c r="P121" s="4"/>
      <c r="Q121" s="4"/>
      <c r="R121" s="4"/>
      <c r="S121" s="4"/>
      <c r="T121" s="4"/>
      <c r="U121" s="4"/>
    </row>
    <row r="122" spans="1:21" ht="12.75" x14ac:dyDescent="0.2">
      <c r="A122" s="4"/>
      <c r="B122" s="4"/>
      <c r="C122" s="4"/>
      <c r="D122" s="4"/>
      <c r="E122" s="4"/>
      <c r="F122" s="4"/>
      <c r="G122" s="4"/>
      <c r="H122" s="4"/>
      <c r="I122" s="4"/>
      <c r="J122" s="4"/>
      <c r="K122" s="4"/>
      <c r="L122" s="4"/>
      <c r="M122" s="4"/>
      <c r="N122" s="4"/>
      <c r="O122" s="4"/>
      <c r="P122" s="4"/>
      <c r="Q122" s="4"/>
      <c r="R122" s="4"/>
      <c r="S122" s="4"/>
      <c r="T122" s="4"/>
      <c r="U122" s="4"/>
    </row>
    <row r="123" spans="1:21" ht="12.75" x14ac:dyDescent="0.2">
      <c r="A123" s="4"/>
      <c r="B123" s="4"/>
      <c r="C123" s="4"/>
      <c r="D123" s="4"/>
      <c r="E123" s="4"/>
      <c r="F123" s="4"/>
      <c r="G123" s="4"/>
      <c r="H123" s="4"/>
      <c r="I123" s="4"/>
      <c r="J123" s="4"/>
      <c r="K123" s="4"/>
      <c r="L123" s="4"/>
      <c r="M123" s="4"/>
      <c r="N123" s="4"/>
      <c r="O123" s="4"/>
      <c r="P123" s="4"/>
      <c r="Q123" s="4"/>
      <c r="R123" s="4"/>
      <c r="S123" s="4"/>
      <c r="T123" s="4"/>
      <c r="U123" s="4"/>
    </row>
    <row r="124" spans="1:21" ht="12.75" x14ac:dyDescent="0.2">
      <c r="A124" s="4"/>
      <c r="B124" s="4"/>
      <c r="C124" s="4"/>
      <c r="D124" s="4"/>
      <c r="E124" s="4"/>
      <c r="F124" s="4"/>
      <c r="G124" s="4"/>
      <c r="H124" s="4"/>
      <c r="I124" s="4"/>
      <c r="J124" s="4"/>
      <c r="K124" s="4"/>
      <c r="L124" s="4"/>
      <c r="M124" s="4"/>
      <c r="N124" s="4"/>
      <c r="O124" s="4"/>
      <c r="P124" s="4"/>
      <c r="Q124" s="4"/>
      <c r="R124" s="4"/>
      <c r="S124" s="4"/>
      <c r="T124" s="4"/>
      <c r="U124" s="4"/>
    </row>
    <row r="125" spans="1:21" ht="12.75" x14ac:dyDescent="0.2">
      <c r="A125" s="4"/>
      <c r="B125" s="4"/>
      <c r="C125" s="4"/>
      <c r="D125" s="4"/>
      <c r="E125" s="4"/>
      <c r="F125" s="4"/>
      <c r="G125" s="4"/>
      <c r="H125" s="4"/>
      <c r="I125" s="4"/>
      <c r="J125" s="4"/>
      <c r="K125" s="4"/>
      <c r="L125" s="4"/>
      <c r="M125" s="4"/>
      <c r="N125" s="4"/>
      <c r="O125" s="4"/>
      <c r="P125" s="4"/>
      <c r="Q125" s="4"/>
      <c r="R125" s="4"/>
      <c r="S125" s="4"/>
      <c r="T125" s="4"/>
      <c r="U125" s="4"/>
    </row>
    <row r="126" spans="1:21" ht="12.75" x14ac:dyDescent="0.2">
      <c r="A126" s="4"/>
      <c r="B126" s="4"/>
      <c r="C126" s="4"/>
      <c r="D126" s="4"/>
      <c r="E126" s="4"/>
      <c r="F126" s="4"/>
      <c r="G126" s="4"/>
      <c r="H126" s="4"/>
      <c r="I126" s="4"/>
      <c r="J126" s="4"/>
      <c r="K126" s="4"/>
      <c r="L126" s="4"/>
      <c r="M126" s="4"/>
      <c r="N126" s="4"/>
      <c r="O126" s="4"/>
      <c r="P126" s="4"/>
      <c r="Q126" s="4"/>
      <c r="R126" s="4"/>
      <c r="S126" s="4"/>
      <c r="T126" s="4"/>
      <c r="U126" s="4"/>
    </row>
    <row r="127" spans="1:21" ht="12.75" x14ac:dyDescent="0.2">
      <c r="A127" s="4"/>
      <c r="B127" s="4"/>
      <c r="C127" s="4"/>
      <c r="D127" s="4"/>
      <c r="E127" s="4"/>
      <c r="F127" s="4"/>
      <c r="G127" s="4"/>
      <c r="H127" s="4"/>
      <c r="I127" s="4"/>
      <c r="J127" s="4"/>
      <c r="K127" s="4"/>
      <c r="L127" s="4"/>
      <c r="M127" s="4"/>
      <c r="N127" s="4"/>
      <c r="O127" s="4"/>
      <c r="P127" s="4"/>
      <c r="Q127" s="4"/>
      <c r="R127" s="4"/>
      <c r="S127" s="4"/>
      <c r="T127" s="4"/>
      <c r="U127" s="4"/>
    </row>
    <row r="128" spans="1:21" ht="12.75" x14ac:dyDescent="0.2">
      <c r="A128" s="4"/>
      <c r="B128" s="4"/>
      <c r="C128" s="4"/>
      <c r="D128" s="4"/>
      <c r="E128" s="4"/>
      <c r="F128" s="4"/>
      <c r="G128" s="4"/>
      <c r="H128" s="4"/>
      <c r="I128" s="4"/>
      <c r="J128" s="4"/>
      <c r="K128" s="4"/>
      <c r="L128" s="4"/>
      <c r="M128" s="4"/>
      <c r="N128" s="4"/>
      <c r="O128" s="4"/>
      <c r="P128" s="4"/>
      <c r="Q128" s="4"/>
      <c r="R128" s="4"/>
      <c r="S128" s="4"/>
      <c r="T128" s="4"/>
      <c r="U128" s="4"/>
    </row>
    <row r="129" spans="1:21" ht="12.75" x14ac:dyDescent="0.2">
      <c r="A129" s="4"/>
      <c r="B129" s="4"/>
      <c r="C129" s="4"/>
      <c r="D129" s="4"/>
      <c r="E129" s="4"/>
      <c r="F129" s="4"/>
      <c r="G129" s="4"/>
      <c r="H129" s="4"/>
      <c r="I129" s="4"/>
      <c r="J129" s="4"/>
      <c r="K129" s="4"/>
      <c r="L129" s="4"/>
      <c r="M129" s="4"/>
      <c r="N129" s="4"/>
      <c r="O129" s="4"/>
      <c r="P129" s="4"/>
      <c r="Q129" s="4"/>
      <c r="R129" s="4"/>
      <c r="S129" s="4"/>
      <c r="T129" s="4"/>
      <c r="U129" s="4"/>
    </row>
    <row r="130" spans="1:21" ht="12.75" x14ac:dyDescent="0.2">
      <c r="A130" s="4"/>
      <c r="B130" s="4"/>
      <c r="C130" s="4"/>
      <c r="D130" s="4"/>
      <c r="E130" s="4"/>
      <c r="F130" s="4"/>
      <c r="G130" s="4"/>
      <c r="H130" s="4"/>
      <c r="I130" s="4"/>
      <c r="J130" s="4"/>
      <c r="K130" s="4"/>
      <c r="L130" s="4"/>
      <c r="M130" s="4"/>
      <c r="N130" s="4"/>
      <c r="O130" s="4"/>
      <c r="P130" s="4"/>
      <c r="Q130" s="4"/>
      <c r="R130" s="4"/>
      <c r="S130" s="4"/>
      <c r="T130" s="4"/>
      <c r="U130" s="4"/>
    </row>
    <row r="131" spans="1:21" ht="12.75" x14ac:dyDescent="0.2">
      <c r="A131" s="4"/>
      <c r="B131" s="4"/>
      <c r="C131" s="4"/>
      <c r="D131" s="4"/>
      <c r="E131" s="4"/>
      <c r="F131" s="4"/>
      <c r="G131" s="4"/>
      <c r="H131" s="4"/>
      <c r="I131" s="4"/>
      <c r="J131" s="4"/>
      <c r="K131" s="4"/>
      <c r="L131" s="4"/>
      <c r="M131" s="4"/>
      <c r="N131" s="4"/>
      <c r="O131" s="4"/>
      <c r="P131" s="4"/>
      <c r="Q131" s="4"/>
      <c r="R131" s="4"/>
      <c r="S131" s="4"/>
      <c r="T131" s="4"/>
      <c r="U131" s="4"/>
    </row>
    <row r="132" spans="1:21" ht="12.75" x14ac:dyDescent="0.2">
      <c r="A132" s="4"/>
      <c r="B132" s="4"/>
      <c r="C132" s="4"/>
      <c r="D132" s="4"/>
      <c r="E132" s="4"/>
      <c r="F132" s="4"/>
      <c r="G132" s="4"/>
      <c r="H132" s="4"/>
      <c r="I132" s="4"/>
      <c r="J132" s="4"/>
      <c r="K132" s="4"/>
      <c r="L132" s="4"/>
      <c r="M132" s="4"/>
      <c r="N132" s="4"/>
      <c r="O132" s="4"/>
      <c r="P132" s="4"/>
      <c r="Q132" s="4"/>
      <c r="R132" s="4"/>
      <c r="S132" s="4"/>
      <c r="T132" s="4"/>
      <c r="U132" s="4"/>
    </row>
    <row r="133" spans="1:21" ht="12.75" x14ac:dyDescent="0.2">
      <c r="A133" s="4"/>
      <c r="B133" s="4"/>
      <c r="C133" s="4"/>
      <c r="D133" s="4"/>
      <c r="E133" s="4"/>
      <c r="F133" s="4"/>
      <c r="G133" s="4"/>
      <c r="H133" s="4"/>
      <c r="I133" s="4"/>
      <c r="J133" s="4"/>
      <c r="K133" s="4"/>
      <c r="L133" s="4"/>
      <c r="M133" s="4"/>
      <c r="N133" s="4"/>
      <c r="O133" s="4"/>
      <c r="P133" s="4"/>
      <c r="Q133" s="4"/>
      <c r="R133" s="4"/>
      <c r="S133" s="4"/>
      <c r="T133" s="4"/>
      <c r="U133" s="4"/>
    </row>
    <row r="134" spans="1:21" ht="12.75" x14ac:dyDescent="0.2">
      <c r="A134" s="4"/>
      <c r="B134" s="4"/>
      <c r="C134" s="4"/>
      <c r="D134" s="4"/>
      <c r="E134" s="4"/>
      <c r="F134" s="4"/>
      <c r="G134" s="4"/>
      <c r="H134" s="4"/>
      <c r="I134" s="4"/>
      <c r="J134" s="4"/>
      <c r="K134" s="4"/>
      <c r="L134" s="4"/>
      <c r="M134" s="4"/>
      <c r="N134" s="4"/>
      <c r="O134" s="4"/>
      <c r="P134" s="4"/>
      <c r="Q134" s="4"/>
      <c r="R134" s="4"/>
      <c r="S134" s="4"/>
      <c r="T134" s="4"/>
      <c r="U134" s="4"/>
    </row>
    <row r="135" spans="1:21" ht="12.75" x14ac:dyDescent="0.2">
      <c r="A135" s="4"/>
      <c r="B135" s="4"/>
      <c r="C135" s="4"/>
      <c r="D135" s="4"/>
      <c r="E135" s="4"/>
      <c r="F135" s="4"/>
      <c r="G135" s="4"/>
      <c r="H135" s="4"/>
      <c r="I135" s="4"/>
      <c r="J135" s="4"/>
      <c r="K135" s="4"/>
      <c r="L135" s="4"/>
      <c r="M135" s="4"/>
      <c r="N135" s="4"/>
      <c r="O135" s="4"/>
      <c r="P135" s="4"/>
      <c r="Q135" s="4"/>
      <c r="R135" s="4"/>
      <c r="S135" s="4"/>
      <c r="T135" s="4"/>
      <c r="U135" s="4"/>
    </row>
    <row r="136" spans="1:21" ht="12.75" x14ac:dyDescent="0.2">
      <c r="A136" s="4"/>
      <c r="B136" s="4"/>
      <c r="C136" s="4"/>
      <c r="D136" s="4"/>
      <c r="E136" s="4"/>
      <c r="F136" s="4"/>
      <c r="G136" s="4"/>
      <c r="H136" s="4"/>
      <c r="I136" s="4"/>
      <c r="J136" s="4"/>
      <c r="K136" s="4"/>
      <c r="L136" s="4"/>
      <c r="M136" s="4"/>
      <c r="N136" s="4"/>
      <c r="O136" s="4"/>
      <c r="P136" s="4"/>
      <c r="Q136" s="4"/>
      <c r="R136" s="4"/>
      <c r="S136" s="4"/>
      <c r="T136" s="4"/>
      <c r="U136" s="4"/>
    </row>
    <row r="137" spans="1:21" ht="12.75" x14ac:dyDescent="0.2">
      <c r="A137" s="4"/>
      <c r="B137" s="4"/>
      <c r="C137" s="4"/>
      <c r="D137" s="4"/>
      <c r="E137" s="4"/>
      <c r="F137" s="4"/>
      <c r="G137" s="4"/>
      <c r="H137" s="4"/>
      <c r="I137" s="4"/>
      <c r="J137" s="4"/>
      <c r="K137" s="4"/>
      <c r="L137" s="4"/>
      <c r="M137" s="4"/>
      <c r="N137" s="4"/>
      <c r="O137" s="4"/>
      <c r="P137" s="4"/>
      <c r="Q137" s="4"/>
      <c r="R137" s="4"/>
      <c r="S137" s="4"/>
      <c r="T137" s="4"/>
      <c r="U137" s="4"/>
    </row>
    <row r="138" spans="1:21" ht="12.75" x14ac:dyDescent="0.2">
      <c r="A138" s="4"/>
      <c r="B138" s="4"/>
      <c r="C138" s="4"/>
      <c r="D138" s="4"/>
      <c r="E138" s="4"/>
      <c r="F138" s="4"/>
      <c r="G138" s="4"/>
      <c r="H138" s="4"/>
      <c r="I138" s="4"/>
      <c r="J138" s="4"/>
      <c r="K138" s="4"/>
      <c r="L138" s="4"/>
      <c r="M138" s="4"/>
      <c r="N138" s="4"/>
      <c r="O138" s="4"/>
      <c r="P138" s="4"/>
      <c r="Q138" s="4"/>
      <c r="R138" s="4"/>
      <c r="S138" s="4"/>
      <c r="T138" s="4"/>
      <c r="U138" s="4"/>
    </row>
    <row r="139" spans="1:21" ht="12.75" x14ac:dyDescent="0.2">
      <c r="A139" s="4"/>
      <c r="B139" s="4"/>
      <c r="C139" s="4"/>
      <c r="D139" s="4"/>
      <c r="E139" s="4"/>
      <c r="F139" s="4"/>
      <c r="G139" s="4"/>
      <c r="H139" s="4"/>
      <c r="I139" s="4"/>
      <c r="J139" s="4"/>
      <c r="K139" s="4"/>
      <c r="L139" s="4"/>
      <c r="M139" s="4"/>
      <c r="N139" s="4"/>
      <c r="O139" s="4"/>
      <c r="P139" s="4"/>
      <c r="Q139" s="4"/>
      <c r="R139" s="4"/>
      <c r="S139" s="4"/>
      <c r="T139" s="4"/>
      <c r="U139" s="4"/>
    </row>
    <row r="140" spans="1:21" ht="12.75" x14ac:dyDescent="0.2">
      <c r="A140" s="4"/>
      <c r="B140" s="4"/>
      <c r="C140" s="4"/>
      <c r="D140" s="4"/>
      <c r="E140" s="4"/>
      <c r="F140" s="4"/>
      <c r="G140" s="4"/>
      <c r="H140" s="4"/>
      <c r="I140" s="4"/>
      <c r="J140" s="4"/>
      <c r="K140" s="4"/>
      <c r="L140" s="4"/>
      <c r="M140" s="4"/>
      <c r="N140" s="4"/>
      <c r="O140" s="4"/>
      <c r="P140" s="4"/>
      <c r="Q140" s="4"/>
      <c r="R140" s="4"/>
      <c r="S140" s="4"/>
      <c r="T140" s="4"/>
      <c r="U140" s="4"/>
    </row>
    <row r="141" spans="1:21" ht="12.75" x14ac:dyDescent="0.2">
      <c r="A141" s="4"/>
      <c r="B141" s="4"/>
      <c r="C141" s="4"/>
      <c r="D141" s="4"/>
      <c r="E141" s="4"/>
      <c r="F141" s="4"/>
      <c r="G141" s="4"/>
      <c r="H141" s="4"/>
      <c r="I141" s="4"/>
      <c r="J141" s="4"/>
      <c r="K141" s="4"/>
      <c r="L141" s="4"/>
      <c r="M141" s="4"/>
      <c r="N141" s="4"/>
      <c r="O141" s="4"/>
      <c r="P141" s="4"/>
      <c r="Q141" s="4"/>
      <c r="R141" s="4"/>
      <c r="S141" s="4"/>
      <c r="T141" s="4"/>
      <c r="U141" s="4"/>
    </row>
    <row r="142" spans="1:21" ht="12.75" x14ac:dyDescent="0.2">
      <c r="A142" s="4"/>
      <c r="B142" s="4"/>
      <c r="C142" s="4"/>
      <c r="D142" s="4"/>
      <c r="E142" s="4"/>
      <c r="F142" s="4"/>
      <c r="G142" s="4"/>
      <c r="H142" s="4"/>
      <c r="I142" s="4"/>
      <c r="J142" s="4"/>
      <c r="K142" s="4"/>
      <c r="L142" s="4"/>
      <c r="M142" s="4"/>
      <c r="N142" s="4"/>
      <c r="O142" s="4"/>
      <c r="P142" s="4"/>
      <c r="Q142" s="4"/>
      <c r="R142" s="4"/>
      <c r="S142" s="4"/>
      <c r="T142" s="4"/>
      <c r="U142" s="4"/>
    </row>
    <row r="143" spans="1:21" ht="12.75" x14ac:dyDescent="0.2">
      <c r="A143" s="4"/>
      <c r="B143" s="4"/>
      <c r="C143" s="4"/>
      <c r="D143" s="4"/>
      <c r="E143" s="4"/>
      <c r="F143" s="4"/>
      <c r="G143" s="4"/>
      <c r="H143" s="4"/>
      <c r="I143" s="4"/>
      <c r="J143" s="4"/>
      <c r="K143" s="4"/>
      <c r="L143" s="4"/>
      <c r="M143" s="4"/>
      <c r="N143" s="4"/>
      <c r="O143" s="4"/>
      <c r="P143" s="4"/>
      <c r="Q143" s="4"/>
      <c r="R143" s="4"/>
      <c r="S143" s="4"/>
      <c r="T143" s="4"/>
      <c r="U143" s="4"/>
    </row>
    <row r="144" spans="1:21" ht="12.75" x14ac:dyDescent="0.2">
      <c r="A144" s="4"/>
      <c r="B144" s="4"/>
      <c r="C144" s="4"/>
      <c r="D144" s="4"/>
      <c r="E144" s="4"/>
      <c r="F144" s="4"/>
      <c r="G144" s="4"/>
      <c r="H144" s="4"/>
      <c r="I144" s="4"/>
      <c r="J144" s="4"/>
      <c r="K144" s="4"/>
      <c r="L144" s="4"/>
      <c r="M144" s="4"/>
      <c r="N144" s="4"/>
      <c r="O144" s="4"/>
      <c r="P144" s="4"/>
      <c r="Q144" s="4"/>
      <c r="R144" s="4"/>
      <c r="S144" s="4"/>
      <c r="T144" s="4"/>
      <c r="U144" s="4"/>
    </row>
    <row r="145" spans="1:21" ht="12.75" x14ac:dyDescent="0.2">
      <c r="A145" s="4"/>
      <c r="B145" s="4"/>
      <c r="C145" s="4"/>
      <c r="D145" s="4"/>
      <c r="E145" s="4"/>
      <c r="F145" s="4"/>
      <c r="G145" s="4"/>
      <c r="H145" s="4"/>
      <c r="I145" s="4"/>
      <c r="J145" s="4"/>
      <c r="K145" s="4"/>
      <c r="L145" s="4"/>
      <c r="M145" s="4"/>
      <c r="N145" s="4"/>
      <c r="O145" s="4"/>
      <c r="P145" s="4"/>
      <c r="Q145" s="4"/>
      <c r="R145" s="4"/>
      <c r="S145" s="4"/>
      <c r="T145" s="4"/>
      <c r="U145" s="4"/>
    </row>
    <row r="146" spans="1:21" ht="12.75" x14ac:dyDescent="0.2">
      <c r="A146" s="4"/>
      <c r="B146" s="4"/>
      <c r="C146" s="4"/>
      <c r="D146" s="4"/>
      <c r="E146" s="4"/>
      <c r="F146" s="4"/>
      <c r="G146" s="4"/>
      <c r="H146" s="4"/>
      <c r="I146" s="4"/>
      <c r="J146" s="4"/>
      <c r="K146" s="4"/>
      <c r="L146" s="4"/>
      <c r="M146" s="4"/>
      <c r="N146" s="4"/>
      <c r="O146" s="4"/>
      <c r="P146" s="4"/>
      <c r="Q146" s="4"/>
      <c r="R146" s="4"/>
      <c r="S146" s="4"/>
      <c r="T146" s="4"/>
      <c r="U146" s="4"/>
    </row>
    <row r="147" spans="1:21" ht="12.75" x14ac:dyDescent="0.2">
      <c r="A147" s="4"/>
      <c r="B147" s="4"/>
      <c r="C147" s="4"/>
      <c r="D147" s="4"/>
      <c r="E147" s="4"/>
      <c r="F147" s="4"/>
      <c r="G147" s="4"/>
      <c r="H147" s="4"/>
      <c r="I147" s="4"/>
      <c r="J147" s="4"/>
      <c r="K147" s="4"/>
      <c r="L147" s="4"/>
      <c r="M147" s="4"/>
      <c r="N147" s="4"/>
      <c r="O147" s="4"/>
      <c r="P147" s="4"/>
      <c r="Q147" s="4"/>
      <c r="R147" s="4"/>
      <c r="S147" s="4"/>
      <c r="T147" s="4"/>
      <c r="U147" s="4"/>
    </row>
    <row r="148" spans="1:21" ht="12.75" x14ac:dyDescent="0.2">
      <c r="A148" s="4"/>
      <c r="B148" s="4"/>
      <c r="C148" s="4"/>
      <c r="D148" s="4"/>
      <c r="E148" s="4"/>
      <c r="F148" s="4"/>
      <c r="G148" s="4"/>
      <c r="H148" s="4"/>
      <c r="I148" s="4"/>
      <c r="J148" s="4"/>
      <c r="K148" s="4"/>
      <c r="L148" s="4"/>
      <c r="M148" s="4"/>
      <c r="N148" s="4"/>
      <c r="O148" s="4"/>
      <c r="P148" s="4"/>
      <c r="Q148" s="4"/>
      <c r="R148" s="4"/>
      <c r="S148" s="4"/>
      <c r="T148" s="4"/>
      <c r="U148" s="4"/>
    </row>
    <row r="149" spans="1:21" ht="12.75" x14ac:dyDescent="0.2">
      <c r="A149" s="4"/>
      <c r="B149" s="4"/>
      <c r="C149" s="4"/>
      <c r="D149" s="4"/>
      <c r="E149" s="4"/>
      <c r="F149" s="4"/>
      <c r="G149" s="4"/>
      <c r="H149" s="4"/>
      <c r="I149" s="4"/>
      <c r="J149" s="4"/>
      <c r="K149" s="4"/>
      <c r="L149" s="4"/>
      <c r="M149" s="4"/>
      <c r="N149" s="4"/>
      <c r="O149" s="4"/>
      <c r="P149" s="4"/>
      <c r="Q149" s="4"/>
      <c r="R149" s="4"/>
      <c r="S149" s="4"/>
      <c r="T149" s="4"/>
      <c r="U149" s="4"/>
    </row>
    <row r="150" spans="1:21" ht="12.75" x14ac:dyDescent="0.2">
      <c r="A150" s="4"/>
      <c r="B150" s="4"/>
      <c r="C150" s="4"/>
      <c r="D150" s="4"/>
      <c r="E150" s="4"/>
      <c r="F150" s="4"/>
      <c r="G150" s="4"/>
      <c r="H150" s="4"/>
      <c r="I150" s="4"/>
      <c r="J150" s="4"/>
      <c r="K150" s="4"/>
      <c r="L150" s="4"/>
      <c r="M150" s="4"/>
      <c r="N150" s="4"/>
      <c r="O150" s="4"/>
      <c r="P150" s="4"/>
      <c r="Q150" s="4"/>
      <c r="R150" s="4"/>
      <c r="S150" s="4"/>
      <c r="T150" s="4"/>
      <c r="U150" s="4"/>
    </row>
    <row r="151" spans="1:21" ht="12.75" x14ac:dyDescent="0.2">
      <c r="A151" s="4"/>
      <c r="B151" s="4"/>
      <c r="C151" s="4"/>
      <c r="D151" s="4"/>
      <c r="E151" s="4"/>
      <c r="F151" s="4"/>
      <c r="G151" s="4"/>
      <c r="H151" s="4"/>
      <c r="I151" s="4"/>
      <c r="J151" s="4"/>
      <c r="K151" s="4"/>
      <c r="L151" s="4"/>
      <c r="M151" s="4"/>
      <c r="N151" s="4"/>
      <c r="O151" s="4"/>
      <c r="P151" s="4"/>
      <c r="Q151" s="4"/>
      <c r="R151" s="4"/>
      <c r="S151" s="4"/>
      <c r="T151" s="4"/>
      <c r="U151" s="4"/>
    </row>
    <row r="152" spans="1:21" ht="12.75" x14ac:dyDescent="0.2">
      <c r="A152" s="4"/>
      <c r="B152" s="4"/>
      <c r="C152" s="4"/>
      <c r="D152" s="4"/>
      <c r="E152" s="4"/>
      <c r="F152" s="4"/>
      <c r="G152" s="4"/>
      <c r="H152" s="4"/>
      <c r="I152" s="4"/>
      <c r="J152" s="4"/>
      <c r="K152" s="4"/>
      <c r="L152" s="4"/>
      <c r="M152" s="4"/>
      <c r="N152" s="4"/>
      <c r="O152" s="4"/>
      <c r="P152" s="4"/>
      <c r="Q152" s="4"/>
      <c r="R152" s="4"/>
      <c r="S152" s="4"/>
      <c r="T152" s="4"/>
      <c r="U152" s="4"/>
    </row>
    <row r="153" spans="1:21" ht="12.75" x14ac:dyDescent="0.2">
      <c r="A153" s="4"/>
      <c r="B153" s="4"/>
      <c r="C153" s="4"/>
      <c r="D153" s="4"/>
      <c r="E153" s="4"/>
      <c r="F153" s="4"/>
      <c r="G153" s="4"/>
      <c r="H153" s="4"/>
      <c r="I153" s="4"/>
      <c r="J153" s="4"/>
      <c r="K153" s="4"/>
      <c r="L153" s="4"/>
      <c r="M153" s="4"/>
      <c r="N153" s="4"/>
      <c r="O153" s="4"/>
      <c r="P153" s="4"/>
      <c r="Q153" s="4"/>
      <c r="R153" s="4"/>
      <c r="S153" s="4"/>
      <c r="T153" s="4"/>
      <c r="U153" s="4"/>
    </row>
    <row r="154" spans="1:21" ht="12.75" x14ac:dyDescent="0.2">
      <c r="A154" s="4"/>
      <c r="B154" s="4"/>
      <c r="C154" s="4"/>
      <c r="D154" s="4"/>
      <c r="E154" s="4"/>
      <c r="F154" s="4"/>
      <c r="G154" s="4"/>
      <c r="H154" s="4"/>
      <c r="I154" s="4"/>
      <c r="J154" s="4"/>
      <c r="K154" s="4"/>
      <c r="L154" s="4"/>
      <c r="M154" s="4"/>
      <c r="N154" s="4"/>
      <c r="O154" s="4"/>
      <c r="P154" s="4"/>
      <c r="Q154" s="4"/>
      <c r="R154" s="4"/>
      <c r="S154" s="4"/>
      <c r="T154" s="4"/>
      <c r="U154" s="4"/>
    </row>
    <row r="155" spans="1:21" ht="12.75" x14ac:dyDescent="0.2">
      <c r="A155" s="4"/>
      <c r="B155" s="4"/>
      <c r="C155" s="4"/>
      <c r="D155" s="4"/>
      <c r="E155" s="4"/>
      <c r="F155" s="4"/>
      <c r="G155" s="4"/>
      <c r="H155" s="4"/>
      <c r="I155" s="4"/>
      <c r="J155" s="4"/>
      <c r="K155" s="4"/>
      <c r="L155" s="4"/>
      <c r="M155" s="4"/>
      <c r="N155" s="4"/>
      <c r="O155" s="4"/>
      <c r="P155" s="4"/>
      <c r="Q155" s="4"/>
      <c r="R155" s="4"/>
      <c r="S155" s="4"/>
      <c r="T155" s="4"/>
      <c r="U155" s="4"/>
    </row>
    <row r="156" spans="1:21" ht="12.75" x14ac:dyDescent="0.2">
      <c r="A156" s="4"/>
      <c r="B156" s="4"/>
      <c r="C156" s="4"/>
      <c r="D156" s="4"/>
      <c r="E156" s="4"/>
      <c r="F156" s="4"/>
      <c r="G156" s="4"/>
      <c r="H156" s="4"/>
      <c r="I156" s="4"/>
      <c r="J156" s="4"/>
      <c r="K156" s="4"/>
      <c r="L156" s="4"/>
      <c r="M156" s="4"/>
      <c r="N156" s="4"/>
      <c r="O156" s="4"/>
      <c r="P156" s="4"/>
      <c r="Q156" s="4"/>
      <c r="R156" s="4"/>
      <c r="S156" s="4"/>
      <c r="T156" s="4"/>
      <c r="U156" s="4"/>
    </row>
    <row r="157" spans="1:21" ht="12.75" x14ac:dyDescent="0.2">
      <c r="A157" s="4"/>
      <c r="B157" s="4"/>
      <c r="C157" s="4"/>
      <c r="D157" s="4"/>
      <c r="E157" s="4"/>
      <c r="F157" s="4"/>
      <c r="G157" s="4"/>
      <c r="H157" s="4"/>
      <c r="I157" s="4"/>
      <c r="J157" s="4"/>
      <c r="K157" s="4"/>
      <c r="L157" s="4"/>
      <c r="M157" s="4"/>
      <c r="N157" s="4"/>
      <c r="O157" s="4"/>
      <c r="P157" s="4"/>
      <c r="Q157" s="4"/>
      <c r="R157" s="4"/>
      <c r="S157" s="4"/>
      <c r="T157" s="4"/>
      <c r="U157" s="4"/>
    </row>
    <row r="158" spans="1:21" ht="12.75" x14ac:dyDescent="0.2">
      <c r="A158" s="4"/>
      <c r="B158" s="4"/>
      <c r="C158" s="4"/>
      <c r="D158" s="4"/>
      <c r="E158" s="4"/>
      <c r="F158" s="4"/>
      <c r="G158" s="4"/>
      <c r="H158" s="4"/>
      <c r="I158" s="4"/>
      <c r="J158" s="4"/>
      <c r="K158" s="4"/>
      <c r="L158" s="4"/>
      <c r="M158" s="4"/>
      <c r="N158" s="4"/>
      <c r="O158" s="4"/>
      <c r="P158" s="4"/>
      <c r="Q158" s="4"/>
      <c r="R158" s="4"/>
      <c r="S158" s="4"/>
      <c r="T158" s="4"/>
      <c r="U158" s="4"/>
    </row>
    <row r="159" spans="1:21" ht="12.75" x14ac:dyDescent="0.2">
      <c r="A159" s="4"/>
      <c r="B159" s="4"/>
      <c r="C159" s="4"/>
      <c r="D159" s="4"/>
      <c r="E159" s="4"/>
      <c r="F159" s="4"/>
      <c r="G159" s="4"/>
      <c r="H159" s="4"/>
      <c r="I159" s="4"/>
      <c r="J159" s="4"/>
      <c r="K159" s="4"/>
      <c r="L159" s="4"/>
      <c r="M159" s="4"/>
      <c r="N159" s="4"/>
      <c r="O159" s="4"/>
      <c r="P159" s="4"/>
      <c r="Q159" s="4"/>
      <c r="R159" s="4"/>
      <c r="S159" s="4"/>
      <c r="T159" s="4"/>
      <c r="U159" s="4"/>
    </row>
    <row r="160" spans="1:21" ht="12.75" x14ac:dyDescent="0.2">
      <c r="A160" s="4"/>
      <c r="B160" s="4"/>
      <c r="C160" s="4"/>
      <c r="D160" s="4"/>
      <c r="E160" s="4"/>
      <c r="F160" s="4"/>
      <c r="G160" s="4"/>
      <c r="H160" s="4"/>
      <c r="I160" s="4"/>
      <c r="J160" s="4"/>
      <c r="K160" s="4"/>
      <c r="L160" s="4"/>
      <c r="M160" s="4"/>
      <c r="N160" s="4"/>
      <c r="O160" s="4"/>
      <c r="P160" s="4"/>
      <c r="Q160" s="4"/>
      <c r="R160" s="4"/>
      <c r="S160" s="4"/>
      <c r="T160" s="4"/>
      <c r="U160" s="4"/>
    </row>
    <row r="161" spans="1:21" ht="12.75" x14ac:dyDescent="0.2">
      <c r="A161" s="4"/>
      <c r="B161" s="4"/>
      <c r="C161" s="4"/>
      <c r="D161" s="4"/>
      <c r="E161" s="4"/>
      <c r="F161" s="4"/>
      <c r="G161" s="4"/>
      <c r="H161" s="4"/>
      <c r="I161" s="4"/>
      <c r="J161" s="4"/>
      <c r="K161" s="4"/>
      <c r="L161" s="4"/>
      <c r="M161" s="4"/>
      <c r="N161" s="4"/>
      <c r="O161" s="4"/>
      <c r="P161" s="4"/>
      <c r="Q161" s="4"/>
      <c r="R161" s="4"/>
      <c r="S161" s="4"/>
      <c r="T161" s="4"/>
      <c r="U161" s="4"/>
    </row>
    <row r="162" spans="1:21" ht="12.75" x14ac:dyDescent="0.2">
      <c r="A162" s="4"/>
      <c r="B162" s="4"/>
      <c r="C162" s="4"/>
      <c r="D162" s="4"/>
      <c r="E162" s="4"/>
      <c r="F162" s="4"/>
      <c r="G162" s="4"/>
      <c r="H162" s="4"/>
      <c r="I162" s="4"/>
      <c r="J162" s="4"/>
      <c r="K162" s="4"/>
      <c r="L162" s="4"/>
      <c r="M162" s="4"/>
      <c r="N162" s="4"/>
      <c r="O162" s="4"/>
      <c r="P162" s="4"/>
      <c r="Q162" s="4"/>
      <c r="R162" s="4"/>
      <c r="S162" s="4"/>
      <c r="T162" s="4"/>
      <c r="U162" s="4"/>
    </row>
    <row r="163" spans="1:21" ht="12.75" x14ac:dyDescent="0.2">
      <c r="A163" s="4"/>
      <c r="B163" s="4"/>
      <c r="C163" s="4"/>
      <c r="D163" s="4"/>
      <c r="E163" s="4"/>
      <c r="F163" s="4"/>
      <c r="G163" s="4"/>
      <c r="H163" s="4"/>
      <c r="I163" s="4"/>
      <c r="J163" s="4"/>
      <c r="K163" s="4"/>
      <c r="L163" s="4"/>
      <c r="M163" s="4"/>
      <c r="N163" s="4"/>
      <c r="O163" s="4"/>
      <c r="P163" s="4"/>
      <c r="Q163" s="4"/>
      <c r="R163" s="4"/>
      <c r="S163" s="4"/>
      <c r="T163" s="4"/>
      <c r="U163" s="4"/>
    </row>
    <row r="164" spans="1:21" ht="12.75" x14ac:dyDescent="0.2">
      <c r="A164" s="4"/>
      <c r="B164" s="4"/>
      <c r="C164" s="4"/>
      <c r="D164" s="4"/>
      <c r="E164" s="4"/>
      <c r="F164" s="4"/>
      <c r="G164" s="4"/>
      <c r="H164" s="4"/>
      <c r="I164" s="4"/>
      <c r="J164" s="4"/>
      <c r="K164" s="4"/>
      <c r="L164" s="4"/>
      <c r="M164" s="4"/>
      <c r="N164" s="4"/>
      <c r="O164" s="4"/>
      <c r="P164" s="4"/>
      <c r="Q164" s="4"/>
      <c r="R164" s="4"/>
      <c r="S164" s="4"/>
      <c r="T164" s="4"/>
      <c r="U164" s="4"/>
    </row>
    <row r="165" spans="1:21" ht="12.75" x14ac:dyDescent="0.2">
      <c r="A165" s="4"/>
      <c r="B165" s="4"/>
      <c r="C165" s="4"/>
      <c r="D165" s="4"/>
      <c r="E165" s="4"/>
      <c r="F165" s="4"/>
      <c r="G165" s="4"/>
      <c r="H165" s="4"/>
      <c r="I165" s="4"/>
      <c r="J165" s="4"/>
      <c r="K165" s="4"/>
      <c r="L165" s="4"/>
      <c r="M165" s="4"/>
      <c r="N165" s="4"/>
      <c r="O165" s="4"/>
      <c r="P165" s="4"/>
      <c r="Q165" s="4"/>
      <c r="R165" s="4"/>
      <c r="S165" s="4"/>
      <c r="T165" s="4"/>
      <c r="U165" s="4"/>
    </row>
    <row r="166" spans="1:21" ht="12.75" x14ac:dyDescent="0.2">
      <c r="A166" s="4"/>
      <c r="B166" s="4"/>
      <c r="C166" s="4"/>
      <c r="D166" s="4"/>
      <c r="E166" s="4"/>
      <c r="F166" s="4"/>
      <c r="G166" s="4"/>
      <c r="H166" s="4"/>
      <c r="I166" s="4"/>
      <c r="J166" s="4"/>
      <c r="K166" s="4"/>
      <c r="L166" s="4"/>
      <c r="M166" s="4"/>
      <c r="N166" s="4"/>
      <c r="O166" s="4"/>
      <c r="P166" s="4"/>
      <c r="Q166" s="4"/>
      <c r="R166" s="4"/>
      <c r="S166" s="4"/>
      <c r="T166" s="4"/>
      <c r="U166" s="4"/>
    </row>
    <row r="167" spans="1:21" ht="12.75" x14ac:dyDescent="0.2">
      <c r="A167" s="4"/>
      <c r="B167" s="4"/>
      <c r="C167" s="4"/>
      <c r="D167" s="4"/>
      <c r="E167" s="4"/>
      <c r="F167" s="4"/>
      <c r="G167" s="4"/>
      <c r="H167" s="4"/>
      <c r="I167" s="4"/>
      <c r="J167" s="4"/>
      <c r="K167" s="4"/>
      <c r="L167" s="4"/>
      <c r="M167" s="4"/>
      <c r="N167" s="4"/>
      <c r="O167" s="4"/>
      <c r="P167" s="4"/>
      <c r="Q167" s="4"/>
      <c r="R167" s="4"/>
      <c r="S167" s="4"/>
      <c r="T167" s="4"/>
      <c r="U167" s="4"/>
    </row>
    <row r="168" spans="1:21" ht="12.75" x14ac:dyDescent="0.2">
      <c r="A168" s="4"/>
      <c r="B168" s="4"/>
      <c r="C168" s="4"/>
      <c r="D168" s="4"/>
      <c r="E168" s="4"/>
      <c r="F168" s="4"/>
      <c r="G168" s="4"/>
      <c r="H168" s="4"/>
      <c r="I168" s="4"/>
      <c r="J168" s="4"/>
      <c r="K168" s="4"/>
      <c r="L168" s="4"/>
      <c r="M168" s="4"/>
      <c r="N168" s="4"/>
      <c r="O168" s="4"/>
      <c r="P168" s="4"/>
      <c r="Q168" s="4"/>
      <c r="R168" s="4"/>
      <c r="S168" s="4"/>
      <c r="T168" s="4"/>
      <c r="U168" s="4"/>
    </row>
    <row r="169" spans="1:21" ht="12.75" x14ac:dyDescent="0.2">
      <c r="A169" s="4"/>
      <c r="B169" s="4"/>
      <c r="C169" s="4"/>
      <c r="D169" s="4"/>
      <c r="E169" s="4"/>
      <c r="F169" s="4"/>
      <c r="G169" s="4"/>
      <c r="H169" s="4"/>
      <c r="I169" s="4"/>
      <c r="J169" s="4"/>
      <c r="K169" s="4"/>
      <c r="L169" s="4"/>
      <c r="M169" s="4"/>
      <c r="N169" s="4"/>
      <c r="O169" s="4"/>
      <c r="P169" s="4"/>
      <c r="Q169" s="4"/>
      <c r="R169" s="4"/>
      <c r="S169" s="4"/>
      <c r="T169" s="4"/>
      <c r="U169" s="4"/>
    </row>
    <row r="170" spans="1:21" ht="12.75" x14ac:dyDescent="0.2">
      <c r="A170" s="4"/>
      <c r="B170" s="4"/>
      <c r="C170" s="4"/>
      <c r="D170" s="4"/>
      <c r="E170" s="4"/>
      <c r="F170" s="4"/>
      <c r="G170" s="4"/>
      <c r="H170" s="4"/>
      <c r="I170" s="4"/>
      <c r="J170" s="4"/>
      <c r="K170" s="4"/>
      <c r="L170" s="4"/>
      <c r="M170" s="4"/>
      <c r="N170" s="4"/>
      <c r="O170" s="4"/>
      <c r="P170" s="4"/>
      <c r="Q170" s="4"/>
      <c r="R170" s="4"/>
      <c r="S170" s="4"/>
      <c r="T170" s="4"/>
      <c r="U170" s="4"/>
    </row>
    <row r="171" spans="1:21" ht="12.75" x14ac:dyDescent="0.2">
      <c r="A171" s="4"/>
      <c r="B171" s="4"/>
      <c r="C171" s="4"/>
      <c r="D171" s="4"/>
      <c r="E171" s="4"/>
      <c r="F171" s="4"/>
      <c r="G171" s="4"/>
      <c r="H171" s="4"/>
      <c r="I171" s="4"/>
      <c r="J171" s="4"/>
      <c r="K171" s="4"/>
      <c r="L171" s="4"/>
      <c r="M171" s="4"/>
      <c r="N171" s="4"/>
      <c r="O171" s="4"/>
      <c r="P171" s="4"/>
      <c r="Q171" s="4"/>
      <c r="R171" s="4"/>
      <c r="S171" s="4"/>
      <c r="T171" s="4"/>
      <c r="U171" s="4"/>
    </row>
    <row r="172" spans="1:21" ht="12.75" x14ac:dyDescent="0.2">
      <c r="A172" s="4"/>
      <c r="B172" s="4"/>
      <c r="C172" s="4"/>
      <c r="D172" s="4"/>
      <c r="E172" s="4"/>
      <c r="F172" s="4"/>
      <c r="G172" s="4"/>
      <c r="H172" s="4"/>
      <c r="I172" s="4"/>
      <c r="J172" s="4"/>
      <c r="K172" s="4"/>
      <c r="L172" s="4"/>
      <c r="M172" s="4"/>
      <c r="N172" s="4"/>
      <c r="O172" s="4"/>
      <c r="P172" s="4"/>
      <c r="Q172" s="4"/>
      <c r="R172" s="4"/>
      <c r="S172" s="4"/>
      <c r="T172" s="4"/>
      <c r="U172" s="4"/>
    </row>
    <row r="173" spans="1:21" ht="12.75" x14ac:dyDescent="0.2">
      <c r="A173" s="4"/>
      <c r="B173" s="4"/>
      <c r="C173" s="4"/>
      <c r="D173" s="4"/>
      <c r="E173" s="4"/>
      <c r="F173" s="4"/>
      <c r="G173" s="4"/>
      <c r="H173" s="4"/>
      <c r="I173" s="4"/>
      <c r="J173" s="4"/>
      <c r="K173" s="4"/>
      <c r="L173" s="4"/>
      <c r="M173" s="4"/>
      <c r="N173" s="4"/>
      <c r="O173" s="4"/>
      <c r="P173" s="4"/>
      <c r="Q173" s="4"/>
      <c r="R173" s="4"/>
      <c r="S173" s="4"/>
      <c r="T173" s="4"/>
      <c r="U173" s="4"/>
    </row>
    <row r="174" spans="1:21" ht="12.75" x14ac:dyDescent="0.2">
      <c r="A174" s="4"/>
      <c r="B174" s="4"/>
      <c r="C174" s="4"/>
      <c r="D174" s="4"/>
      <c r="E174" s="4"/>
      <c r="F174" s="4"/>
      <c r="G174" s="4"/>
      <c r="H174" s="4"/>
      <c r="I174" s="4"/>
      <c r="J174" s="4"/>
      <c r="K174" s="4"/>
      <c r="L174" s="4"/>
      <c r="M174" s="4"/>
      <c r="N174" s="4"/>
      <c r="O174" s="4"/>
      <c r="P174" s="4"/>
      <c r="Q174" s="4"/>
      <c r="R174" s="4"/>
      <c r="S174" s="4"/>
      <c r="T174" s="4"/>
      <c r="U174" s="4"/>
    </row>
    <row r="175" spans="1:21" ht="12.75" x14ac:dyDescent="0.2">
      <c r="A175" s="4"/>
      <c r="B175" s="4"/>
      <c r="C175" s="4"/>
      <c r="D175" s="4"/>
      <c r="E175" s="4"/>
      <c r="F175" s="4"/>
      <c r="G175" s="4"/>
      <c r="H175" s="4"/>
      <c r="I175" s="4"/>
      <c r="J175" s="4"/>
      <c r="K175" s="4"/>
      <c r="L175" s="4"/>
      <c r="M175" s="4"/>
      <c r="N175" s="4"/>
      <c r="O175" s="4"/>
      <c r="P175" s="4"/>
      <c r="Q175" s="4"/>
      <c r="R175" s="4"/>
      <c r="S175" s="4"/>
      <c r="T175" s="4"/>
      <c r="U175" s="4"/>
    </row>
    <row r="176" spans="1:21" ht="12.75" x14ac:dyDescent="0.2">
      <c r="A176" s="4"/>
      <c r="B176" s="4"/>
      <c r="C176" s="4"/>
      <c r="D176" s="4"/>
      <c r="E176" s="4"/>
      <c r="F176" s="4"/>
      <c r="G176" s="4"/>
      <c r="H176" s="4"/>
      <c r="I176" s="4"/>
      <c r="J176" s="4"/>
      <c r="K176" s="4"/>
      <c r="L176" s="4"/>
      <c r="M176" s="4"/>
      <c r="N176" s="4"/>
      <c r="O176" s="4"/>
      <c r="P176" s="4"/>
      <c r="Q176" s="4"/>
      <c r="R176" s="4"/>
      <c r="S176" s="4"/>
      <c r="T176" s="4"/>
      <c r="U176" s="4"/>
    </row>
    <row r="177" spans="1:21" ht="12.75" x14ac:dyDescent="0.2">
      <c r="A177" s="4"/>
      <c r="B177" s="4"/>
      <c r="C177" s="4"/>
      <c r="D177" s="4"/>
      <c r="E177" s="4"/>
      <c r="F177" s="4"/>
      <c r="G177" s="4"/>
      <c r="H177" s="4"/>
      <c r="I177" s="4"/>
      <c r="J177" s="4"/>
      <c r="K177" s="4"/>
      <c r="L177" s="4"/>
      <c r="M177" s="4"/>
      <c r="N177" s="4"/>
      <c r="O177" s="4"/>
      <c r="P177" s="4"/>
      <c r="Q177" s="4"/>
      <c r="R177" s="4"/>
      <c r="S177" s="4"/>
      <c r="T177" s="4"/>
      <c r="U177" s="4"/>
    </row>
    <row r="178" spans="1:21" ht="12.75" x14ac:dyDescent="0.2">
      <c r="A178" s="4"/>
      <c r="B178" s="4"/>
      <c r="C178" s="4"/>
      <c r="D178" s="4"/>
      <c r="E178" s="4"/>
      <c r="F178" s="4"/>
      <c r="G178" s="4"/>
      <c r="H178" s="4"/>
      <c r="I178" s="4"/>
      <c r="J178" s="4"/>
      <c r="K178" s="4"/>
      <c r="L178" s="4"/>
      <c r="M178" s="4"/>
      <c r="N178" s="4"/>
      <c r="O178" s="4"/>
      <c r="P178" s="4"/>
      <c r="Q178" s="4"/>
      <c r="R178" s="4"/>
      <c r="S178" s="4"/>
      <c r="T178" s="4"/>
      <c r="U178" s="4"/>
    </row>
    <row r="179" spans="1:21" ht="12.75" x14ac:dyDescent="0.2">
      <c r="A179" s="4"/>
      <c r="B179" s="4"/>
      <c r="C179" s="4"/>
      <c r="D179" s="4"/>
      <c r="E179" s="4"/>
      <c r="F179" s="4"/>
      <c r="G179" s="4"/>
      <c r="H179" s="4"/>
      <c r="I179" s="4"/>
      <c r="J179" s="4"/>
      <c r="K179" s="4"/>
      <c r="L179" s="4"/>
      <c r="M179" s="4"/>
      <c r="N179" s="4"/>
      <c r="O179" s="4"/>
      <c r="P179" s="4"/>
      <c r="Q179" s="4"/>
      <c r="R179" s="4"/>
      <c r="S179" s="4"/>
      <c r="T179" s="4"/>
      <c r="U179" s="4"/>
    </row>
    <row r="180" spans="1:21" ht="12.75" x14ac:dyDescent="0.2">
      <c r="A180" s="4"/>
      <c r="B180" s="4"/>
      <c r="C180" s="4"/>
      <c r="D180" s="4"/>
      <c r="E180" s="4"/>
      <c r="F180" s="4"/>
      <c r="G180" s="4"/>
      <c r="H180" s="4"/>
      <c r="I180" s="4"/>
      <c r="J180" s="4"/>
      <c r="K180" s="4"/>
      <c r="L180" s="4"/>
      <c r="M180" s="4"/>
      <c r="N180" s="4"/>
      <c r="O180" s="4"/>
      <c r="P180" s="4"/>
      <c r="Q180" s="4"/>
      <c r="R180" s="4"/>
      <c r="S180" s="4"/>
      <c r="T180" s="4"/>
      <c r="U180" s="4"/>
    </row>
    <row r="181" spans="1:21" ht="12.75" x14ac:dyDescent="0.2">
      <c r="A181" s="4"/>
      <c r="B181" s="4"/>
      <c r="C181" s="4"/>
      <c r="D181" s="4"/>
      <c r="E181" s="4"/>
      <c r="F181" s="4"/>
      <c r="G181" s="4"/>
      <c r="H181" s="4"/>
      <c r="I181" s="4"/>
      <c r="J181" s="4"/>
      <c r="K181" s="4"/>
      <c r="L181" s="4"/>
      <c r="M181" s="4"/>
      <c r="N181" s="4"/>
      <c r="O181" s="4"/>
      <c r="P181" s="4"/>
      <c r="Q181" s="4"/>
      <c r="R181" s="4"/>
      <c r="S181" s="4"/>
      <c r="T181" s="4"/>
      <c r="U181" s="4"/>
    </row>
    <row r="182" spans="1:21" ht="12.75" x14ac:dyDescent="0.2">
      <c r="A182" s="4"/>
      <c r="B182" s="4"/>
      <c r="C182" s="4"/>
      <c r="D182" s="4"/>
      <c r="E182" s="4"/>
      <c r="F182" s="4"/>
      <c r="G182" s="4"/>
      <c r="H182" s="4"/>
      <c r="I182" s="4"/>
      <c r="J182" s="4"/>
      <c r="K182" s="4"/>
      <c r="L182" s="4"/>
      <c r="M182" s="4"/>
      <c r="N182" s="4"/>
      <c r="O182" s="4"/>
      <c r="P182" s="4"/>
      <c r="Q182" s="4"/>
      <c r="R182" s="4"/>
      <c r="S182" s="4"/>
      <c r="T182" s="4"/>
      <c r="U182" s="4"/>
    </row>
    <row r="183" spans="1:21" ht="12.75" x14ac:dyDescent="0.2">
      <c r="A183" s="4"/>
      <c r="B183" s="4"/>
      <c r="C183" s="4"/>
      <c r="D183" s="4"/>
      <c r="E183" s="4"/>
      <c r="F183" s="4"/>
      <c r="G183" s="4"/>
      <c r="H183" s="4"/>
      <c r="I183" s="4"/>
      <c r="J183" s="4"/>
      <c r="K183" s="4"/>
      <c r="L183" s="4"/>
      <c r="M183" s="4"/>
      <c r="N183" s="4"/>
      <c r="O183" s="4"/>
      <c r="P183" s="4"/>
      <c r="Q183" s="4"/>
      <c r="R183" s="4"/>
      <c r="S183" s="4"/>
      <c r="T183" s="4"/>
      <c r="U183" s="4"/>
    </row>
    <row r="184" spans="1:21" ht="12.75" x14ac:dyDescent="0.2">
      <c r="A184" s="4"/>
      <c r="B184" s="4"/>
      <c r="C184" s="4"/>
      <c r="D184" s="4"/>
      <c r="E184" s="4"/>
      <c r="F184" s="4"/>
      <c r="G184" s="4"/>
      <c r="H184" s="4"/>
      <c r="I184" s="4"/>
      <c r="J184" s="4"/>
      <c r="K184" s="4"/>
      <c r="L184" s="4"/>
      <c r="M184" s="4"/>
      <c r="N184" s="4"/>
      <c r="O184" s="4"/>
      <c r="P184" s="4"/>
      <c r="Q184" s="4"/>
      <c r="R184" s="4"/>
      <c r="S184" s="4"/>
      <c r="T184" s="4"/>
      <c r="U184" s="4"/>
    </row>
    <row r="185" spans="1:21" ht="12.75" x14ac:dyDescent="0.2">
      <c r="A185" s="4"/>
      <c r="B185" s="4"/>
      <c r="C185" s="4"/>
      <c r="D185" s="4"/>
      <c r="E185" s="4"/>
      <c r="F185" s="4"/>
      <c r="G185" s="4"/>
      <c r="H185" s="4"/>
      <c r="I185" s="4"/>
      <c r="J185" s="4"/>
      <c r="K185" s="4"/>
      <c r="L185" s="4"/>
      <c r="M185" s="4"/>
      <c r="N185" s="4"/>
      <c r="O185" s="4"/>
      <c r="P185" s="4"/>
      <c r="Q185" s="4"/>
      <c r="R185" s="4"/>
      <c r="S185" s="4"/>
      <c r="T185" s="4"/>
      <c r="U185" s="4"/>
    </row>
    <row r="186" spans="1:21" ht="12.75" x14ac:dyDescent="0.2">
      <c r="A186" s="4"/>
      <c r="B186" s="4"/>
      <c r="C186" s="4"/>
      <c r="D186" s="4"/>
      <c r="E186" s="4"/>
      <c r="F186" s="4"/>
      <c r="G186" s="4"/>
      <c r="H186" s="4"/>
      <c r="I186" s="4"/>
      <c r="J186" s="4"/>
      <c r="K186" s="4"/>
      <c r="L186" s="4"/>
      <c r="M186" s="4"/>
      <c r="N186" s="4"/>
      <c r="O186" s="4"/>
      <c r="P186" s="4"/>
      <c r="Q186" s="4"/>
      <c r="R186" s="4"/>
      <c r="S186" s="4"/>
      <c r="T186" s="4"/>
      <c r="U186" s="4"/>
    </row>
    <row r="187" spans="1:21" ht="12.75" x14ac:dyDescent="0.2">
      <c r="A187" s="4"/>
      <c r="B187" s="4"/>
      <c r="C187" s="4"/>
      <c r="D187" s="4"/>
      <c r="E187" s="4"/>
      <c r="F187" s="4"/>
      <c r="G187" s="4"/>
      <c r="H187" s="4"/>
      <c r="I187" s="4"/>
      <c r="J187" s="4"/>
      <c r="K187" s="4"/>
      <c r="L187" s="4"/>
      <c r="M187" s="4"/>
      <c r="N187" s="4"/>
      <c r="O187" s="4"/>
      <c r="P187" s="4"/>
      <c r="Q187" s="4"/>
      <c r="R187" s="4"/>
      <c r="S187" s="4"/>
      <c r="T187" s="4"/>
      <c r="U187" s="4"/>
    </row>
    <row r="188" spans="1:21" ht="12.75" x14ac:dyDescent="0.2">
      <c r="A188" s="4"/>
      <c r="B188" s="4"/>
      <c r="C188" s="4"/>
      <c r="D188" s="4"/>
      <c r="E188" s="4"/>
      <c r="F188" s="4"/>
      <c r="G188" s="4"/>
      <c r="H188" s="4"/>
      <c r="I188" s="4"/>
      <c r="J188" s="4"/>
      <c r="K188" s="4"/>
      <c r="L188" s="4"/>
      <c r="M188" s="4"/>
      <c r="N188" s="4"/>
      <c r="O188" s="4"/>
      <c r="P188" s="4"/>
      <c r="Q188" s="4"/>
      <c r="R188" s="4"/>
      <c r="S188" s="4"/>
      <c r="T188" s="4"/>
      <c r="U188" s="4"/>
    </row>
    <row r="189" spans="1:21" ht="12.75" x14ac:dyDescent="0.2">
      <c r="A189" s="4"/>
      <c r="B189" s="4"/>
      <c r="C189" s="4"/>
      <c r="D189" s="4"/>
      <c r="E189" s="4"/>
      <c r="F189" s="4"/>
      <c r="G189" s="4"/>
      <c r="H189" s="4"/>
      <c r="I189" s="4"/>
      <c r="J189" s="4"/>
      <c r="K189" s="4"/>
      <c r="L189" s="4"/>
      <c r="M189" s="4"/>
      <c r="N189" s="4"/>
      <c r="O189" s="4"/>
      <c r="P189" s="4"/>
      <c r="Q189" s="4"/>
      <c r="R189" s="4"/>
      <c r="S189" s="4"/>
      <c r="T189" s="4"/>
      <c r="U189" s="4"/>
    </row>
    <row r="190" spans="1:21" ht="12.75" x14ac:dyDescent="0.2">
      <c r="A190" s="4"/>
      <c r="B190" s="4"/>
      <c r="C190" s="4"/>
      <c r="D190" s="4"/>
      <c r="E190" s="4"/>
      <c r="F190" s="4"/>
      <c r="G190" s="4"/>
      <c r="H190" s="4"/>
      <c r="I190" s="4"/>
      <c r="J190" s="4"/>
      <c r="K190" s="4"/>
      <c r="L190" s="4"/>
      <c r="M190" s="4"/>
      <c r="N190" s="4"/>
      <c r="O190" s="4"/>
      <c r="P190" s="4"/>
      <c r="Q190" s="4"/>
      <c r="R190" s="4"/>
      <c r="S190" s="4"/>
      <c r="T190" s="4"/>
      <c r="U190" s="4"/>
    </row>
    <row r="191" spans="1:21" ht="12.75" x14ac:dyDescent="0.2">
      <c r="A191" s="4"/>
      <c r="B191" s="4"/>
      <c r="C191" s="4"/>
      <c r="D191" s="4"/>
      <c r="E191" s="4"/>
      <c r="F191" s="4"/>
      <c r="G191" s="4"/>
      <c r="H191" s="4"/>
      <c r="I191" s="4"/>
      <c r="J191" s="4"/>
      <c r="K191" s="4"/>
      <c r="L191" s="4"/>
      <c r="M191" s="4"/>
      <c r="N191" s="4"/>
      <c r="O191" s="4"/>
      <c r="P191" s="4"/>
      <c r="Q191" s="4"/>
      <c r="R191" s="4"/>
      <c r="S191" s="4"/>
      <c r="T191" s="4"/>
      <c r="U191" s="4"/>
    </row>
    <row r="192" spans="1:21" ht="12.75" x14ac:dyDescent="0.2">
      <c r="A192" s="4"/>
      <c r="B192" s="4"/>
      <c r="C192" s="4"/>
      <c r="D192" s="4"/>
      <c r="E192" s="4"/>
      <c r="F192" s="4"/>
      <c r="G192" s="4"/>
      <c r="H192" s="4"/>
      <c r="I192" s="4"/>
      <c r="J192" s="4"/>
      <c r="K192" s="4"/>
      <c r="L192" s="4"/>
      <c r="M192" s="4"/>
      <c r="N192" s="4"/>
      <c r="O192" s="4"/>
      <c r="P192" s="4"/>
      <c r="Q192" s="4"/>
      <c r="R192" s="4"/>
      <c r="S192" s="4"/>
      <c r="T192" s="4"/>
      <c r="U192" s="4"/>
    </row>
    <row r="193" spans="1:21" ht="12.75" x14ac:dyDescent="0.2">
      <c r="A193" s="4"/>
      <c r="B193" s="4"/>
      <c r="C193" s="4"/>
      <c r="D193" s="4"/>
      <c r="E193" s="4"/>
      <c r="F193" s="4"/>
      <c r="G193" s="4"/>
      <c r="H193" s="4"/>
      <c r="I193" s="4"/>
      <c r="J193" s="4"/>
      <c r="K193" s="4"/>
      <c r="L193" s="4"/>
      <c r="M193" s="4"/>
      <c r="N193" s="4"/>
      <c r="O193" s="4"/>
      <c r="P193" s="4"/>
      <c r="Q193" s="4"/>
      <c r="R193" s="4"/>
      <c r="S193" s="4"/>
      <c r="T193" s="4"/>
      <c r="U193" s="4"/>
    </row>
    <row r="194" spans="1:21" ht="12.75" x14ac:dyDescent="0.2">
      <c r="A194" s="4"/>
      <c r="B194" s="4"/>
      <c r="C194" s="4"/>
      <c r="D194" s="4"/>
      <c r="E194" s="4"/>
      <c r="F194" s="4"/>
      <c r="G194" s="4"/>
      <c r="H194" s="4"/>
      <c r="I194" s="4"/>
      <c r="J194" s="4"/>
      <c r="K194" s="4"/>
      <c r="L194" s="4"/>
      <c r="M194" s="4"/>
      <c r="N194" s="4"/>
      <c r="O194" s="4"/>
      <c r="P194" s="4"/>
      <c r="Q194" s="4"/>
      <c r="R194" s="4"/>
      <c r="S194" s="4"/>
      <c r="T194" s="4"/>
      <c r="U194" s="4"/>
    </row>
    <row r="195" spans="1:21" ht="12.75" x14ac:dyDescent="0.2">
      <c r="A195" s="4"/>
      <c r="B195" s="4"/>
      <c r="C195" s="4"/>
      <c r="D195" s="4"/>
      <c r="E195" s="4"/>
      <c r="F195" s="4"/>
      <c r="G195" s="4"/>
      <c r="H195" s="4"/>
      <c r="I195" s="4"/>
      <c r="J195" s="4"/>
      <c r="K195" s="4"/>
      <c r="L195" s="4"/>
      <c r="M195" s="4"/>
      <c r="N195" s="4"/>
      <c r="O195" s="4"/>
      <c r="P195" s="4"/>
      <c r="Q195" s="4"/>
      <c r="R195" s="4"/>
      <c r="S195" s="4"/>
      <c r="T195" s="4"/>
      <c r="U195" s="4"/>
    </row>
    <row r="196" spans="1:21" ht="12.75" x14ac:dyDescent="0.2">
      <c r="A196" s="4"/>
      <c r="B196" s="4"/>
      <c r="C196" s="4"/>
      <c r="D196" s="4"/>
      <c r="E196" s="4"/>
      <c r="F196" s="4"/>
      <c r="G196" s="4"/>
      <c r="H196" s="4"/>
      <c r="I196" s="4"/>
      <c r="J196" s="4"/>
      <c r="K196" s="4"/>
      <c r="L196" s="4"/>
      <c r="M196" s="4"/>
      <c r="N196" s="4"/>
      <c r="O196" s="4"/>
      <c r="P196" s="4"/>
      <c r="Q196" s="4"/>
      <c r="R196" s="4"/>
      <c r="S196" s="4"/>
      <c r="T196" s="4"/>
      <c r="U196" s="4"/>
    </row>
    <row r="197" spans="1:21" ht="12.75" x14ac:dyDescent="0.2">
      <c r="A197" s="4"/>
      <c r="B197" s="4"/>
      <c r="C197" s="4"/>
      <c r="D197" s="4"/>
      <c r="E197" s="4"/>
      <c r="F197" s="4"/>
      <c r="G197" s="4"/>
      <c r="H197" s="4"/>
      <c r="I197" s="4"/>
      <c r="J197" s="4"/>
      <c r="K197" s="4"/>
      <c r="L197" s="4"/>
      <c r="M197" s="4"/>
      <c r="N197" s="4"/>
      <c r="O197" s="4"/>
      <c r="P197" s="4"/>
      <c r="Q197" s="4"/>
      <c r="R197" s="4"/>
      <c r="S197" s="4"/>
      <c r="T197" s="4"/>
      <c r="U197" s="4"/>
    </row>
    <row r="198" spans="1:21" ht="12.75" x14ac:dyDescent="0.2">
      <c r="A198" s="4"/>
      <c r="B198" s="4"/>
      <c r="C198" s="4"/>
      <c r="D198" s="4"/>
      <c r="E198" s="4"/>
      <c r="F198" s="4"/>
      <c r="G198" s="4"/>
      <c r="H198" s="4"/>
      <c r="I198" s="4"/>
      <c r="J198" s="4"/>
      <c r="K198" s="4"/>
      <c r="L198" s="4"/>
      <c r="M198" s="4"/>
      <c r="N198" s="4"/>
      <c r="O198" s="4"/>
      <c r="P198" s="4"/>
      <c r="Q198" s="4"/>
      <c r="R198" s="4"/>
      <c r="S198" s="4"/>
      <c r="T198" s="4"/>
      <c r="U198" s="4"/>
    </row>
    <row r="199" spans="1:21" ht="12.75" x14ac:dyDescent="0.2">
      <c r="A199" s="4"/>
      <c r="B199" s="4"/>
      <c r="C199" s="4"/>
      <c r="D199" s="4"/>
      <c r="E199" s="4"/>
      <c r="F199" s="4"/>
      <c r="G199" s="4"/>
      <c r="H199" s="4"/>
      <c r="I199" s="4"/>
      <c r="J199" s="4"/>
      <c r="K199" s="4"/>
      <c r="L199" s="4"/>
      <c r="M199" s="4"/>
      <c r="N199" s="4"/>
      <c r="O199" s="4"/>
      <c r="P199" s="4"/>
      <c r="Q199" s="4"/>
      <c r="R199" s="4"/>
      <c r="S199" s="4"/>
      <c r="T199" s="4"/>
      <c r="U199" s="4"/>
    </row>
    <row r="200" spans="1:21" ht="12.75" x14ac:dyDescent="0.2">
      <c r="A200" s="4"/>
      <c r="B200" s="4"/>
      <c r="C200" s="4"/>
      <c r="D200" s="4"/>
      <c r="E200" s="4"/>
      <c r="F200" s="4"/>
      <c r="G200" s="4"/>
      <c r="H200" s="4"/>
      <c r="I200" s="4"/>
      <c r="J200" s="4"/>
      <c r="K200" s="4"/>
      <c r="L200" s="4"/>
      <c r="M200" s="4"/>
      <c r="N200" s="4"/>
      <c r="O200" s="4"/>
      <c r="P200" s="4"/>
      <c r="Q200" s="4"/>
      <c r="R200" s="4"/>
      <c r="S200" s="4"/>
      <c r="T200" s="4"/>
      <c r="U200" s="4"/>
    </row>
    <row r="201" spans="1:21" ht="12.75" x14ac:dyDescent="0.2">
      <c r="A201" s="4"/>
      <c r="B201" s="4"/>
      <c r="C201" s="4"/>
      <c r="D201" s="4"/>
      <c r="E201" s="4"/>
      <c r="F201" s="4"/>
      <c r="G201" s="4"/>
      <c r="H201" s="4"/>
      <c r="I201" s="4"/>
      <c r="J201" s="4"/>
      <c r="K201" s="4"/>
      <c r="L201" s="4"/>
      <c r="M201" s="4"/>
      <c r="N201" s="4"/>
      <c r="O201" s="4"/>
      <c r="P201" s="4"/>
      <c r="Q201" s="4"/>
      <c r="R201" s="4"/>
      <c r="S201" s="4"/>
      <c r="T201" s="4"/>
      <c r="U201" s="4"/>
    </row>
    <row r="202" spans="1:21" ht="12.75" x14ac:dyDescent="0.2">
      <c r="A202" s="4"/>
      <c r="B202" s="4"/>
      <c r="C202" s="4"/>
      <c r="D202" s="4"/>
      <c r="E202" s="4"/>
      <c r="F202" s="4"/>
      <c r="G202" s="4"/>
      <c r="H202" s="4"/>
      <c r="I202" s="4"/>
      <c r="J202" s="4"/>
      <c r="K202" s="4"/>
      <c r="L202" s="4"/>
      <c r="M202" s="4"/>
      <c r="N202" s="4"/>
      <c r="O202" s="4"/>
      <c r="P202" s="4"/>
      <c r="Q202" s="4"/>
      <c r="R202" s="4"/>
      <c r="S202" s="4"/>
      <c r="T202" s="4"/>
      <c r="U202" s="4"/>
    </row>
    <row r="203" spans="1:21" ht="12.75" x14ac:dyDescent="0.2">
      <c r="A203" s="4"/>
      <c r="B203" s="4"/>
      <c r="C203" s="4"/>
      <c r="D203" s="4"/>
      <c r="E203" s="4"/>
      <c r="F203" s="4"/>
      <c r="G203" s="4"/>
      <c r="H203" s="4"/>
      <c r="I203" s="4"/>
      <c r="J203" s="4"/>
      <c r="K203" s="4"/>
      <c r="L203" s="4"/>
      <c r="M203" s="4"/>
      <c r="N203" s="4"/>
      <c r="O203" s="4"/>
      <c r="P203" s="4"/>
      <c r="Q203" s="4"/>
      <c r="R203" s="4"/>
      <c r="S203" s="4"/>
      <c r="T203" s="4"/>
      <c r="U203" s="4"/>
    </row>
    <row r="204" spans="1:21" ht="12.75" x14ac:dyDescent="0.2">
      <c r="A204" s="4"/>
      <c r="B204" s="4"/>
      <c r="C204" s="4"/>
      <c r="D204" s="4"/>
      <c r="E204" s="4"/>
      <c r="F204" s="4"/>
      <c r="G204" s="4"/>
      <c r="H204" s="4"/>
      <c r="I204" s="4"/>
      <c r="J204" s="4"/>
      <c r="K204" s="4"/>
      <c r="L204" s="4"/>
      <c r="M204" s="4"/>
      <c r="N204" s="4"/>
      <c r="O204" s="4"/>
      <c r="P204" s="4"/>
      <c r="Q204" s="4"/>
      <c r="R204" s="4"/>
      <c r="S204" s="4"/>
      <c r="T204" s="4"/>
      <c r="U204" s="4"/>
    </row>
    <row r="205" spans="1:21" ht="12.75" x14ac:dyDescent="0.2">
      <c r="A205" s="4"/>
      <c r="B205" s="4"/>
      <c r="C205" s="4"/>
      <c r="D205" s="4"/>
      <c r="E205" s="4"/>
      <c r="F205" s="4"/>
      <c r="G205" s="4"/>
      <c r="H205" s="4"/>
      <c r="I205" s="4"/>
      <c r="J205" s="4"/>
      <c r="K205" s="4"/>
      <c r="L205" s="4"/>
      <c r="M205" s="4"/>
      <c r="N205" s="4"/>
      <c r="O205" s="4"/>
      <c r="P205" s="4"/>
      <c r="Q205" s="4"/>
      <c r="R205" s="4"/>
      <c r="S205" s="4"/>
      <c r="T205" s="4"/>
      <c r="U205" s="4"/>
    </row>
    <row r="206" spans="1:21" ht="12.75" x14ac:dyDescent="0.2">
      <c r="A206" s="4"/>
      <c r="B206" s="4"/>
      <c r="C206" s="4"/>
      <c r="D206" s="4"/>
      <c r="E206" s="4"/>
      <c r="F206" s="4"/>
      <c r="G206" s="4"/>
      <c r="H206" s="4"/>
      <c r="I206" s="4"/>
      <c r="J206" s="4"/>
      <c r="K206" s="4"/>
      <c r="L206" s="4"/>
      <c r="M206" s="4"/>
      <c r="N206" s="4"/>
      <c r="O206" s="4"/>
      <c r="P206" s="4"/>
      <c r="Q206" s="4"/>
      <c r="R206" s="4"/>
      <c r="S206" s="4"/>
      <c r="T206" s="4"/>
      <c r="U206" s="4"/>
    </row>
    <row r="207" spans="1:21" ht="12.75" x14ac:dyDescent="0.2">
      <c r="A207" s="4"/>
      <c r="B207" s="4"/>
      <c r="C207" s="4"/>
      <c r="D207" s="4"/>
      <c r="E207" s="4"/>
      <c r="F207" s="4"/>
      <c r="G207" s="4"/>
      <c r="H207" s="4"/>
      <c r="I207" s="4"/>
      <c r="J207" s="4"/>
      <c r="K207" s="4"/>
      <c r="L207" s="4"/>
      <c r="M207" s="4"/>
      <c r="N207" s="4"/>
      <c r="O207" s="4"/>
      <c r="P207" s="4"/>
      <c r="Q207" s="4"/>
      <c r="R207" s="4"/>
      <c r="S207" s="4"/>
      <c r="T207" s="4"/>
      <c r="U207" s="4"/>
    </row>
    <row r="208" spans="1:21" ht="12.75" x14ac:dyDescent="0.2">
      <c r="A208" s="4"/>
      <c r="B208" s="4"/>
      <c r="C208" s="4"/>
      <c r="D208" s="4"/>
      <c r="E208" s="4"/>
      <c r="F208" s="4"/>
      <c r="G208" s="4"/>
      <c r="H208" s="4"/>
      <c r="I208" s="4"/>
      <c r="J208" s="4"/>
      <c r="K208" s="4"/>
      <c r="L208" s="4"/>
      <c r="M208" s="4"/>
      <c r="N208" s="4"/>
      <c r="O208" s="4"/>
      <c r="P208" s="4"/>
      <c r="Q208" s="4"/>
      <c r="R208" s="4"/>
      <c r="S208" s="4"/>
      <c r="T208" s="4"/>
      <c r="U208" s="4"/>
    </row>
    <row r="209" spans="1:21" ht="12.75" x14ac:dyDescent="0.2">
      <c r="A209" s="4"/>
      <c r="B209" s="4"/>
      <c r="C209" s="4"/>
      <c r="D209" s="4"/>
      <c r="E209" s="4"/>
      <c r="F209" s="4"/>
      <c r="G209" s="4"/>
      <c r="H209" s="4"/>
      <c r="I209" s="4"/>
      <c r="J209" s="4"/>
      <c r="K209" s="4"/>
      <c r="L209" s="4"/>
      <c r="M209" s="4"/>
      <c r="N209" s="4"/>
      <c r="O209" s="4"/>
      <c r="P209" s="4"/>
      <c r="Q209" s="4"/>
      <c r="R209" s="4"/>
      <c r="S209" s="4"/>
      <c r="T209" s="4"/>
      <c r="U209" s="4"/>
    </row>
    <row r="210" spans="1:21" ht="12.75" x14ac:dyDescent="0.2">
      <c r="A210" s="4"/>
      <c r="B210" s="4"/>
      <c r="C210" s="4"/>
      <c r="D210" s="4"/>
      <c r="E210" s="4"/>
      <c r="F210" s="4"/>
      <c r="G210" s="4"/>
      <c r="H210" s="4"/>
      <c r="I210" s="4"/>
      <c r="J210" s="4"/>
      <c r="K210" s="4"/>
      <c r="L210" s="4"/>
      <c r="M210" s="4"/>
      <c r="N210" s="4"/>
      <c r="O210" s="4"/>
      <c r="P210" s="4"/>
      <c r="Q210" s="4"/>
      <c r="R210" s="4"/>
      <c r="S210" s="4"/>
      <c r="T210" s="4"/>
      <c r="U210" s="4"/>
    </row>
    <row r="211" spans="1:21" ht="12.75" x14ac:dyDescent="0.2">
      <c r="A211" s="4"/>
      <c r="B211" s="4"/>
      <c r="C211" s="4"/>
      <c r="D211" s="4"/>
      <c r="E211" s="4"/>
      <c r="F211" s="4"/>
      <c r="G211" s="4"/>
      <c r="H211" s="4"/>
      <c r="I211" s="4"/>
      <c r="J211" s="4"/>
      <c r="K211" s="4"/>
      <c r="L211" s="4"/>
      <c r="M211" s="4"/>
      <c r="N211" s="4"/>
      <c r="O211" s="4"/>
      <c r="P211" s="4"/>
      <c r="Q211" s="4"/>
      <c r="R211" s="4"/>
      <c r="S211" s="4"/>
      <c r="T211" s="4"/>
      <c r="U211" s="4"/>
    </row>
    <row r="212" spans="1:21" ht="12.75" x14ac:dyDescent="0.2">
      <c r="A212" s="4"/>
      <c r="B212" s="4"/>
      <c r="C212" s="4"/>
      <c r="D212" s="4"/>
      <c r="E212" s="4"/>
      <c r="F212" s="4"/>
      <c r="G212" s="4"/>
      <c r="H212" s="4"/>
      <c r="I212" s="4"/>
      <c r="J212" s="4"/>
      <c r="K212" s="4"/>
      <c r="L212" s="4"/>
      <c r="M212" s="4"/>
      <c r="N212" s="4"/>
      <c r="O212" s="4"/>
      <c r="P212" s="4"/>
      <c r="Q212" s="4"/>
      <c r="R212" s="4"/>
      <c r="S212" s="4"/>
      <c r="T212" s="4"/>
      <c r="U212" s="4"/>
    </row>
    <row r="213" spans="1:21" ht="12.75" x14ac:dyDescent="0.2">
      <c r="A213" s="4"/>
      <c r="B213" s="4"/>
      <c r="C213" s="4"/>
      <c r="D213" s="4"/>
      <c r="E213" s="4"/>
      <c r="F213" s="4"/>
      <c r="G213" s="4"/>
      <c r="H213" s="4"/>
      <c r="I213" s="4"/>
      <c r="J213" s="4"/>
      <c r="K213" s="4"/>
      <c r="L213" s="4"/>
      <c r="M213" s="4"/>
      <c r="N213" s="4"/>
      <c r="O213" s="4"/>
      <c r="P213" s="4"/>
      <c r="Q213" s="4"/>
      <c r="R213" s="4"/>
      <c r="S213" s="4"/>
      <c r="T213" s="4"/>
      <c r="U213" s="4"/>
    </row>
    <row r="214" spans="1:21" ht="12.75" x14ac:dyDescent="0.2">
      <c r="A214" s="4"/>
      <c r="B214" s="4"/>
      <c r="C214" s="4"/>
      <c r="D214" s="4"/>
      <c r="E214" s="4"/>
      <c r="F214" s="4"/>
      <c r="G214" s="4"/>
      <c r="H214" s="4"/>
      <c r="I214" s="4"/>
      <c r="J214" s="4"/>
      <c r="K214" s="4"/>
      <c r="L214" s="4"/>
      <c r="M214" s="4"/>
      <c r="N214" s="4"/>
      <c r="O214" s="4"/>
      <c r="P214" s="4"/>
      <c r="Q214" s="4"/>
      <c r="R214" s="4"/>
      <c r="S214" s="4"/>
      <c r="T214" s="4"/>
      <c r="U214" s="4"/>
    </row>
    <row r="215" spans="1:21" ht="12.75" x14ac:dyDescent="0.2">
      <c r="A215" s="4"/>
      <c r="B215" s="4"/>
      <c r="C215" s="4"/>
      <c r="D215" s="4"/>
      <c r="E215" s="4"/>
      <c r="F215" s="4"/>
      <c r="G215" s="4"/>
      <c r="H215" s="4"/>
      <c r="I215" s="4"/>
      <c r="J215" s="4"/>
      <c r="K215" s="4"/>
      <c r="L215" s="4"/>
      <c r="M215" s="4"/>
      <c r="N215" s="4"/>
      <c r="O215" s="4"/>
      <c r="P215" s="4"/>
      <c r="Q215" s="4"/>
      <c r="R215" s="4"/>
      <c r="S215" s="4"/>
      <c r="T215" s="4"/>
      <c r="U215" s="4"/>
    </row>
    <row r="216" spans="1:21" ht="12.75" x14ac:dyDescent="0.2">
      <c r="A216" s="4"/>
      <c r="B216" s="4"/>
      <c r="C216" s="4"/>
      <c r="D216" s="4"/>
      <c r="E216" s="4"/>
      <c r="F216" s="4"/>
      <c r="G216" s="4"/>
      <c r="H216" s="4"/>
      <c r="I216" s="4"/>
      <c r="J216" s="4"/>
      <c r="K216" s="4"/>
      <c r="L216" s="4"/>
      <c r="M216" s="4"/>
      <c r="N216" s="4"/>
      <c r="O216" s="4"/>
      <c r="P216" s="4"/>
      <c r="Q216" s="4"/>
      <c r="R216" s="4"/>
      <c r="S216" s="4"/>
      <c r="T216" s="4"/>
      <c r="U216" s="4"/>
    </row>
    <row r="217" spans="1:21" ht="12.75" x14ac:dyDescent="0.2">
      <c r="A217" s="4"/>
      <c r="B217" s="4"/>
      <c r="C217" s="4"/>
      <c r="D217" s="4"/>
      <c r="E217" s="4"/>
      <c r="F217" s="4"/>
      <c r="G217" s="4"/>
      <c r="H217" s="4"/>
      <c r="I217" s="4"/>
      <c r="J217" s="4"/>
      <c r="K217" s="4"/>
      <c r="L217" s="4"/>
      <c r="M217" s="4"/>
      <c r="N217" s="4"/>
      <c r="O217" s="4"/>
      <c r="P217" s="4"/>
      <c r="Q217" s="4"/>
      <c r="R217" s="4"/>
      <c r="S217" s="4"/>
      <c r="T217" s="4"/>
      <c r="U217" s="4"/>
    </row>
    <row r="218" spans="1:21" ht="12.75" x14ac:dyDescent="0.2">
      <c r="A218" s="4"/>
      <c r="B218" s="4"/>
      <c r="C218" s="4"/>
      <c r="D218" s="4"/>
      <c r="E218" s="4"/>
      <c r="F218" s="4"/>
      <c r="G218" s="4"/>
      <c r="H218" s="4"/>
      <c r="I218" s="4"/>
      <c r="J218" s="4"/>
      <c r="K218" s="4"/>
      <c r="L218" s="4"/>
      <c r="M218" s="4"/>
      <c r="N218" s="4"/>
      <c r="O218" s="4"/>
      <c r="P218" s="4"/>
      <c r="Q218" s="4"/>
      <c r="R218" s="4"/>
      <c r="S218" s="4"/>
      <c r="T218" s="4"/>
      <c r="U218" s="4"/>
    </row>
    <row r="219" spans="1:21" ht="12.75" x14ac:dyDescent="0.2">
      <c r="A219" s="4"/>
      <c r="B219" s="4"/>
      <c r="C219" s="4"/>
      <c r="D219" s="4"/>
      <c r="E219" s="4"/>
      <c r="F219" s="4"/>
      <c r="G219" s="4"/>
      <c r="H219" s="4"/>
      <c r="I219" s="4"/>
      <c r="J219" s="4"/>
      <c r="K219" s="4"/>
      <c r="L219" s="4"/>
      <c r="M219" s="4"/>
      <c r="N219" s="4"/>
      <c r="O219" s="4"/>
      <c r="P219" s="4"/>
      <c r="Q219" s="4"/>
      <c r="R219" s="4"/>
      <c r="S219" s="4"/>
      <c r="T219" s="4"/>
      <c r="U219" s="4"/>
    </row>
    <row r="220" spans="1:21" ht="12.75" x14ac:dyDescent="0.2">
      <c r="A220" s="4"/>
      <c r="B220" s="4"/>
      <c r="C220" s="4"/>
      <c r="D220" s="4"/>
      <c r="E220" s="4"/>
      <c r="F220" s="4"/>
      <c r="G220" s="4"/>
      <c r="H220" s="4"/>
      <c r="I220" s="4"/>
      <c r="J220" s="4"/>
      <c r="K220" s="4"/>
      <c r="L220" s="4"/>
      <c r="M220" s="4"/>
      <c r="N220" s="4"/>
      <c r="O220" s="4"/>
      <c r="P220" s="4"/>
      <c r="Q220" s="4"/>
      <c r="R220" s="4"/>
      <c r="S220" s="4"/>
      <c r="T220" s="4"/>
      <c r="U220" s="4"/>
    </row>
    <row r="221" spans="1:21" ht="12.75" x14ac:dyDescent="0.2">
      <c r="A221" s="4"/>
      <c r="B221" s="4"/>
      <c r="C221" s="4"/>
      <c r="D221" s="4"/>
      <c r="E221" s="4"/>
      <c r="F221" s="4"/>
      <c r="G221" s="4"/>
      <c r="H221" s="4"/>
      <c r="I221" s="4"/>
      <c r="J221" s="4"/>
      <c r="K221" s="4"/>
      <c r="L221" s="4"/>
      <c r="M221" s="4"/>
      <c r="N221" s="4"/>
      <c r="O221" s="4"/>
      <c r="P221" s="4"/>
      <c r="Q221" s="4"/>
      <c r="R221" s="4"/>
      <c r="S221" s="4"/>
      <c r="T221" s="4"/>
      <c r="U221" s="4"/>
    </row>
    <row r="222" spans="1:21" ht="12.75" x14ac:dyDescent="0.2">
      <c r="A222" s="4"/>
      <c r="B222" s="4"/>
      <c r="C222" s="4"/>
      <c r="D222" s="4"/>
      <c r="E222" s="4"/>
      <c r="F222" s="4"/>
      <c r="G222" s="4"/>
      <c r="H222" s="4"/>
      <c r="I222" s="4"/>
      <c r="J222" s="4"/>
      <c r="K222" s="4"/>
      <c r="L222" s="4"/>
      <c r="M222" s="4"/>
      <c r="N222" s="4"/>
      <c r="O222" s="4"/>
      <c r="P222" s="4"/>
      <c r="Q222" s="4"/>
      <c r="R222" s="4"/>
      <c r="S222" s="4"/>
      <c r="T222" s="4"/>
      <c r="U222" s="4"/>
    </row>
    <row r="223" spans="1:21" ht="12.75" x14ac:dyDescent="0.2">
      <c r="A223" s="4"/>
      <c r="B223" s="4"/>
      <c r="C223" s="4"/>
      <c r="D223" s="4"/>
      <c r="E223" s="4"/>
      <c r="F223" s="4"/>
      <c r="G223" s="4"/>
      <c r="H223" s="4"/>
      <c r="I223" s="4"/>
      <c r="J223" s="4"/>
      <c r="K223" s="4"/>
      <c r="L223" s="4"/>
      <c r="M223" s="4"/>
      <c r="N223" s="4"/>
      <c r="O223" s="4"/>
      <c r="P223" s="4"/>
      <c r="Q223" s="4"/>
      <c r="R223" s="4"/>
      <c r="S223" s="4"/>
      <c r="T223" s="4"/>
      <c r="U223" s="4"/>
    </row>
    <row r="224" spans="1:21" ht="12.75" x14ac:dyDescent="0.2">
      <c r="A224" s="4"/>
      <c r="B224" s="4"/>
      <c r="C224" s="4"/>
      <c r="D224" s="4"/>
      <c r="E224" s="4"/>
      <c r="F224" s="4"/>
      <c r="G224" s="4"/>
      <c r="H224" s="4"/>
      <c r="I224" s="4"/>
      <c r="J224" s="4"/>
      <c r="K224" s="4"/>
      <c r="L224" s="4"/>
      <c r="M224" s="4"/>
      <c r="N224" s="4"/>
      <c r="O224" s="4"/>
      <c r="P224" s="4"/>
      <c r="Q224" s="4"/>
      <c r="R224" s="4"/>
      <c r="S224" s="4"/>
      <c r="T224" s="4"/>
      <c r="U224" s="4"/>
    </row>
    <row r="225" spans="1:21" ht="12.75" x14ac:dyDescent="0.2">
      <c r="A225" s="4"/>
      <c r="B225" s="4"/>
      <c r="C225" s="4"/>
      <c r="D225" s="4"/>
      <c r="E225" s="4"/>
      <c r="F225" s="4"/>
      <c r="G225" s="4"/>
      <c r="H225" s="4"/>
      <c r="I225" s="4"/>
      <c r="J225" s="4"/>
      <c r="K225" s="4"/>
      <c r="L225" s="4"/>
      <c r="M225" s="4"/>
      <c r="N225" s="4"/>
      <c r="O225" s="4"/>
      <c r="P225" s="4"/>
      <c r="Q225" s="4"/>
      <c r="R225" s="4"/>
      <c r="S225" s="4"/>
      <c r="T225" s="4"/>
      <c r="U225" s="4"/>
    </row>
    <row r="226" spans="1:21" ht="12.75" x14ac:dyDescent="0.2">
      <c r="A226" s="4"/>
      <c r="B226" s="4"/>
      <c r="C226" s="4"/>
      <c r="D226" s="4"/>
      <c r="E226" s="4"/>
      <c r="F226" s="4"/>
      <c r="G226" s="4"/>
      <c r="H226" s="4"/>
      <c r="I226" s="4"/>
      <c r="J226" s="4"/>
      <c r="K226" s="4"/>
      <c r="L226" s="4"/>
      <c r="M226" s="4"/>
      <c r="N226" s="4"/>
      <c r="O226" s="4"/>
      <c r="P226" s="4"/>
      <c r="Q226" s="4"/>
      <c r="R226" s="4"/>
      <c r="S226" s="4"/>
      <c r="T226" s="4"/>
      <c r="U226" s="4"/>
    </row>
    <row r="227" spans="1:21" ht="12.75" x14ac:dyDescent="0.2">
      <c r="A227" s="4"/>
      <c r="B227" s="4"/>
      <c r="C227" s="4"/>
      <c r="D227" s="4"/>
      <c r="E227" s="4"/>
      <c r="F227" s="4"/>
      <c r="G227" s="4"/>
      <c r="H227" s="4"/>
      <c r="I227" s="4"/>
      <c r="J227" s="4"/>
      <c r="K227" s="4"/>
      <c r="L227" s="4"/>
      <c r="M227" s="4"/>
      <c r="N227" s="4"/>
      <c r="O227" s="4"/>
      <c r="P227" s="4"/>
      <c r="Q227" s="4"/>
      <c r="R227" s="4"/>
      <c r="S227" s="4"/>
      <c r="T227" s="4"/>
      <c r="U227" s="4"/>
    </row>
    <row r="228" spans="1:21" ht="12.75" x14ac:dyDescent="0.2">
      <c r="A228" s="4"/>
      <c r="B228" s="4"/>
      <c r="C228" s="4"/>
      <c r="D228" s="4"/>
      <c r="E228" s="4"/>
      <c r="F228" s="4"/>
      <c r="G228" s="4"/>
      <c r="H228" s="4"/>
      <c r="I228" s="4"/>
      <c r="J228" s="4"/>
      <c r="K228" s="4"/>
      <c r="L228" s="4"/>
      <c r="M228" s="4"/>
      <c r="N228" s="4"/>
      <c r="O228" s="4"/>
      <c r="P228" s="4"/>
      <c r="Q228" s="4"/>
      <c r="R228" s="4"/>
      <c r="S228" s="4"/>
      <c r="T228" s="4"/>
      <c r="U228" s="4"/>
    </row>
    <row r="229" spans="1:21" ht="12.75" x14ac:dyDescent="0.2">
      <c r="A229" s="4"/>
      <c r="B229" s="4"/>
      <c r="C229" s="4"/>
      <c r="D229" s="4"/>
      <c r="E229" s="4"/>
      <c r="F229" s="4"/>
      <c r="G229" s="4"/>
      <c r="H229" s="4"/>
      <c r="I229" s="4"/>
      <c r="J229" s="4"/>
      <c r="K229" s="4"/>
      <c r="L229" s="4"/>
      <c r="M229" s="4"/>
      <c r="N229" s="4"/>
      <c r="O229" s="4"/>
      <c r="P229" s="4"/>
      <c r="Q229" s="4"/>
      <c r="R229" s="4"/>
      <c r="S229" s="4"/>
      <c r="T229" s="4"/>
      <c r="U229" s="4"/>
    </row>
    <row r="230" spans="1:21" ht="12.75" x14ac:dyDescent="0.2">
      <c r="A230" s="4"/>
      <c r="B230" s="4"/>
      <c r="C230" s="4"/>
      <c r="D230" s="4"/>
      <c r="E230" s="4"/>
      <c r="F230" s="4"/>
      <c r="G230" s="4"/>
      <c r="H230" s="4"/>
      <c r="I230" s="4"/>
      <c r="J230" s="4"/>
      <c r="K230" s="4"/>
      <c r="L230" s="4"/>
      <c r="M230" s="4"/>
      <c r="N230" s="4"/>
      <c r="O230" s="4"/>
      <c r="P230" s="4"/>
      <c r="Q230" s="4"/>
      <c r="R230" s="4"/>
      <c r="S230" s="4"/>
      <c r="T230" s="4"/>
      <c r="U230" s="4"/>
    </row>
    <row r="231" spans="1:21" ht="12.75" x14ac:dyDescent="0.2">
      <c r="A231" s="4"/>
      <c r="B231" s="4"/>
      <c r="C231" s="4"/>
      <c r="D231" s="4"/>
      <c r="E231" s="4"/>
      <c r="F231" s="4"/>
      <c r="G231" s="4"/>
      <c r="H231" s="4"/>
      <c r="I231" s="4"/>
      <c r="J231" s="4"/>
      <c r="K231" s="4"/>
      <c r="L231" s="4"/>
      <c r="M231" s="4"/>
      <c r="N231" s="4"/>
      <c r="O231" s="4"/>
      <c r="P231" s="4"/>
      <c r="Q231" s="4"/>
      <c r="R231" s="4"/>
      <c r="S231" s="4"/>
      <c r="T231" s="4"/>
      <c r="U231" s="4"/>
    </row>
    <row r="232" spans="1:21" ht="12.75" x14ac:dyDescent="0.2">
      <c r="A232" s="4"/>
      <c r="B232" s="4"/>
      <c r="C232" s="4"/>
      <c r="D232" s="4"/>
      <c r="E232" s="4"/>
      <c r="F232" s="4"/>
      <c r="G232" s="4"/>
      <c r="H232" s="4"/>
      <c r="I232" s="4"/>
      <c r="J232" s="4"/>
      <c r="K232" s="4"/>
      <c r="L232" s="4"/>
      <c r="M232" s="4"/>
      <c r="N232" s="4"/>
      <c r="O232" s="4"/>
      <c r="P232" s="4"/>
      <c r="Q232" s="4"/>
      <c r="R232" s="4"/>
      <c r="S232" s="4"/>
      <c r="T232" s="4"/>
      <c r="U232" s="4"/>
    </row>
    <row r="233" spans="1:21" ht="12.75" x14ac:dyDescent="0.2">
      <c r="A233" s="4"/>
      <c r="B233" s="4"/>
      <c r="C233" s="4"/>
      <c r="D233" s="4"/>
      <c r="E233" s="4"/>
      <c r="F233" s="4"/>
      <c r="G233" s="4"/>
      <c r="H233" s="4"/>
      <c r="I233" s="4"/>
      <c r="J233" s="4"/>
      <c r="K233" s="4"/>
      <c r="L233" s="4"/>
      <c r="M233" s="4"/>
      <c r="N233" s="4"/>
      <c r="O233" s="4"/>
      <c r="P233" s="4"/>
      <c r="Q233" s="4"/>
      <c r="R233" s="4"/>
      <c r="S233" s="4"/>
      <c r="T233" s="4"/>
      <c r="U233" s="4"/>
    </row>
    <row r="234" spans="1:21" ht="12.75" x14ac:dyDescent="0.2">
      <c r="A234" s="4"/>
      <c r="B234" s="4"/>
      <c r="C234" s="4"/>
      <c r="D234" s="4"/>
      <c r="E234" s="4"/>
      <c r="F234" s="4"/>
      <c r="G234" s="4"/>
      <c r="H234" s="4"/>
      <c r="I234" s="4"/>
      <c r="J234" s="4"/>
      <c r="K234" s="4"/>
      <c r="L234" s="4"/>
      <c r="M234" s="4"/>
      <c r="N234" s="4"/>
      <c r="O234" s="4"/>
      <c r="P234" s="4"/>
      <c r="Q234" s="4"/>
      <c r="R234" s="4"/>
      <c r="S234" s="4"/>
      <c r="T234" s="4"/>
      <c r="U234" s="4"/>
    </row>
    <row r="235" spans="1:21" ht="12.75" x14ac:dyDescent="0.2">
      <c r="A235" s="4"/>
      <c r="B235" s="4"/>
      <c r="C235" s="4"/>
      <c r="D235" s="4"/>
      <c r="E235" s="4"/>
      <c r="F235" s="4"/>
      <c r="G235" s="4"/>
      <c r="H235" s="4"/>
      <c r="I235" s="4"/>
      <c r="J235" s="4"/>
      <c r="K235" s="4"/>
      <c r="L235" s="4"/>
      <c r="M235" s="4"/>
      <c r="N235" s="4"/>
      <c r="O235" s="4"/>
      <c r="P235" s="4"/>
      <c r="Q235" s="4"/>
      <c r="R235" s="4"/>
      <c r="S235" s="4"/>
      <c r="T235" s="4"/>
      <c r="U235" s="4"/>
    </row>
    <row r="236" spans="1:21" ht="12.75" x14ac:dyDescent="0.2">
      <c r="A236" s="4"/>
      <c r="B236" s="4"/>
      <c r="C236" s="4"/>
      <c r="D236" s="4"/>
      <c r="E236" s="4"/>
      <c r="F236" s="4"/>
      <c r="G236" s="4"/>
      <c r="H236" s="4"/>
      <c r="I236" s="4"/>
      <c r="J236" s="4"/>
      <c r="K236" s="4"/>
      <c r="L236" s="4"/>
      <c r="M236" s="4"/>
      <c r="N236" s="4"/>
      <c r="O236" s="4"/>
      <c r="P236" s="4"/>
      <c r="Q236" s="4"/>
      <c r="R236" s="4"/>
      <c r="S236" s="4"/>
      <c r="T236" s="4"/>
      <c r="U236" s="4"/>
    </row>
    <row r="237" spans="1:21" ht="12.75" x14ac:dyDescent="0.2">
      <c r="A237" s="4"/>
      <c r="B237" s="4"/>
      <c r="C237" s="4"/>
      <c r="D237" s="4"/>
      <c r="E237" s="4"/>
      <c r="F237" s="4"/>
      <c r="G237" s="4"/>
      <c r="H237" s="4"/>
      <c r="I237" s="4"/>
      <c r="J237" s="4"/>
      <c r="K237" s="4"/>
      <c r="L237" s="4"/>
      <c r="M237" s="4"/>
      <c r="N237" s="4"/>
      <c r="O237" s="4"/>
      <c r="P237" s="4"/>
      <c r="Q237" s="4"/>
      <c r="R237" s="4"/>
      <c r="S237" s="4"/>
      <c r="T237" s="4"/>
      <c r="U237" s="4"/>
    </row>
    <row r="238" spans="1:21" ht="12.75" x14ac:dyDescent="0.2">
      <c r="A238" s="4"/>
      <c r="B238" s="4"/>
      <c r="C238" s="4"/>
      <c r="D238" s="4"/>
      <c r="E238" s="4"/>
      <c r="F238" s="4"/>
      <c r="G238" s="4"/>
      <c r="H238" s="4"/>
      <c r="I238" s="4"/>
      <c r="J238" s="4"/>
      <c r="K238" s="4"/>
      <c r="L238" s="4"/>
      <c r="M238" s="4"/>
      <c r="N238" s="4"/>
      <c r="O238" s="4"/>
      <c r="P238" s="4"/>
      <c r="Q238" s="4"/>
      <c r="R238" s="4"/>
      <c r="S238" s="4"/>
      <c r="T238" s="4"/>
      <c r="U238" s="4"/>
    </row>
    <row r="239" spans="1:21" ht="12.75" x14ac:dyDescent="0.2">
      <c r="A239" s="4"/>
      <c r="B239" s="4"/>
      <c r="C239" s="4"/>
      <c r="D239" s="4"/>
      <c r="E239" s="4"/>
      <c r="F239" s="4"/>
      <c r="G239" s="4"/>
      <c r="H239" s="4"/>
      <c r="I239" s="4"/>
      <c r="J239" s="4"/>
      <c r="K239" s="4"/>
      <c r="L239" s="4"/>
      <c r="M239" s="4"/>
      <c r="N239" s="4"/>
      <c r="O239" s="4"/>
      <c r="P239" s="4"/>
      <c r="Q239" s="4"/>
      <c r="R239" s="4"/>
      <c r="S239" s="4"/>
      <c r="T239" s="4"/>
      <c r="U239" s="4"/>
    </row>
    <row r="240" spans="1:21" ht="12.75" x14ac:dyDescent="0.2">
      <c r="A240" s="4"/>
      <c r="B240" s="4"/>
      <c r="C240" s="4"/>
      <c r="D240" s="4"/>
      <c r="E240" s="4"/>
      <c r="F240" s="4"/>
      <c r="G240" s="4"/>
      <c r="H240" s="4"/>
      <c r="I240" s="4"/>
      <c r="J240" s="4"/>
      <c r="K240" s="4"/>
      <c r="L240" s="4"/>
      <c r="M240" s="4"/>
      <c r="N240" s="4"/>
      <c r="O240" s="4"/>
      <c r="P240" s="4"/>
      <c r="Q240" s="4"/>
      <c r="R240" s="4"/>
      <c r="S240" s="4"/>
      <c r="T240" s="4"/>
      <c r="U240" s="4"/>
    </row>
    <row r="241" spans="1:21" ht="12.75" x14ac:dyDescent="0.2">
      <c r="A241" s="4"/>
      <c r="B241" s="4"/>
      <c r="C241" s="4"/>
      <c r="D241" s="4"/>
      <c r="E241" s="4"/>
      <c r="F241" s="4"/>
      <c r="G241" s="4"/>
      <c r="H241" s="4"/>
      <c r="I241" s="4"/>
      <c r="J241" s="4"/>
      <c r="K241" s="4"/>
      <c r="L241" s="4"/>
      <c r="M241" s="4"/>
      <c r="N241" s="4"/>
      <c r="O241" s="4"/>
      <c r="P241" s="4"/>
      <c r="Q241" s="4"/>
      <c r="R241" s="4"/>
      <c r="S241" s="4"/>
      <c r="T241" s="4"/>
      <c r="U241" s="4"/>
    </row>
    <row r="242" spans="1:21" ht="12.75" x14ac:dyDescent="0.2">
      <c r="A242" s="4"/>
      <c r="B242" s="4"/>
      <c r="C242" s="4"/>
      <c r="D242" s="4"/>
      <c r="E242" s="4"/>
      <c r="F242" s="4"/>
      <c r="G242" s="4"/>
      <c r="H242" s="4"/>
      <c r="I242" s="4"/>
      <c r="J242" s="4"/>
      <c r="K242" s="4"/>
      <c r="L242" s="4"/>
      <c r="M242" s="4"/>
      <c r="N242" s="4"/>
      <c r="O242" s="4"/>
      <c r="P242" s="4"/>
      <c r="Q242" s="4"/>
      <c r="R242" s="4"/>
      <c r="S242" s="4"/>
      <c r="T242" s="4"/>
      <c r="U242" s="4"/>
    </row>
    <row r="243" spans="1:21" ht="12.75" x14ac:dyDescent="0.2">
      <c r="A243" s="4"/>
      <c r="B243" s="4"/>
      <c r="C243" s="4"/>
      <c r="D243" s="4"/>
      <c r="E243" s="4"/>
      <c r="F243" s="4"/>
      <c r="G243" s="4"/>
      <c r="H243" s="4"/>
      <c r="I243" s="4"/>
      <c r="J243" s="4"/>
      <c r="K243" s="4"/>
      <c r="L243" s="4"/>
      <c r="M243" s="4"/>
      <c r="N243" s="4"/>
      <c r="O243" s="4"/>
      <c r="P243" s="4"/>
      <c r="Q243" s="4"/>
      <c r="R243" s="4"/>
      <c r="S243" s="4"/>
      <c r="T243" s="4"/>
      <c r="U243" s="4"/>
    </row>
    <row r="244" spans="1:21" ht="12.75" x14ac:dyDescent="0.2">
      <c r="A244" s="4"/>
      <c r="B244" s="4"/>
      <c r="C244" s="4"/>
      <c r="D244" s="4"/>
      <c r="E244" s="4"/>
      <c r="F244" s="4"/>
      <c r="G244" s="4"/>
      <c r="H244" s="4"/>
      <c r="I244" s="4"/>
      <c r="J244" s="4"/>
      <c r="K244" s="4"/>
      <c r="L244" s="4"/>
      <c r="M244" s="4"/>
      <c r="N244" s="4"/>
      <c r="O244" s="4"/>
      <c r="P244" s="4"/>
      <c r="Q244" s="4"/>
      <c r="R244" s="4"/>
      <c r="S244" s="4"/>
      <c r="T244" s="4"/>
      <c r="U244" s="4"/>
    </row>
    <row r="245" spans="1:21" ht="12.75" x14ac:dyDescent="0.2">
      <c r="A245" s="4"/>
      <c r="B245" s="4"/>
      <c r="C245" s="4"/>
      <c r="D245" s="4"/>
      <c r="E245" s="4"/>
      <c r="F245" s="4"/>
      <c r="G245" s="4"/>
      <c r="H245" s="4"/>
      <c r="I245" s="4"/>
      <c r="J245" s="4"/>
      <c r="K245" s="4"/>
      <c r="L245" s="4"/>
      <c r="M245" s="4"/>
      <c r="N245" s="4"/>
      <c r="O245" s="4"/>
      <c r="P245" s="4"/>
      <c r="Q245" s="4"/>
      <c r="R245" s="4"/>
      <c r="S245" s="4"/>
      <c r="T245" s="4"/>
      <c r="U245" s="4"/>
    </row>
    <row r="246" spans="1:21" ht="12.75" x14ac:dyDescent="0.2">
      <c r="A246" s="4"/>
      <c r="B246" s="4"/>
      <c r="C246" s="4"/>
      <c r="D246" s="4"/>
      <c r="E246" s="4"/>
      <c r="F246" s="4"/>
      <c r="G246" s="4"/>
      <c r="H246" s="4"/>
      <c r="I246" s="4"/>
      <c r="J246" s="4"/>
      <c r="K246" s="4"/>
      <c r="L246" s="4"/>
      <c r="M246" s="4"/>
      <c r="N246" s="4"/>
      <c r="O246" s="4"/>
      <c r="P246" s="4"/>
      <c r="Q246" s="4"/>
      <c r="R246" s="4"/>
      <c r="S246" s="4"/>
      <c r="T246" s="4"/>
      <c r="U246" s="4"/>
    </row>
    <row r="247" spans="1:21" ht="12.75" x14ac:dyDescent="0.2">
      <c r="A247" s="4"/>
      <c r="B247" s="4"/>
      <c r="C247" s="4"/>
      <c r="D247" s="4"/>
      <c r="E247" s="4"/>
      <c r="F247" s="4"/>
      <c r="G247" s="4"/>
      <c r="H247" s="4"/>
      <c r="I247" s="4"/>
      <c r="J247" s="4"/>
      <c r="K247" s="4"/>
      <c r="L247" s="4"/>
      <c r="M247" s="4"/>
      <c r="N247" s="4"/>
      <c r="O247" s="4"/>
      <c r="P247" s="4"/>
      <c r="Q247" s="4"/>
      <c r="R247" s="4"/>
      <c r="S247" s="4"/>
      <c r="T247" s="4"/>
      <c r="U247" s="4"/>
    </row>
    <row r="248" spans="1:21" ht="12.75" x14ac:dyDescent="0.2">
      <c r="A248" s="4"/>
      <c r="B248" s="4"/>
      <c r="C248" s="4"/>
      <c r="D248" s="4"/>
      <c r="E248" s="4"/>
      <c r="F248" s="4"/>
      <c r="G248" s="4"/>
      <c r="H248" s="4"/>
      <c r="I248" s="4"/>
      <c r="J248" s="4"/>
      <c r="K248" s="4"/>
      <c r="L248" s="4"/>
      <c r="M248" s="4"/>
      <c r="N248" s="4"/>
      <c r="O248" s="4"/>
      <c r="P248" s="4"/>
      <c r="Q248" s="4"/>
      <c r="R248" s="4"/>
      <c r="S248" s="4"/>
      <c r="T248" s="4"/>
      <c r="U248" s="4"/>
    </row>
    <row r="249" spans="1:21" ht="12.75" x14ac:dyDescent="0.2">
      <c r="A249" s="4"/>
      <c r="B249" s="4"/>
      <c r="C249" s="4"/>
      <c r="D249" s="4"/>
      <c r="E249" s="4"/>
      <c r="F249" s="4"/>
      <c r="G249" s="4"/>
      <c r="H249" s="4"/>
      <c r="I249" s="4"/>
      <c r="J249" s="4"/>
      <c r="K249" s="4"/>
      <c r="L249" s="4"/>
      <c r="M249" s="4"/>
      <c r="N249" s="4"/>
      <c r="O249" s="4"/>
      <c r="P249" s="4"/>
      <c r="Q249" s="4"/>
      <c r="R249" s="4"/>
      <c r="S249" s="4"/>
      <c r="T249" s="4"/>
      <c r="U249" s="4"/>
    </row>
    <row r="250" spans="1:21" ht="12.75" x14ac:dyDescent="0.2">
      <c r="A250" s="4"/>
      <c r="B250" s="4"/>
      <c r="C250" s="4"/>
      <c r="D250" s="4"/>
      <c r="E250" s="4"/>
      <c r="F250" s="4"/>
      <c r="G250" s="4"/>
      <c r="H250" s="4"/>
      <c r="I250" s="4"/>
      <c r="J250" s="4"/>
      <c r="K250" s="4"/>
      <c r="L250" s="4"/>
      <c r="M250" s="4"/>
      <c r="N250" s="4"/>
      <c r="O250" s="4"/>
      <c r="P250" s="4"/>
      <c r="Q250" s="4"/>
      <c r="R250" s="4"/>
      <c r="S250" s="4"/>
      <c r="T250" s="4"/>
      <c r="U250" s="4"/>
    </row>
    <row r="251" spans="1:21" ht="12.75" x14ac:dyDescent="0.2">
      <c r="A251" s="4"/>
      <c r="B251" s="4"/>
      <c r="C251" s="4"/>
      <c r="D251" s="4"/>
      <c r="E251" s="4"/>
      <c r="F251" s="4"/>
      <c r="G251" s="4"/>
      <c r="H251" s="4"/>
      <c r="I251" s="4"/>
      <c r="J251" s="4"/>
      <c r="K251" s="4"/>
      <c r="L251" s="4"/>
      <c r="M251" s="4"/>
      <c r="N251" s="4"/>
      <c r="O251" s="4"/>
      <c r="P251" s="4"/>
      <c r="Q251" s="4"/>
      <c r="R251" s="4"/>
      <c r="S251" s="4"/>
      <c r="T251" s="4"/>
      <c r="U251" s="4"/>
    </row>
    <row r="252" spans="1:21" ht="12.75" x14ac:dyDescent="0.2">
      <c r="A252" s="4"/>
      <c r="B252" s="4"/>
      <c r="C252" s="4"/>
      <c r="D252" s="4"/>
      <c r="E252" s="4"/>
      <c r="F252" s="4"/>
      <c r="G252" s="4"/>
      <c r="H252" s="4"/>
      <c r="I252" s="4"/>
      <c r="J252" s="4"/>
      <c r="K252" s="4"/>
      <c r="L252" s="4"/>
      <c r="M252" s="4"/>
      <c r="N252" s="4"/>
      <c r="O252" s="4"/>
      <c r="P252" s="4"/>
      <c r="Q252" s="4"/>
      <c r="R252" s="4"/>
      <c r="S252" s="4"/>
      <c r="T252" s="4"/>
      <c r="U252" s="4"/>
    </row>
    <row r="253" spans="1:21" ht="12.75" x14ac:dyDescent="0.2">
      <c r="A253" s="4"/>
      <c r="B253" s="4"/>
      <c r="C253" s="4"/>
      <c r="D253" s="4"/>
      <c r="E253" s="4"/>
      <c r="F253" s="4"/>
      <c r="G253" s="4"/>
      <c r="H253" s="4"/>
      <c r="I253" s="4"/>
      <c r="J253" s="4"/>
      <c r="K253" s="4"/>
      <c r="L253" s="4"/>
      <c r="M253" s="4"/>
      <c r="N253" s="4"/>
      <c r="O253" s="4"/>
      <c r="P253" s="4"/>
      <c r="Q253" s="4"/>
      <c r="R253" s="4"/>
      <c r="S253" s="4"/>
      <c r="T253" s="4"/>
      <c r="U253" s="4"/>
    </row>
    <row r="254" spans="1:21" ht="12.75" x14ac:dyDescent="0.2">
      <c r="A254" s="4"/>
      <c r="B254" s="4"/>
      <c r="C254" s="4"/>
      <c r="D254" s="4"/>
      <c r="E254" s="4"/>
      <c r="F254" s="4"/>
      <c r="G254" s="4"/>
      <c r="H254" s="4"/>
      <c r="I254" s="4"/>
      <c r="J254" s="4"/>
      <c r="K254" s="4"/>
      <c r="L254" s="4"/>
      <c r="M254" s="4"/>
      <c r="N254" s="4"/>
      <c r="O254" s="4"/>
      <c r="P254" s="4"/>
      <c r="Q254" s="4"/>
      <c r="R254" s="4"/>
      <c r="S254" s="4"/>
      <c r="T254" s="4"/>
      <c r="U254" s="4"/>
    </row>
    <row r="255" spans="1:21" ht="12.75" x14ac:dyDescent="0.2">
      <c r="A255" s="4"/>
      <c r="B255" s="4"/>
      <c r="C255" s="4"/>
      <c r="D255" s="4"/>
      <c r="E255" s="4"/>
      <c r="F255" s="4"/>
      <c r="G255" s="4"/>
      <c r="H255" s="4"/>
      <c r="I255" s="4"/>
      <c r="J255" s="4"/>
      <c r="K255" s="4"/>
      <c r="L255" s="4"/>
      <c r="M255" s="4"/>
      <c r="N255" s="4"/>
      <c r="O255" s="4"/>
      <c r="P255" s="4"/>
      <c r="Q255" s="4"/>
      <c r="R255" s="4"/>
      <c r="S255" s="4"/>
      <c r="T255" s="4"/>
      <c r="U255" s="4"/>
    </row>
    <row r="256" spans="1:21" ht="12.75" x14ac:dyDescent="0.2">
      <c r="A256" s="4"/>
      <c r="B256" s="4"/>
      <c r="C256" s="4"/>
      <c r="D256" s="4"/>
      <c r="E256" s="4"/>
      <c r="F256" s="4"/>
      <c r="G256" s="4"/>
      <c r="H256" s="4"/>
      <c r="I256" s="4"/>
      <c r="J256" s="4"/>
      <c r="K256" s="4"/>
      <c r="L256" s="4"/>
      <c r="M256" s="4"/>
      <c r="N256" s="4"/>
      <c r="O256" s="4"/>
      <c r="P256" s="4"/>
      <c r="Q256" s="4"/>
      <c r="R256" s="4"/>
      <c r="S256" s="4"/>
      <c r="T256" s="4"/>
      <c r="U256" s="4"/>
    </row>
    <row r="257" spans="1:21" ht="12.75" x14ac:dyDescent="0.2">
      <c r="A257" s="4"/>
      <c r="B257" s="4"/>
      <c r="C257" s="4"/>
      <c r="D257" s="4"/>
      <c r="E257" s="4"/>
      <c r="F257" s="4"/>
      <c r="G257" s="4"/>
      <c r="H257" s="4"/>
      <c r="I257" s="4"/>
      <c r="J257" s="4"/>
      <c r="K257" s="4"/>
      <c r="L257" s="4"/>
      <c r="M257" s="4"/>
      <c r="N257" s="4"/>
      <c r="O257" s="4"/>
      <c r="P257" s="4"/>
      <c r="Q257" s="4"/>
      <c r="R257" s="4"/>
      <c r="S257" s="4"/>
      <c r="T257" s="4"/>
      <c r="U257" s="4"/>
    </row>
    <row r="258" spans="1:21" ht="12.75" x14ac:dyDescent="0.2">
      <c r="A258" s="4"/>
      <c r="B258" s="4"/>
      <c r="C258" s="4"/>
      <c r="D258" s="4"/>
      <c r="E258" s="4"/>
      <c r="F258" s="4"/>
      <c r="G258" s="4"/>
      <c r="H258" s="4"/>
      <c r="I258" s="4"/>
      <c r="J258" s="4"/>
      <c r="K258" s="4"/>
      <c r="L258" s="4"/>
      <c r="M258" s="4"/>
      <c r="N258" s="4"/>
      <c r="O258" s="4"/>
      <c r="P258" s="4"/>
      <c r="Q258" s="4"/>
      <c r="R258" s="4"/>
      <c r="S258" s="4"/>
      <c r="T258" s="4"/>
      <c r="U258" s="4"/>
    </row>
    <row r="259" spans="1:21" ht="12.75" x14ac:dyDescent="0.2">
      <c r="A259" s="4"/>
      <c r="B259" s="4"/>
      <c r="C259" s="4"/>
      <c r="D259" s="4"/>
      <c r="E259" s="4"/>
      <c r="F259" s="4"/>
      <c r="G259" s="4"/>
      <c r="H259" s="4"/>
      <c r="I259" s="4"/>
      <c r="J259" s="4"/>
      <c r="K259" s="4"/>
      <c r="L259" s="4"/>
      <c r="M259" s="4"/>
      <c r="N259" s="4"/>
      <c r="O259" s="4"/>
      <c r="P259" s="4"/>
      <c r="Q259" s="4"/>
      <c r="R259" s="4"/>
      <c r="S259" s="4"/>
      <c r="T259" s="4"/>
      <c r="U259" s="4"/>
    </row>
    <row r="260" spans="1:21" ht="12.75" x14ac:dyDescent="0.2">
      <c r="A260" s="4"/>
      <c r="B260" s="4"/>
      <c r="C260" s="4"/>
      <c r="D260" s="4"/>
      <c r="E260" s="4"/>
      <c r="F260" s="4"/>
      <c r="G260" s="4"/>
      <c r="H260" s="4"/>
      <c r="I260" s="4"/>
      <c r="J260" s="4"/>
      <c r="K260" s="4"/>
      <c r="L260" s="4"/>
      <c r="M260" s="4"/>
      <c r="N260" s="4"/>
      <c r="O260" s="4"/>
      <c r="P260" s="4"/>
      <c r="Q260" s="4"/>
      <c r="R260" s="4"/>
      <c r="S260" s="4"/>
      <c r="T260" s="4"/>
      <c r="U260" s="4"/>
    </row>
    <row r="261" spans="1:21" ht="12.75" x14ac:dyDescent="0.2">
      <c r="A261" s="4"/>
      <c r="B261" s="4"/>
      <c r="C261" s="4"/>
      <c r="D261" s="4"/>
      <c r="E261" s="4"/>
      <c r="F261" s="4"/>
      <c r="G261" s="4"/>
      <c r="H261" s="4"/>
      <c r="I261" s="4"/>
      <c r="J261" s="4"/>
      <c r="K261" s="4"/>
      <c r="L261" s="4"/>
      <c r="M261" s="4"/>
      <c r="N261" s="4"/>
      <c r="O261" s="4"/>
      <c r="P261" s="4"/>
      <c r="Q261" s="4"/>
      <c r="R261" s="4"/>
      <c r="S261" s="4"/>
      <c r="T261" s="4"/>
      <c r="U261" s="4"/>
    </row>
    <row r="262" spans="1:21" ht="12.75" x14ac:dyDescent="0.2">
      <c r="A262" s="4"/>
      <c r="B262" s="4"/>
      <c r="C262" s="4"/>
      <c r="D262" s="4"/>
      <c r="E262" s="4"/>
      <c r="F262" s="4"/>
      <c r="G262" s="4"/>
      <c r="H262" s="4"/>
      <c r="I262" s="4"/>
      <c r="J262" s="4"/>
      <c r="K262" s="4"/>
      <c r="L262" s="4"/>
      <c r="M262" s="4"/>
      <c r="N262" s="4"/>
      <c r="O262" s="4"/>
      <c r="P262" s="4"/>
      <c r="Q262" s="4"/>
      <c r="R262" s="4"/>
      <c r="S262" s="4"/>
      <c r="T262" s="4"/>
      <c r="U262" s="4"/>
    </row>
    <row r="263" spans="1:21" ht="12.75" x14ac:dyDescent="0.2">
      <c r="A263" s="4"/>
      <c r="B263" s="4"/>
      <c r="C263" s="4"/>
      <c r="D263" s="4"/>
      <c r="E263" s="4"/>
      <c r="F263" s="4"/>
      <c r="G263" s="4"/>
      <c r="H263" s="4"/>
      <c r="I263" s="4"/>
      <c r="J263" s="4"/>
      <c r="K263" s="4"/>
      <c r="L263" s="4"/>
      <c r="M263" s="4"/>
      <c r="N263" s="4"/>
      <c r="O263" s="4"/>
      <c r="P263" s="4"/>
      <c r="Q263" s="4"/>
      <c r="R263" s="4"/>
      <c r="S263" s="4"/>
      <c r="T263" s="4"/>
      <c r="U263" s="4"/>
    </row>
    <row r="264" spans="1:21" ht="12.75" x14ac:dyDescent="0.2">
      <c r="A264" s="4"/>
      <c r="B264" s="4"/>
      <c r="C264" s="4"/>
      <c r="D264" s="4"/>
      <c r="E264" s="4"/>
      <c r="F264" s="4"/>
      <c r="G264" s="4"/>
      <c r="H264" s="4"/>
      <c r="I264" s="4"/>
      <c r="J264" s="4"/>
      <c r="K264" s="4"/>
      <c r="L264" s="4"/>
      <c r="M264" s="4"/>
      <c r="N264" s="4"/>
      <c r="O264" s="4"/>
      <c r="P264" s="4"/>
      <c r="Q264" s="4"/>
      <c r="R264" s="4"/>
      <c r="S264" s="4"/>
      <c r="T264" s="4"/>
      <c r="U264" s="4"/>
    </row>
    <row r="265" spans="1:21" ht="12.75" x14ac:dyDescent="0.2">
      <c r="A265" s="4"/>
      <c r="B265" s="4"/>
      <c r="C265" s="4"/>
      <c r="D265" s="4"/>
      <c r="E265" s="4"/>
      <c r="F265" s="4"/>
      <c r="G265" s="4"/>
      <c r="H265" s="4"/>
      <c r="I265" s="4"/>
      <c r="J265" s="4"/>
      <c r="K265" s="4"/>
      <c r="L265" s="4"/>
      <c r="M265" s="4"/>
      <c r="N265" s="4"/>
      <c r="O265" s="4"/>
      <c r="P265" s="4"/>
      <c r="Q265" s="4"/>
      <c r="R265" s="4"/>
      <c r="S265" s="4"/>
      <c r="T265" s="4"/>
      <c r="U265" s="4"/>
    </row>
    <row r="266" spans="1:21" ht="12.75" x14ac:dyDescent="0.2">
      <c r="A266" s="4"/>
      <c r="B266" s="4"/>
      <c r="C266" s="4"/>
      <c r="D266" s="4"/>
      <c r="E266" s="4"/>
      <c r="F266" s="4"/>
      <c r="G266" s="4"/>
      <c r="H266" s="4"/>
      <c r="I266" s="4"/>
      <c r="J266" s="4"/>
      <c r="K266" s="4"/>
      <c r="L266" s="4"/>
      <c r="M266" s="4"/>
      <c r="N266" s="4"/>
      <c r="O266" s="4"/>
      <c r="P266" s="4"/>
      <c r="Q266" s="4"/>
      <c r="R266" s="4"/>
      <c r="S266" s="4"/>
      <c r="T266" s="4"/>
      <c r="U266" s="4"/>
    </row>
    <row r="267" spans="1:21" ht="12.75" x14ac:dyDescent="0.2">
      <c r="A267" s="4"/>
      <c r="B267" s="4"/>
      <c r="C267" s="4"/>
      <c r="D267" s="4"/>
      <c r="E267" s="4"/>
      <c r="F267" s="4"/>
      <c r="G267" s="4"/>
      <c r="H267" s="4"/>
      <c r="I267" s="4"/>
      <c r="J267" s="4"/>
      <c r="K267" s="4"/>
      <c r="L267" s="4"/>
      <c r="M267" s="4"/>
      <c r="N267" s="4"/>
      <c r="O267" s="4"/>
      <c r="P267" s="4"/>
      <c r="Q267" s="4"/>
      <c r="R267" s="4"/>
      <c r="S267" s="4"/>
      <c r="T267" s="4"/>
      <c r="U267" s="4"/>
    </row>
    <row r="268" spans="1:21" ht="12.75" x14ac:dyDescent="0.2">
      <c r="A268" s="4"/>
      <c r="B268" s="4"/>
      <c r="C268" s="4"/>
      <c r="D268" s="4"/>
      <c r="E268" s="4"/>
      <c r="F268" s="4"/>
      <c r="G268" s="4"/>
      <c r="H268" s="4"/>
      <c r="I268" s="4"/>
      <c r="J268" s="4"/>
      <c r="K268" s="4"/>
      <c r="L268" s="4"/>
      <c r="M268" s="4"/>
      <c r="N268" s="4"/>
      <c r="O268" s="4"/>
      <c r="P268" s="4"/>
      <c r="Q268" s="4"/>
      <c r="R268" s="4"/>
      <c r="S268" s="4"/>
      <c r="T268" s="4"/>
      <c r="U268" s="4"/>
    </row>
    <row r="269" spans="1:21" ht="12.75" x14ac:dyDescent="0.2">
      <c r="A269" s="4"/>
      <c r="B269" s="4"/>
      <c r="C269" s="4"/>
      <c r="D269" s="4"/>
      <c r="E269" s="4"/>
      <c r="F269" s="4"/>
      <c r="G269" s="4"/>
      <c r="H269" s="4"/>
      <c r="I269" s="4"/>
      <c r="J269" s="4"/>
      <c r="K269" s="4"/>
      <c r="L269" s="4"/>
      <c r="M269" s="4"/>
      <c r="N269" s="4"/>
      <c r="O269" s="4"/>
      <c r="P269" s="4"/>
      <c r="Q269" s="4"/>
      <c r="R269" s="4"/>
      <c r="S269" s="4"/>
      <c r="T269" s="4"/>
      <c r="U269" s="4"/>
    </row>
    <row r="270" spans="1:21" ht="12.75" x14ac:dyDescent="0.2">
      <c r="A270" s="4"/>
      <c r="B270" s="4"/>
      <c r="C270" s="4"/>
      <c r="D270" s="4"/>
      <c r="E270" s="4"/>
      <c r="F270" s="4"/>
      <c r="G270" s="4"/>
      <c r="H270" s="4"/>
      <c r="I270" s="4"/>
      <c r="J270" s="4"/>
      <c r="K270" s="4"/>
      <c r="L270" s="4"/>
      <c r="M270" s="4"/>
      <c r="N270" s="4"/>
      <c r="O270" s="4"/>
      <c r="P270" s="4"/>
      <c r="Q270" s="4"/>
      <c r="R270" s="4"/>
      <c r="S270" s="4"/>
      <c r="T270" s="4"/>
      <c r="U270" s="4"/>
    </row>
    <row r="271" spans="1:21" ht="12.75" x14ac:dyDescent="0.2">
      <c r="A271" s="4"/>
      <c r="B271" s="4"/>
      <c r="C271" s="4"/>
      <c r="D271" s="4"/>
      <c r="E271" s="4"/>
      <c r="F271" s="4"/>
      <c r="G271" s="4"/>
      <c r="H271" s="4"/>
      <c r="I271" s="4"/>
      <c r="J271" s="4"/>
      <c r="K271" s="4"/>
      <c r="L271" s="4"/>
      <c r="M271" s="4"/>
      <c r="N271" s="4"/>
      <c r="O271" s="4"/>
      <c r="P271" s="4"/>
      <c r="Q271" s="4"/>
      <c r="R271" s="4"/>
      <c r="S271" s="4"/>
      <c r="T271" s="4"/>
      <c r="U271" s="4"/>
    </row>
    <row r="272" spans="1:21" ht="12.75" x14ac:dyDescent="0.2">
      <c r="A272" s="4"/>
      <c r="B272" s="4"/>
      <c r="C272" s="4"/>
      <c r="D272" s="4"/>
      <c r="E272" s="4"/>
      <c r="F272" s="4"/>
      <c r="G272" s="4"/>
      <c r="H272" s="4"/>
      <c r="I272" s="4"/>
      <c r="J272" s="4"/>
      <c r="K272" s="4"/>
      <c r="L272" s="4"/>
      <c r="M272" s="4"/>
      <c r="N272" s="4"/>
      <c r="O272" s="4"/>
      <c r="P272" s="4"/>
      <c r="Q272" s="4"/>
      <c r="R272" s="4"/>
      <c r="S272" s="4"/>
      <c r="T272" s="4"/>
      <c r="U272" s="4"/>
    </row>
    <row r="273" spans="1:21" ht="12.75" x14ac:dyDescent="0.2">
      <c r="A273" s="4"/>
      <c r="B273" s="4"/>
      <c r="C273" s="4"/>
      <c r="D273" s="4"/>
      <c r="E273" s="4"/>
      <c r="F273" s="4"/>
      <c r="G273" s="4"/>
      <c r="H273" s="4"/>
      <c r="I273" s="4"/>
      <c r="J273" s="4"/>
      <c r="K273" s="4"/>
      <c r="L273" s="4"/>
      <c r="M273" s="4"/>
      <c r="N273" s="4"/>
      <c r="O273" s="4"/>
      <c r="P273" s="4"/>
      <c r="Q273" s="4"/>
      <c r="R273" s="4"/>
      <c r="S273" s="4"/>
      <c r="T273" s="4"/>
      <c r="U273" s="4"/>
    </row>
    <row r="274" spans="1:21" ht="12.75" x14ac:dyDescent="0.2">
      <c r="A274" s="4"/>
      <c r="B274" s="4"/>
      <c r="C274" s="4"/>
      <c r="D274" s="4"/>
      <c r="E274" s="4"/>
      <c r="F274" s="4"/>
      <c r="G274" s="4"/>
      <c r="H274" s="4"/>
      <c r="I274" s="4"/>
      <c r="J274" s="4"/>
      <c r="K274" s="4"/>
      <c r="L274" s="4"/>
      <c r="M274" s="4"/>
      <c r="N274" s="4"/>
      <c r="O274" s="4"/>
      <c r="P274" s="4"/>
      <c r="Q274" s="4"/>
      <c r="R274" s="4"/>
      <c r="S274" s="4"/>
      <c r="T274" s="4"/>
      <c r="U274" s="4"/>
    </row>
    <row r="275" spans="1:21" ht="12.75" x14ac:dyDescent="0.2">
      <c r="A275" s="4"/>
      <c r="B275" s="4"/>
      <c r="C275" s="4"/>
      <c r="D275" s="4"/>
      <c r="E275" s="4"/>
      <c r="F275" s="4"/>
      <c r="G275" s="4"/>
      <c r="H275" s="4"/>
      <c r="I275" s="4"/>
      <c r="J275" s="4"/>
      <c r="K275" s="4"/>
      <c r="L275" s="4"/>
      <c r="M275" s="4"/>
      <c r="N275" s="4"/>
      <c r="O275" s="4"/>
      <c r="P275" s="4"/>
      <c r="Q275" s="4"/>
      <c r="R275" s="4"/>
      <c r="S275" s="4"/>
      <c r="T275" s="4"/>
      <c r="U275" s="4"/>
    </row>
    <row r="276" spans="1:21" ht="12.75" x14ac:dyDescent="0.2">
      <c r="A276" s="4"/>
      <c r="B276" s="4"/>
      <c r="C276" s="4"/>
      <c r="D276" s="4"/>
      <c r="E276" s="4"/>
      <c r="F276" s="4"/>
      <c r="G276" s="4"/>
      <c r="H276" s="4"/>
      <c r="I276" s="4"/>
      <c r="J276" s="4"/>
      <c r="K276" s="4"/>
      <c r="L276" s="4"/>
      <c r="M276" s="4"/>
      <c r="N276" s="4"/>
      <c r="O276" s="4"/>
      <c r="P276" s="4"/>
      <c r="Q276" s="4"/>
      <c r="R276" s="4"/>
      <c r="S276" s="4"/>
      <c r="T276" s="4"/>
      <c r="U276" s="4"/>
    </row>
    <row r="277" spans="1:21" ht="12.75" x14ac:dyDescent="0.2">
      <c r="A277" s="4"/>
      <c r="B277" s="4"/>
      <c r="C277" s="4"/>
      <c r="D277" s="4"/>
      <c r="E277" s="4"/>
      <c r="F277" s="4"/>
      <c r="G277" s="4"/>
      <c r="H277" s="4"/>
      <c r="I277" s="4"/>
      <c r="J277" s="4"/>
      <c r="K277" s="4"/>
      <c r="L277" s="4"/>
      <c r="M277" s="4"/>
      <c r="N277" s="4"/>
      <c r="O277" s="4"/>
      <c r="P277" s="4"/>
      <c r="Q277" s="4"/>
      <c r="R277" s="4"/>
      <c r="S277" s="4"/>
      <c r="T277" s="4"/>
      <c r="U277" s="4"/>
    </row>
    <row r="278" spans="1:21" ht="12.75" x14ac:dyDescent="0.2">
      <c r="A278" s="4"/>
      <c r="B278" s="4"/>
      <c r="C278" s="4"/>
      <c r="D278" s="4"/>
      <c r="E278" s="4"/>
      <c r="F278" s="4"/>
      <c r="G278" s="4"/>
      <c r="H278" s="4"/>
      <c r="I278" s="4"/>
      <c r="J278" s="4"/>
      <c r="K278" s="4"/>
      <c r="L278" s="4"/>
      <c r="M278" s="4"/>
      <c r="N278" s="4"/>
      <c r="O278" s="4"/>
      <c r="P278" s="4"/>
      <c r="Q278" s="4"/>
      <c r="R278" s="4"/>
      <c r="S278" s="4"/>
      <c r="T278" s="4"/>
      <c r="U278" s="4"/>
    </row>
    <row r="279" spans="1:21" ht="12.75" x14ac:dyDescent="0.2">
      <c r="A279" s="4"/>
      <c r="B279" s="4"/>
      <c r="C279" s="4"/>
      <c r="D279" s="4"/>
      <c r="E279" s="4"/>
      <c r="F279" s="4"/>
      <c r="G279" s="4"/>
      <c r="H279" s="4"/>
      <c r="I279" s="4"/>
      <c r="J279" s="4"/>
      <c r="K279" s="4"/>
      <c r="L279" s="4"/>
      <c r="M279" s="4"/>
      <c r="N279" s="4"/>
      <c r="O279" s="4"/>
      <c r="P279" s="4"/>
      <c r="Q279" s="4"/>
      <c r="R279" s="4"/>
      <c r="S279" s="4"/>
      <c r="T279" s="4"/>
      <c r="U279" s="4"/>
    </row>
    <row r="280" spans="1:21" ht="12.75" x14ac:dyDescent="0.2">
      <c r="A280" s="4"/>
      <c r="B280" s="4"/>
      <c r="C280" s="4"/>
      <c r="D280" s="4"/>
      <c r="E280" s="4"/>
      <c r="F280" s="4"/>
      <c r="G280" s="4"/>
      <c r="H280" s="4"/>
      <c r="I280" s="4"/>
      <c r="J280" s="4"/>
      <c r="K280" s="4"/>
      <c r="L280" s="4"/>
      <c r="M280" s="4"/>
      <c r="N280" s="4"/>
      <c r="O280" s="4"/>
      <c r="P280" s="4"/>
      <c r="Q280" s="4"/>
      <c r="R280" s="4"/>
      <c r="S280" s="4"/>
      <c r="T280" s="4"/>
      <c r="U280" s="4"/>
    </row>
    <row r="281" spans="1:21" ht="12.75" x14ac:dyDescent="0.2">
      <c r="A281" s="4"/>
      <c r="B281" s="4"/>
      <c r="C281" s="4"/>
      <c r="D281" s="4"/>
      <c r="E281" s="4"/>
      <c r="F281" s="4"/>
      <c r="G281" s="4"/>
      <c r="H281" s="4"/>
      <c r="I281" s="4"/>
      <c r="J281" s="4"/>
      <c r="K281" s="4"/>
      <c r="L281" s="4"/>
      <c r="M281" s="4"/>
      <c r="N281" s="4"/>
      <c r="O281" s="4"/>
      <c r="P281" s="4"/>
      <c r="Q281" s="4"/>
      <c r="R281" s="4"/>
      <c r="S281" s="4"/>
      <c r="T281" s="4"/>
      <c r="U281" s="4"/>
    </row>
    <row r="282" spans="1:21" ht="12.75" x14ac:dyDescent="0.2">
      <c r="A282" s="4"/>
      <c r="B282" s="4"/>
      <c r="C282" s="4"/>
      <c r="D282" s="4"/>
      <c r="E282" s="4"/>
      <c r="F282" s="4"/>
      <c r="G282" s="4"/>
      <c r="H282" s="4"/>
      <c r="I282" s="4"/>
      <c r="J282" s="4"/>
      <c r="K282" s="4"/>
      <c r="L282" s="4"/>
      <c r="M282" s="4"/>
      <c r="N282" s="4"/>
      <c r="O282" s="4"/>
      <c r="P282" s="4"/>
      <c r="Q282" s="4"/>
      <c r="R282" s="4"/>
      <c r="S282" s="4"/>
      <c r="T282" s="4"/>
      <c r="U282" s="4"/>
    </row>
    <row r="283" spans="1:21" ht="12.75" x14ac:dyDescent="0.2">
      <c r="A283" s="4"/>
      <c r="B283" s="4"/>
      <c r="C283" s="4"/>
      <c r="D283" s="4"/>
      <c r="E283" s="4"/>
      <c r="F283" s="4"/>
      <c r="G283" s="4"/>
      <c r="H283" s="4"/>
      <c r="I283" s="4"/>
      <c r="J283" s="4"/>
      <c r="K283" s="4"/>
      <c r="L283" s="4"/>
      <c r="M283" s="4"/>
      <c r="N283" s="4"/>
      <c r="O283" s="4"/>
      <c r="P283" s="4"/>
      <c r="Q283" s="4"/>
      <c r="R283" s="4"/>
      <c r="S283" s="4"/>
      <c r="T283" s="4"/>
      <c r="U283" s="4"/>
    </row>
    <row r="284" spans="1:21" ht="12.75" x14ac:dyDescent="0.2">
      <c r="A284" s="4"/>
      <c r="B284" s="4"/>
      <c r="C284" s="4"/>
      <c r="D284" s="4"/>
      <c r="E284" s="4"/>
      <c r="F284" s="4"/>
      <c r="G284" s="4"/>
      <c r="H284" s="4"/>
      <c r="I284" s="4"/>
      <c r="J284" s="4"/>
      <c r="K284" s="4"/>
      <c r="L284" s="4"/>
      <c r="M284" s="4"/>
      <c r="N284" s="4"/>
      <c r="O284" s="4"/>
      <c r="P284" s="4"/>
      <c r="Q284" s="4"/>
      <c r="R284" s="4"/>
      <c r="S284" s="4"/>
      <c r="T284" s="4"/>
      <c r="U284" s="4"/>
    </row>
    <row r="285" spans="1:21" ht="12.75" x14ac:dyDescent="0.2">
      <c r="A285" s="4"/>
      <c r="B285" s="4"/>
      <c r="C285" s="4"/>
      <c r="D285" s="4"/>
      <c r="E285" s="4"/>
      <c r="F285" s="4"/>
      <c r="G285" s="4"/>
      <c r="H285" s="4"/>
      <c r="I285" s="4"/>
      <c r="J285" s="4"/>
      <c r="K285" s="4"/>
      <c r="L285" s="4"/>
      <c r="M285" s="4"/>
      <c r="N285" s="4"/>
      <c r="O285" s="4"/>
      <c r="P285" s="4"/>
      <c r="Q285" s="4"/>
      <c r="R285" s="4"/>
      <c r="S285" s="4"/>
      <c r="T285" s="4"/>
      <c r="U285" s="4"/>
    </row>
    <row r="286" spans="1:21" ht="12.75" x14ac:dyDescent="0.2">
      <c r="A286" s="4"/>
      <c r="B286" s="4"/>
      <c r="C286" s="4"/>
      <c r="D286" s="4"/>
      <c r="E286" s="4"/>
      <c r="F286" s="4"/>
      <c r="G286" s="4"/>
      <c r="H286" s="4"/>
      <c r="I286" s="4"/>
      <c r="J286" s="4"/>
      <c r="K286" s="4"/>
      <c r="L286" s="4"/>
      <c r="M286" s="4"/>
      <c r="N286" s="4"/>
      <c r="O286" s="4"/>
      <c r="P286" s="4"/>
      <c r="Q286" s="4"/>
      <c r="R286" s="4"/>
      <c r="S286" s="4"/>
      <c r="T286" s="4"/>
      <c r="U286" s="4"/>
    </row>
    <row r="287" spans="1:21" ht="12.75" x14ac:dyDescent="0.2">
      <c r="A287" s="4"/>
      <c r="B287" s="4"/>
      <c r="C287" s="4"/>
      <c r="D287" s="4"/>
      <c r="E287" s="4"/>
      <c r="F287" s="4"/>
      <c r="G287" s="4"/>
      <c r="H287" s="4"/>
      <c r="I287" s="4"/>
      <c r="J287" s="4"/>
      <c r="K287" s="4"/>
      <c r="L287" s="4"/>
      <c r="M287" s="4"/>
      <c r="N287" s="4"/>
      <c r="O287" s="4"/>
      <c r="P287" s="4"/>
      <c r="Q287" s="4"/>
      <c r="R287" s="4"/>
      <c r="S287" s="4"/>
      <c r="T287" s="4"/>
      <c r="U287" s="4"/>
    </row>
    <row r="288" spans="1:21" ht="12.75" x14ac:dyDescent="0.2">
      <c r="A288" s="4"/>
      <c r="B288" s="4"/>
      <c r="C288" s="4"/>
      <c r="D288" s="4"/>
      <c r="E288" s="4"/>
      <c r="F288" s="4"/>
      <c r="G288" s="4"/>
      <c r="H288" s="4"/>
      <c r="I288" s="4"/>
      <c r="J288" s="4"/>
      <c r="K288" s="4"/>
      <c r="L288" s="4"/>
      <c r="M288" s="4"/>
      <c r="N288" s="4"/>
      <c r="O288" s="4"/>
      <c r="P288" s="4"/>
      <c r="Q288" s="4"/>
      <c r="R288" s="4"/>
      <c r="S288" s="4"/>
      <c r="T288" s="4"/>
      <c r="U288" s="4"/>
    </row>
    <row r="289" spans="1:21" ht="12.75" x14ac:dyDescent="0.2">
      <c r="A289" s="4"/>
      <c r="B289" s="4"/>
      <c r="C289" s="4"/>
      <c r="D289" s="4"/>
      <c r="E289" s="4"/>
      <c r="F289" s="4"/>
      <c r="G289" s="4"/>
      <c r="H289" s="4"/>
      <c r="I289" s="4"/>
      <c r="J289" s="4"/>
      <c r="K289" s="4"/>
      <c r="L289" s="4"/>
      <c r="M289" s="4"/>
      <c r="N289" s="4"/>
      <c r="O289" s="4"/>
      <c r="P289" s="4"/>
      <c r="Q289" s="4"/>
      <c r="R289" s="4"/>
      <c r="S289" s="4"/>
      <c r="T289" s="4"/>
      <c r="U289" s="4"/>
    </row>
    <row r="290" spans="1:21" ht="12.75" x14ac:dyDescent="0.2">
      <c r="A290" s="4"/>
      <c r="B290" s="4"/>
      <c r="C290" s="4"/>
      <c r="D290" s="4"/>
      <c r="E290" s="4"/>
      <c r="F290" s="4"/>
      <c r="G290" s="4"/>
      <c r="H290" s="4"/>
      <c r="I290" s="4"/>
      <c r="J290" s="4"/>
      <c r="K290" s="4"/>
      <c r="L290" s="4"/>
      <c r="M290" s="4"/>
      <c r="N290" s="4"/>
      <c r="O290" s="4"/>
      <c r="P290" s="4"/>
      <c r="Q290" s="4"/>
      <c r="R290" s="4"/>
      <c r="S290" s="4"/>
      <c r="T290" s="4"/>
      <c r="U290" s="4"/>
    </row>
    <row r="291" spans="1:21" ht="12.75" x14ac:dyDescent="0.2">
      <c r="A291" s="4"/>
      <c r="B291" s="4"/>
      <c r="C291" s="4"/>
      <c r="D291" s="4"/>
      <c r="E291" s="4"/>
      <c r="F291" s="4"/>
      <c r="G291" s="4"/>
      <c r="H291" s="4"/>
      <c r="I291" s="4"/>
      <c r="J291" s="4"/>
      <c r="K291" s="4"/>
      <c r="L291" s="4"/>
      <c r="M291" s="4"/>
      <c r="N291" s="4"/>
      <c r="O291" s="4"/>
      <c r="P291" s="4"/>
      <c r="Q291" s="4"/>
      <c r="R291" s="4"/>
      <c r="S291" s="4"/>
      <c r="T291" s="4"/>
      <c r="U291" s="4"/>
    </row>
    <row r="292" spans="1:21" ht="12.75" x14ac:dyDescent="0.2">
      <c r="A292" s="4"/>
      <c r="B292" s="4"/>
      <c r="C292" s="4"/>
      <c r="D292" s="4"/>
      <c r="E292" s="4"/>
      <c r="F292" s="4"/>
      <c r="G292" s="4"/>
      <c r="H292" s="4"/>
      <c r="I292" s="4"/>
      <c r="J292" s="4"/>
      <c r="K292" s="4"/>
      <c r="L292" s="4"/>
      <c r="M292" s="4"/>
      <c r="N292" s="4"/>
      <c r="O292" s="4"/>
      <c r="P292" s="4"/>
      <c r="Q292" s="4"/>
      <c r="R292" s="4"/>
      <c r="S292" s="4"/>
      <c r="T292" s="4"/>
      <c r="U292" s="4"/>
    </row>
    <row r="293" spans="1:21" ht="12.75" x14ac:dyDescent="0.2">
      <c r="A293" s="4"/>
      <c r="B293" s="4"/>
      <c r="C293" s="4"/>
      <c r="D293" s="4"/>
      <c r="E293" s="4"/>
      <c r="F293" s="4"/>
      <c r="G293" s="4"/>
      <c r="H293" s="4"/>
      <c r="I293" s="4"/>
      <c r="J293" s="4"/>
      <c r="K293" s="4"/>
      <c r="L293" s="4"/>
      <c r="M293" s="4"/>
      <c r="N293" s="4"/>
      <c r="O293" s="4"/>
      <c r="P293" s="4"/>
      <c r="Q293" s="4"/>
      <c r="R293" s="4"/>
      <c r="S293" s="4"/>
      <c r="T293" s="4"/>
      <c r="U293" s="4"/>
    </row>
    <row r="294" spans="1:21" ht="12.75" x14ac:dyDescent="0.2">
      <c r="A294" s="4"/>
      <c r="B294" s="4"/>
      <c r="C294" s="4"/>
      <c r="D294" s="4"/>
      <c r="E294" s="4"/>
      <c r="F294" s="4"/>
      <c r="G294" s="4"/>
      <c r="H294" s="4"/>
      <c r="I294" s="4"/>
      <c r="J294" s="4"/>
      <c r="K294" s="4"/>
      <c r="L294" s="4"/>
      <c r="M294" s="4"/>
      <c r="N294" s="4"/>
      <c r="O294" s="4"/>
      <c r="P294" s="4"/>
      <c r="Q294" s="4"/>
      <c r="R294" s="4"/>
      <c r="S294" s="4"/>
      <c r="T294" s="4"/>
      <c r="U294" s="4"/>
    </row>
    <row r="295" spans="1:21" ht="12.75" x14ac:dyDescent="0.2">
      <c r="A295" s="4"/>
      <c r="B295" s="4"/>
      <c r="C295" s="4"/>
      <c r="D295" s="4"/>
      <c r="E295" s="4"/>
      <c r="F295" s="4"/>
      <c r="G295" s="4"/>
      <c r="H295" s="4"/>
      <c r="I295" s="4"/>
      <c r="J295" s="4"/>
      <c r="K295" s="4"/>
      <c r="L295" s="4"/>
      <c r="M295" s="4"/>
      <c r="N295" s="4"/>
      <c r="O295" s="4"/>
      <c r="P295" s="4"/>
      <c r="Q295" s="4"/>
      <c r="R295" s="4"/>
      <c r="S295" s="4"/>
      <c r="T295" s="4"/>
      <c r="U295" s="4"/>
    </row>
    <row r="296" spans="1:21" ht="12.75" x14ac:dyDescent="0.2">
      <c r="A296" s="4"/>
      <c r="B296" s="4"/>
      <c r="C296" s="4"/>
      <c r="D296" s="4"/>
      <c r="E296" s="4"/>
      <c r="F296" s="4"/>
      <c r="G296" s="4"/>
      <c r="H296" s="4"/>
      <c r="I296" s="4"/>
      <c r="J296" s="4"/>
      <c r="K296" s="4"/>
      <c r="L296" s="4"/>
      <c r="M296" s="4"/>
      <c r="N296" s="4"/>
      <c r="O296" s="4"/>
      <c r="P296" s="4"/>
      <c r="Q296" s="4"/>
      <c r="R296" s="4"/>
      <c r="S296" s="4"/>
      <c r="T296" s="4"/>
      <c r="U296" s="4"/>
    </row>
    <row r="297" spans="1:21" ht="12.75" x14ac:dyDescent="0.2">
      <c r="A297" s="4"/>
      <c r="B297" s="4"/>
      <c r="C297" s="4"/>
      <c r="D297" s="4"/>
      <c r="E297" s="4"/>
      <c r="F297" s="4"/>
      <c r="G297" s="4"/>
      <c r="H297" s="4"/>
      <c r="I297" s="4"/>
      <c r="J297" s="4"/>
      <c r="K297" s="4"/>
      <c r="L297" s="4"/>
      <c r="M297" s="4"/>
      <c r="N297" s="4"/>
      <c r="O297" s="4"/>
      <c r="P297" s="4"/>
      <c r="Q297" s="4"/>
      <c r="R297" s="4"/>
      <c r="S297" s="4"/>
      <c r="T297" s="4"/>
      <c r="U297" s="4"/>
    </row>
    <row r="298" spans="1:21" ht="12.75" x14ac:dyDescent="0.2">
      <c r="A298" s="4"/>
      <c r="B298" s="4"/>
      <c r="C298" s="4"/>
      <c r="D298" s="4"/>
      <c r="E298" s="4"/>
      <c r="F298" s="4"/>
      <c r="G298" s="4"/>
      <c r="H298" s="4"/>
      <c r="I298" s="4"/>
      <c r="J298" s="4"/>
      <c r="K298" s="4"/>
      <c r="L298" s="4"/>
      <c r="M298" s="4"/>
      <c r="N298" s="4"/>
      <c r="O298" s="4"/>
      <c r="P298" s="4"/>
      <c r="Q298" s="4"/>
      <c r="R298" s="4"/>
      <c r="S298" s="4"/>
      <c r="T298" s="4"/>
      <c r="U298" s="4"/>
    </row>
    <row r="299" spans="1:21" ht="12.75" x14ac:dyDescent="0.2">
      <c r="A299" s="4"/>
      <c r="B299" s="4"/>
      <c r="C299" s="4"/>
      <c r="D299" s="4"/>
      <c r="E299" s="4"/>
      <c r="F299" s="4"/>
      <c r="G299" s="4"/>
      <c r="H299" s="4"/>
      <c r="I299" s="4"/>
      <c r="J299" s="4"/>
      <c r="K299" s="4"/>
      <c r="L299" s="4"/>
      <c r="M299" s="4"/>
      <c r="N299" s="4"/>
      <c r="O299" s="4"/>
      <c r="P299" s="4"/>
      <c r="Q299" s="4"/>
      <c r="R299" s="4"/>
      <c r="S299" s="4"/>
      <c r="T299" s="4"/>
      <c r="U299" s="4"/>
    </row>
    <row r="300" spans="1:21" ht="12.75" x14ac:dyDescent="0.2">
      <c r="A300" s="4"/>
      <c r="B300" s="4"/>
      <c r="C300" s="4"/>
      <c r="D300" s="4"/>
      <c r="E300" s="4"/>
      <c r="F300" s="4"/>
      <c r="G300" s="4"/>
      <c r="H300" s="4"/>
      <c r="I300" s="4"/>
      <c r="J300" s="4"/>
      <c r="K300" s="4"/>
      <c r="L300" s="4"/>
      <c r="M300" s="4"/>
      <c r="N300" s="4"/>
      <c r="O300" s="4"/>
      <c r="P300" s="4"/>
      <c r="Q300" s="4"/>
      <c r="R300" s="4"/>
      <c r="S300" s="4"/>
      <c r="T300" s="4"/>
      <c r="U300" s="4"/>
    </row>
    <row r="301" spans="1:21" ht="12.75" x14ac:dyDescent="0.2">
      <c r="A301" s="4"/>
      <c r="B301" s="4"/>
      <c r="C301" s="4"/>
      <c r="D301" s="4"/>
      <c r="E301" s="4"/>
      <c r="F301" s="4"/>
      <c r="G301" s="4"/>
      <c r="H301" s="4"/>
      <c r="I301" s="4"/>
      <c r="J301" s="4"/>
      <c r="K301" s="4"/>
      <c r="L301" s="4"/>
      <c r="M301" s="4"/>
      <c r="N301" s="4"/>
      <c r="O301" s="4"/>
      <c r="P301" s="4"/>
      <c r="Q301" s="4"/>
      <c r="R301" s="4"/>
      <c r="S301" s="4"/>
      <c r="T301" s="4"/>
      <c r="U301" s="4"/>
    </row>
    <row r="302" spans="1:21" ht="12.75" x14ac:dyDescent="0.2">
      <c r="A302" s="4"/>
      <c r="B302" s="4"/>
      <c r="C302" s="4"/>
      <c r="D302" s="4"/>
      <c r="E302" s="4"/>
      <c r="F302" s="4"/>
      <c r="G302" s="4"/>
      <c r="H302" s="4"/>
      <c r="I302" s="4"/>
      <c r="J302" s="4"/>
      <c r="K302" s="4"/>
      <c r="L302" s="4"/>
      <c r="M302" s="4"/>
      <c r="N302" s="4"/>
      <c r="O302" s="4"/>
      <c r="P302" s="4"/>
      <c r="Q302" s="4"/>
      <c r="R302" s="4"/>
      <c r="S302" s="4"/>
      <c r="T302" s="4"/>
      <c r="U302" s="4"/>
    </row>
    <row r="303" spans="1:21" ht="12.75" x14ac:dyDescent="0.2">
      <c r="A303" s="4"/>
      <c r="B303" s="4"/>
      <c r="C303" s="4"/>
      <c r="D303" s="4"/>
      <c r="E303" s="4"/>
      <c r="F303" s="4"/>
      <c r="G303" s="4"/>
      <c r="H303" s="4"/>
      <c r="I303" s="4"/>
      <c r="J303" s="4"/>
      <c r="K303" s="4"/>
      <c r="L303" s="4"/>
      <c r="M303" s="4"/>
      <c r="N303" s="4"/>
      <c r="O303" s="4"/>
      <c r="P303" s="4"/>
      <c r="Q303" s="4"/>
      <c r="R303" s="4"/>
      <c r="S303" s="4"/>
      <c r="T303" s="4"/>
      <c r="U303" s="4"/>
    </row>
    <row r="304" spans="1:21" ht="12.75" x14ac:dyDescent="0.2">
      <c r="A304" s="4"/>
      <c r="B304" s="4"/>
      <c r="C304" s="4"/>
      <c r="D304" s="4"/>
      <c r="E304" s="4"/>
      <c r="F304" s="4"/>
      <c r="G304" s="4"/>
      <c r="H304" s="4"/>
      <c r="I304" s="4"/>
      <c r="J304" s="4"/>
      <c r="K304" s="4"/>
      <c r="L304" s="4"/>
      <c r="M304" s="4"/>
      <c r="N304" s="4"/>
      <c r="O304" s="4"/>
      <c r="P304" s="4"/>
      <c r="Q304" s="4"/>
      <c r="R304" s="4"/>
      <c r="S304" s="4"/>
      <c r="T304" s="4"/>
      <c r="U304" s="4"/>
    </row>
    <row r="305" spans="1:21" ht="12.75" x14ac:dyDescent="0.2">
      <c r="A305" s="4"/>
      <c r="B305" s="4"/>
      <c r="C305" s="4"/>
      <c r="D305" s="4"/>
      <c r="E305" s="4"/>
      <c r="F305" s="4"/>
      <c r="G305" s="4"/>
      <c r="H305" s="4"/>
      <c r="I305" s="4"/>
      <c r="J305" s="4"/>
      <c r="K305" s="4"/>
      <c r="L305" s="4"/>
      <c r="M305" s="4"/>
      <c r="N305" s="4"/>
      <c r="O305" s="4"/>
      <c r="P305" s="4"/>
      <c r="Q305" s="4"/>
      <c r="R305" s="4"/>
      <c r="S305" s="4"/>
      <c r="T305" s="4"/>
      <c r="U305" s="4"/>
    </row>
    <row r="306" spans="1:21" ht="12.75" x14ac:dyDescent="0.2">
      <c r="A306" s="4"/>
      <c r="B306" s="4"/>
      <c r="C306" s="4"/>
      <c r="D306" s="4"/>
      <c r="E306" s="4"/>
      <c r="F306" s="4"/>
      <c r="G306" s="4"/>
      <c r="H306" s="4"/>
      <c r="I306" s="4"/>
      <c r="J306" s="4"/>
      <c r="K306" s="4"/>
      <c r="L306" s="4"/>
      <c r="M306" s="4"/>
      <c r="N306" s="4"/>
      <c r="O306" s="4"/>
      <c r="P306" s="4"/>
      <c r="Q306" s="4"/>
      <c r="R306" s="4"/>
      <c r="S306" s="4"/>
      <c r="T306" s="4"/>
      <c r="U306" s="4"/>
    </row>
    <row r="307" spans="1:21" ht="12.75" x14ac:dyDescent="0.2">
      <c r="A307" s="4"/>
      <c r="B307" s="4"/>
      <c r="C307" s="4"/>
      <c r="D307" s="4"/>
      <c r="E307" s="4"/>
      <c r="F307" s="4"/>
      <c r="G307" s="4"/>
      <c r="H307" s="4"/>
      <c r="I307" s="4"/>
      <c r="J307" s="4"/>
      <c r="K307" s="4"/>
      <c r="L307" s="4"/>
      <c r="M307" s="4"/>
      <c r="N307" s="4"/>
      <c r="O307" s="4"/>
      <c r="P307" s="4"/>
      <c r="Q307" s="4"/>
      <c r="R307" s="4"/>
      <c r="S307" s="4"/>
      <c r="T307" s="4"/>
      <c r="U307" s="4"/>
    </row>
    <row r="308" spans="1:21" ht="12.75" x14ac:dyDescent="0.2">
      <c r="A308" s="4"/>
      <c r="B308" s="4"/>
      <c r="C308" s="4"/>
      <c r="D308" s="4"/>
      <c r="E308" s="4"/>
      <c r="F308" s="4"/>
      <c r="G308" s="4"/>
      <c r="H308" s="4"/>
      <c r="I308" s="4"/>
      <c r="J308" s="4"/>
      <c r="K308" s="4"/>
      <c r="L308" s="4"/>
      <c r="M308" s="4"/>
      <c r="N308" s="4"/>
      <c r="O308" s="4"/>
      <c r="P308" s="4"/>
      <c r="Q308" s="4"/>
      <c r="R308" s="4"/>
      <c r="S308" s="4"/>
      <c r="T308" s="4"/>
      <c r="U308" s="4"/>
    </row>
    <row r="309" spans="1:21" ht="12.75" x14ac:dyDescent="0.2">
      <c r="A309" s="4"/>
      <c r="B309" s="4"/>
      <c r="C309" s="4"/>
      <c r="D309" s="4"/>
      <c r="E309" s="4"/>
      <c r="F309" s="4"/>
      <c r="G309" s="4"/>
      <c r="H309" s="4"/>
      <c r="I309" s="4"/>
      <c r="J309" s="4"/>
      <c r="K309" s="4"/>
      <c r="L309" s="4"/>
      <c r="M309" s="4"/>
      <c r="N309" s="4"/>
      <c r="O309" s="4"/>
      <c r="P309" s="4"/>
      <c r="Q309" s="4"/>
      <c r="R309" s="4"/>
      <c r="S309" s="4"/>
      <c r="T309" s="4"/>
      <c r="U309" s="4"/>
    </row>
    <row r="310" spans="1:21" ht="12.75" x14ac:dyDescent="0.2">
      <c r="A310" s="4"/>
      <c r="B310" s="4"/>
      <c r="C310" s="4"/>
      <c r="D310" s="4"/>
      <c r="E310" s="4"/>
      <c r="F310" s="4"/>
      <c r="G310" s="4"/>
      <c r="H310" s="4"/>
      <c r="I310" s="4"/>
      <c r="J310" s="4"/>
      <c r="K310" s="4"/>
      <c r="L310" s="4"/>
      <c r="M310" s="4"/>
      <c r="N310" s="4"/>
      <c r="O310" s="4"/>
      <c r="P310" s="4"/>
      <c r="Q310" s="4"/>
      <c r="R310" s="4"/>
      <c r="S310" s="4"/>
      <c r="T310" s="4"/>
      <c r="U310" s="4"/>
    </row>
    <row r="311" spans="1:21" ht="12.75" x14ac:dyDescent="0.2">
      <c r="A311" s="4"/>
      <c r="B311" s="4"/>
      <c r="C311" s="4"/>
      <c r="D311" s="4"/>
      <c r="E311" s="4"/>
      <c r="F311" s="4"/>
      <c r="G311" s="4"/>
      <c r="H311" s="4"/>
      <c r="I311" s="4"/>
      <c r="J311" s="4"/>
      <c r="K311" s="4"/>
      <c r="L311" s="4"/>
      <c r="M311" s="4"/>
      <c r="N311" s="4"/>
      <c r="O311" s="4"/>
      <c r="P311" s="4"/>
      <c r="Q311" s="4"/>
      <c r="R311" s="4"/>
      <c r="S311" s="4"/>
      <c r="T311" s="4"/>
      <c r="U311" s="4"/>
    </row>
    <row r="312" spans="1:21" ht="12.75" x14ac:dyDescent="0.2">
      <c r="A312" s="4"/>
      <c r="B312" s="4"/>
      <c r="C312" s="4"/>
      <c r="D312" s="4"/>
      <c r="E312" s="4"/>
      <c r="F312" s="4"/>
      <c r="G312" s="4"/>
      <c r="H312" s="4"/>
      <c r="I312" s="4"/>
      <c r="J312" s="4"/>
      <c r="K312" s="4"/>
      <c r="L312" s="4"/>
      <c r="M312" s="4"/>
      <c r="N312" s="4"/>
      <c r="O312" s="4"/>
      <c r="P312" s="4"/>
      <c r="Q312" s="4"/>
      <c r="R312" s="4"/>
      <c r="S312" s="4"/>
      <c r="T312" s="4"/>
      <c r="U312" s="4"/>
    </row>
    <row r="313" spans="1:21" ht="12.75" x14ac:dyDescent="0.2">
      <c r="A313" s="4"/>
      <c r="B313" s="4"/>
      <c r="C313" s="4"/>
      <c r="D313" s="4"/>
      <c r="E313" s="4"/>
      <c r="F313" s="4"/>
      <c r="G313" s="4"/>
      <c r="H313" s="4"/>
      <c r="I313" s="4"/>
      <c r="J313" s="4"/>
      <c r="K313" s="4"/>
      <c r="L313" s="4"/>
      <c r="M313" s="4"/>
      <c r="N313" s="4"/>
      <c r="O313" s="4"/>
      <c r="P313" s="4"/>
      <c r="Q313" s="4"/>
      <c r="R313" s="4"/>
      <c r="S313" s="4"/>
      <c r="T313" s="4"/>
      <c r="U313" s="4"/>
    </row>
    <row r="314" spans="1:21" ht="12.75" x14ac:dyDescent="0.2">
      <c r="A314" s="4"/>
      <c r="B314" s="4"/>
      <c r="C314" s="4"/>
      <c r="D314" s="4"/>
      <c r="E314" s="4"/>
      <c r="F314" s="4"/>
      <c r="G314" s="4"/>
      <c r="H314" s="4"/>
      <c r="I314" s="4"/>
      <c r="J314" s="4"/>
      <c r="K314" s="4"/>
      <c r="L314" s="4"/>
      <c r="M314" s="4"/>
      <c r="N314" s="4"/>
      <c r="O314" s="4"/>
      <c r="P314" s="4"/>
      <c r="Q314" s="4"/>
      <c r="R314" s="4"/>
      <c r="S314" s="4"/>
      <c r="T314" s="4"/>
      <c r="U314" s="4"/>
    </row>
    <row r="315" spans="1:21" ht="12.75" x14ac:dyDescent="0.2">
      <c r="A315" s="4"/>
      <c r="B315" s="4"/>
      <c r="C315" s="4"/>
      <c r="D315" s="4"/>
      <c r="E315" s="4"/>
      <c r="F315" s="4"/>
      <c r="G315" s="4"/>
      <c r="H315" s="4"/>
      <c r="I315" s="4"/>
      <c r="J315" s="4"/>
      <c r="K315" s="4"/>
      <c r="L315" s="4"/>
      <c r="M315" s="4"/>
      <c r="N315" s="4"/>
      <c r="O315" s="4"/>
      <c r="P315" s="4"/>
      <c r="Q315" s="4"/>
      <c r="R315" s="4"/>
      <c r="S315" s="4"/>
      <c r="T315" s="4"/>
      <c r="U315" s="4"/>
    </row>
    <row r="316" spans="1:21" ht="12.75" x14ac:dyDescent="0.2">
      <c r="A316" s="4"/>
      <c r="B316" s="4"/>
      <c r="C316" s="4"/>
      <c r="D316" s="4"/>
      <c r="E316" s="4"/>
      <c r="F316" s="4"/>
      <c r="G316" s="4"/>
      <c r="H316" s="4"/>
      <c r="I316" s="4"/>
      <c r="J316" s="4"/>
      <c r="K316" s="4"/>
      <c r="L316" s="4"/>
      <c r="M316" s="4"/>
      <c r="N316" s="4"/>
      <c r="O316" s="4"/>
      <c r="P316" s="4"/>
      <c r="Q316" s="4"/>
      <c r="R316" s="4"/>
      <c r="S316" s="4"/>
      <c r="T316" s="4"/>
      <c r="U316" s="4"/>
    </row>
    <row r="317" spans="1:21" ht="12.75" x14ac:dyDescent="0.2">
      <c r="A317" s="4"/>
      <c r="B317" s="4"/>
      <c r="C317" s="4"/>
      <c r="D317" s="4"/>
      <c r="E317" s="4"/>
      <c r="F317" s="4"/>
      <c r="G317" s="4"/>
      <c r="H317" s="4"/>
      <c r="I317" s="4"/>
      <c r="J317" s="4"/>
      <c r="K317" s="4"/>
      <c r="L317" s="4"/>
      <c r="M317" s="4"/>
      <c r="N317" s="4"/>
      <c r="O317" s="4"/>
      <c r="P317" s="4"/>
      <c r="Q317" s="4"/>
      <c r="R317" s="4"/>
      <c r="S317" s="4"/>
      <c r="T317" s="4"/>
      <c r="U317" s="4"/>
    </row>
    <row r="318" spans="1:21" ht="12.75" x14ac:dyDescent="0.2">
      <c r="A318" s="4"/>
      <c r="B318" s="4"/>
      <c r="C318" s="4"/>
      <c r="D318" s="4"/>
      <c r="E318" s="4"/>
      <c r="F318" s="4"/>
      <c r="G318" s="4"/>
      <c r="H318" s="4"/>
      <c r="I318" s="4"/>
      <c r="J318" s="4"/>
      <c r="K318" s="4"/>
      <c r="L318" s="4"/>
      <c r="M318" s="4"/>
      <c r="N318" s="4"/>
      <c r="O318" s="4"/>
      <c r="P318" s="4"/>
      <c r="Q318" s="4"/>
      <c r="R318" s="4"/>
      <c r="S318" s="4"/>
      <c r="T318" s="4"/>
      <c r="U318" s="4"/>
    </row>
    <row r="319" spans="1:21" ht="12.75" x14ac:dyDescent="0.2">
      <c r="A319" s="4"/>
      <c r="B319" s="4"/>
      <c r="C319" s="4"/>
      <c r="D319" s="4"/>
      <c r="E319" s="4"/>
      <c r="F319" s="4"/>
      <c r="G319" s="4"/>
      <c r="H319" s="4"/>
      <c r="I319" s="4"/>
      <c r="J319" s="4"/>
      <c r="K319" s="4"/>
      <c r="L319" s="4"/>
      <c r="M319" s="4"/>
      <c r="N319" s="4"/>
      <c r="O319" s="4"/>
      <c r="P319" s="4"/>
      <c r="Q319" s="4"/>
      <c r="R319" s="4"/>
      <c r="S319" s="4"/>
      <c r="T319" s="4"/>
      <c r="U319" s="4"/>
    </row>
    <row r="320" spans="1:21" ht="12.75" x14ac:dyDescent="0.2">
      <c r="A320" s="4"/>
      <c r="B320" s="4"/>
      <c r="C320" s="4"/>
      <c r="D320" s="4"/>
      <c r="E320" s="4"/>
      <c r="F320" s="4"/>
      <c r="G320" s="4"/>
      <c r="H320" s="4"/>
      <c r="I320" s="4"/>
      <c r="J320" s="4"/>
      <c r="K320" s="4"/>
      <c r="L320" s="4"/>
      <c r="M320" s="4"/>
      <c r="N320" s="4"/>
      <c r="O320" s="4"/>
      <c r="P320" s="4"/>
      <c r="Q320" s="4"/>
      <c r="R320" s="4"/>
      <c r="S320" s="4"/>
      <c r="T320" s="4"/>
      <c r="U320" s="4"/>
    </row>
    <row r="321" spans="1:21" ht="12.75" x14ac:dyDescent="0.2">
      <c r="A321" s="4"/>
      <c r="B321" s="4"/>
      <c r="C321" s="4"/>
      <c r="D321" s="4"/>
      <c r="E321" s="4"/>
      <c r="F321" s="4"/>
      <c r="G321" s="4"/>
      <c r="H321" s="4"/>
      <c r="I321" s="4"/>
      <c r="J321" s="4"/>
      <c r="K321" s="4"/>
      <c r="L321" s="4"/>
      <c r="M321" s="4"/>
      <c r="N321" s="4"/>
      <c r="O321" s="4"/>
      <c r="P321" s="4"/>
      <c r="Q321" s="4"/>
      <c r="R321" s="4"/>
      <c r="S321" s="4"/>
      <c r="T321" s="4"/>
      <c r="U321" s="4"/>
    </row>
    <row r="322" spans="1:21" ht="12.75" x14ac:dyDescent="0.2">
      <c r="A322" s="4"/>
      <c r="B322" s="4"/>
      <c r="C322" s="4"/>
      <c r="D322" s="4"/>
      <c r="E322" s="4"/>
      <c r="F322" s="4"/>
      <c r="G322" s="4"/>
      <c r="H322" s="4"/>
      <c r="I322" s="4"/>
      <c r="J322" s="4"/>
      <c r="K322" s="4"/>
      <c r="L322" s="4"/>
      <c r="M322" s="4"/>
      <c r="N322" s="4"/>
      <c r="O322" s="4"/>
      <c r="P322" s="4"/>
      <c r="Q322" s="4"/>
      <c r="R322" s="4"/>
      <c r="S322" s="4"/>
      <c r="T322" s="4"/>
      <c r="U322" s="4"/>
    </row>
    <row r="323" spans="1:21" ht="12.75" x14ac:dyDescent="0.2">
      <c r="A323" s="4"/>
      <c r="B323" s="4"/>
      <c r="C323" s="4"/>
      <c r="D323" s="4"/>
      <c r="E323" s="4"/>
      <c r="F323" s="4"/>
      <c r="G323" s="4"/>
      <c r="H323" s="4"/>
      <c r="I323" s="4"/>
      <c r="J323" s="4"/>
      <c r="K323" s="4"/>
      <c r="L323" s="4"/>
      <c r="M323" s="4"/>
      <c r="N323" s="4"/>
      <c r="O323" s="4"/>
      <c r="P323" s="4"/>
      <c r="Q323" s="4"/>
      <c r="R323" s="4"/>
      <c r="S323" s="4"/>
      <c r="T323" s="4"/>
      <c r="U323" s="4"/>
    </row>
    <row r="324" spans="1:21" ht="12.75" x14ac:dyDescent="0.2">
      <c r="A324" s="4"/>
      <c r="B324" s="4"/>
      <c r="C324" s="4"/>
      <c r="D324" s="4"/>
      <c r="E324" s="4"/>
      <c r="F324" s="4"/>
      <c r="G324" s="4"/>
      <c r="H324" s="4"/>
      <c r="I324" s="4"/>
      <c r="J324" s="4"/>
      <c r="K324" s="4"/>
      <c r="L324" s="4"/>
      <c r="M324" s="4"/>
      <c r="N324" s="4"/>
      <c r="O324" s="4"/>
      <c r="P324" s="4"/>
      <c r="Q324" s="4"/>
      <c r="R324" s="4"/>
      <c r="S324" s="4"/>
      <c r="T324" s="4"/>
      <c r="U324" s="4"/>
    </row>
    <row r="325" spans="1:21" ht="12.75" x14ac:dyDescent="0.2">
      <c r="A325" s="4"/>
      <c r="B325" s="4"/>
      <c r="C325" s="4"/>
      <c r="D325" s="4"/>
      <c r="E325" s="4"/>
      <c r="F325" s="4"/>
      <c r="G325" s="4"/>
      <c r="H325" s="4"/>
      <c r="I325" s="4"/>
      <c r="J325" s="4"/>
      <c r="K325" s="4"/>
      <c r="L325" s="4"/>
      <c r="M325" s="4"/>
      <c r="N325" s="4"/>
      <c r="O325" s="4"/>
      <c r="P325" s="4"/>
      <c r="Q325" s="4"/>
      <c r="R325" s="4"/>
      <c r="S325" s="4"/>
      <c r="T325" s="4"/>
      <c r="U325" s="4"/>
    </row>
    <row r="326" spans="1:21" ht="12.75" x14ac:dyDescent="0.2">
      <c r="A326" s="4"/>
      <c r="B326" s="4"/>
      <c r="C326" s="4"/>
      <c r="D326" s="4"/>
      <c r="E326" s="4"/>
      <c r="F326" s="4"/>
      <c r="G326" s="4"/>
      <c r="H326" s="4"/>
      <c r="I326" s="4"/>
      <c r="J326" s="4"/>
      <c r="K326" s="4"/>
      <c r="L326" s="4"/>
      <c r="M326" s="4"/>
      <c r="N326" s="4"/>
      <c r="O326" s="4"/>
      <c r="P326" s="4"/>
      <c r="Q326" s="4"/>
      <c r="R326" s="4"/>
      <c r="S326" s="4"/>
      <c r="T326" s="4"/>
      <c r="U326" s="4"/>
    </row>
    <row r="327" spans="1:21" ht="12.75" x14ac:dyDescent="0.2">
      <c r="A327" s="4"/>
      <c r="B327" s="4"/>
      <c r="C327" s="4"/>
      <c r="D327" s="4"/>
      <c r="E327" s="4"/>
      <c r="F327" s="4"/>
      <c r="G327" s="4"/>
      <c r="H327" s="4"/>
      <c r="I327" s="4"/>
      <c r="J327" s="4"/>
      <c r="K327" s="4"/>
      <c r="L327" s="4"/>
      <c r="M327" s="4"/>
      <c r="N327" s="4"/>
      <c r="O327" s="4"/>
      <c r="P327" s="4"/>
      <c r="Q327" s="4"/>
      <c r="R327" s="4"/>
      <c r="S327" s="4"/>
      <c r="T327" s="4"/>
      <c r="U327" s="4"/>
    </row>
    <row r="328" spans="1:21" ht="12.75" x14ac:dyDescent="0.2">
      <c r="A328" s="4"/>
      <c r="B328" s="4"/>
      <c r="C328" s="4"/>
      <c r="D328" s="4"/>
      <c r="E328" s="4"/>
      <c r="F328" s="4"/>
      <c r="G328" s="4"/>
      <c r="H328" s="4"/>
      <c r="I328" s="4"/>
      <c r="J328" s="4"/>
      <c r="K328" s="4"/>
      <c r="L328" s="4"/>
      <c r="M328" s="4"/>
      <c r="N328" s="4"/>
      <c r="O328" s="4"/>
      <c r="P328" s="4"/>
      <c r="Q328" s="4"/>
      <c r="R328" s="4"/>
      <c r="S328" s="4"/>
      <c r="T328" s="4"/>
      <c r="U328" s="4"/>
    </row>
    <row r="329" spans="1:21" ht="12.75" x14ac:dyDescent="0.2">
      <c r="A329" s="4"/>
      <c r="B329" s="4"/>
      <c r="C329" s="4"/>
      <c r="D329" s="4"/>
      <c r="E329" s="4"/>
      <c r="F329" s="4"/>
      <c r="G329" s="4"/>
      <c r="H329" s="4"/>
      <c r="I329" s="4"/>
      <c r="J329" s="4"/>
      <c r="K329" s="4"/>
      <c r="L329" s="4"/>
      <c r="M329" s="4"/>
      <c r="N329" s="4"/>
      <c r="O329" s="4"/>
      <c r="P329" s="4"/>
      <c r="Q329" s="4"/>
      <c r="R329" s="4"/>
      <c r="S329" s="4"/>
      <c r="T329" s="4"/>
      <c r="U329" s="4"/>
    </row>
    <row r="330" spans="1:21" ht="12.75" x14ac:dyDescent="0.2">
      <c r="A330" s="4"/>
      <c r="B330" s="4"/>
      <c r="C330" s="4"/>
      <c r="D330" s="4"/>
      <c r="E330" s="4"/>
      <c r="F330" s="4"/>
      <c r="G330" s="4"/>
      <c r="H330" s="4"/>
      <c r="I330" s="4"/>
      <c r="J330" s="4"/>
      <c r="K330" s="4"/>
      <c r="L330" s="4"/>
      <c r="M330" s="4"/>
      <c r="N330" s="4"/>
      <c r="O330" s="4"/>
      <c r="P330" s="4"/>
      <c r="Q330" s="4"/>
      <c r="R330" s="4"/>
      <c r="S330" s="4"/>
      <c r="T330" s="4"/>
      <c r="U330" s="4"/>
    </row>
    <row r="331" spans="1:21" ht="12.75" x14ac:dyDescent="0.2">
      <c r="A331" s="4"/>
      <c r="B331" s="4"/>
      <c r="C331" s="4"/>
      <c r="D331" s="4"/>
      <c r="E331" s="4"/>
      <c r="F331" s="4"/>
      <c r="G331" s="4"/>
      <c r="H331" s="4"/>
      <c r="I331" s="4"/>
      <c r="J331" s="4"/>
      <c r="K331" s="4"/>
      <c r="L331" s="4"/>
      <c r="M331" s="4"/>
      <c r="N331" s="4"/>
      <c r="O331" s="4"/>
      <c r="P331" s="4"/>
      <c r="Q331" s="4"/>
      <c r="R331" s="4"/>
      <c r="S331" s="4"/>
      <c r="T331" s="4"/>
      <c r="U331" s="4"/>
    </row>
    <row r="332" spans="1:21" ht="12.75" x14ac:dyDescent="0.2">
      <c r="A332" s="4"/>
      <c r="B332" s="4"/>
      <c r="C332" s="4"/>
      <c r="D332" s="4"/>
      <c r="E332" s="4"/>
      <c r="F332" s="4"/>
      <c r="G332" s="4"/>
      <c r="H332" s="4"/>
      <c r="I332" s="4"/>
      <c r="J332" s="4"/>
      <c r="K332" s="4"/>
      <c r="L332" s="4"/>
      <c r="M332" s="4"/>
      <c r="N332" s="4"/>
      <c r="O332" s="4"/>
      <c r="P332" s="4"/>
      <c r="Q332" s="4"/>
      <c r="R332" s="4"/>
      <c r="S332" s="4"/>
      <c r="T332" s="4"/>
      <c r="U332" s="4"/>
    </row>
    <row r="333" spans="1:21" ht="12.75" x14ac:dyDescent="0.2">
      <c r="A333" s="4"/>
      <c r="B333" s="4"/>
      <c r="C333" s="4"/>
      <c r="D333" s="4"/>
      <c r="E333" s="4"/>
      <c r="F333" s="4"/>
      <c r="G333" s="4"/>
      <c r="H333" s="4"/>
      <c r="I333" s="4"/>
      <c r="J333" s="4"/>
      <c r="K333" s="4"/>
      <c r="L333" s="4"/>
      <c r="M333" s="4"/>
      <c r="N333" s="4"/>
      <c r="O333" s="4"/>
      <c r="P333" s="4"/>
      <c r="Q333" s="4"/>
      <c r="R333" s="4"/>
      <c r="S333" s="4"/>
      <c r="T333" s="4"/>
      <c r="U333" s="4"/>
    </row>
    <row r="334" spans="1:21" ht="12.75" x14ac:dyDescent="0.2">
      <c r="A334" s="4"/>
      <c r="B334" s="4"/>
      <c r="C334" s="4"/>
      <c r="D334" s="4"/>
      <c r="E334" s="4"/>
      <c r="F334" s="4"/>
      <c r="G334" s="4"/>
      <c r="H334" s="4"/>
      <c r="I334" s="4"/>
      <c r="J334" s="4"/>
      <c r="K334" s="4"/>
      <c r="L334" s="4"/>
      <c r="M334" s="4"/>
      <c r="N334" s="4"/>
      <c r="O334" s="4"/>
      <c r="P334" s="4"/>
      <c r="Q334" s="4"/>
      <c r="R334" s="4"/>
      <c r="S334" s="4"/>
      <c r="T334" s="4"/>
      <c r="U334" s="4"/>
    </row>
    <row r="335" spans="1:21" ht="12.75" x14ac:dyDescent="0.2">
      <c r="A335" s="4"/>
      <c r="B335" s="4"/>
      <c r="C335" s="4"/>
      <c r="D335" s="4"/>
      <c r="E335" s="4"/>
      <c r="F335" s="4"/>
      <c r="G335" s="4"/>
      <c r="H335" s="4"/>
      <c r="I335" s="4"/>
      <c r="J335" s="4"/>
      <c r="K335" s="4"/>
      <c r="L335" s="4"/>
      <c r="M335" s="4"/>
      <c r="N335" s="4"/>
      <c r="O335" s="4"/>
      <c r="P335" s="4"/>
      <c r="Q335" s="4"/>
      <c r="R335" s="4"/>
      <c r="S335" s="4"/>
      <c r="T335" s="4"/>
      <c r="U335" s="4"/>
    </row>
    <row r="336" spans="1:21" ht="12.75" x14ac:dyDescent="0.2">
      <c r="A336" s="4"/>
      <c r="B336" s="4"/>
      <c r="C336" s="4"/>
      <c r="D336" s="4"/>
      <c r="E336" s="4"/>
      <c r="F336" s="4"/>
      <c r="G336" s="4"/>
      <c r="H336" s="4"/>
      <c r="I336" s="4"/>
      <c r="J336" s="4"/>
      <c r="K336" s="4"/>
      <c r="L336" s="4"/>
      <c r="M336" s="4"/>
      <c r="N336" s="4"/>
      <c r="O336" s="4"/>
      <c r="P336" s="4"/>
      <c r="Q336" s="4"/>
      <c r="R336" s="4"/>
      <c r="S336" s="4"/>
      <c r="T336" s="4"/>
      <c r="U336" s="4"/>
    </row>
    <row r="337" spans="1:21" ht="12.75" x14ac:dyDescent="0.2">
      <c r="A337" s="4"/>
      <c r="B337" s="4"/>
      <c r="C337" s="4"/>
      <c r="D337" s="4"/>
      <c r="E337" s="4"/>
      <c r="F337" s="4"/>
      <c r="G337" s="4"/>
      <c r="H337" s="4"/>
      <c r="I337" s="4"/>
      <c r="J337" s="4"/>
      <c r="K337" s="4"/>
      <c r="L337" s="4"/>
      <c r="M337" s="4"/>
      <c r="N337" s="4"/>
      <c r="O337" s="4"/>
      <c r="P337" s="4"/>
      <c r="Q337" s="4"/>
      <c r="R337" s="4"/>
      <c r="S337" s="4"/>
      <c r="T337" s="4"/>
      <c r="U337" s="4"/>
    </row>
    <row r="338" spans="1:21" ht="12.75" x14ac:dyDescent="0.2">
      <c r="A338" s="4"/>
      <c r="B338" s="4"/>
      <c r="C338" s="4"/>
      <c r="D338" s="4"/>
      <c r="E338" s="4"/>
      <c r="F338" s="4"/>
      <c r="G338" s="4"/>
      <c r="H338" s="4"/>
      <c r="I338" s="4"/>
      <c r="J338" s="4"/>
      <c r="K338" s="4"/>
      <c r="L338" s="4"/>
      <c r="M338" s="4"/>
      <c r="N338" s="4"/>
      <c r="O338" s="4"/>
      <c r="P338" s="4"/>
      <c r="Q338" s="4"/>
      <c r="R338" s="4"/>
      <c r="S338" s="4"/>
      <c r="T338" s="4"/>
      <c r="U338" s="4"/>
    </row>
    <row r="339" spans="1:21" ht="12.75" x14ac:dyDescent="0.2">
      <c r="A339" s="4"/>
      <c r="B339" s="4"/>
      <c r="C339" s="4"/>
      <c r="D339" s="4"/>
      <c r="E339" s="4"/>
      <c r="F339" s="4"/>
      <c r="G339" s="4"/>
      <c r="H339" s="4"/>
      <c r="I339" s="4"/>
      <c r="J339" s="4"/>
      <c r="K339" s="4"/>
      <c r="L339" s="4"/>
      <c r="M339" s="4"/>
      <c r="N339" s="4"/>
      <c r="O339" s="4"/>
      <c r="P339" s="4"/>
      <c r="Q339" s="4"/>
      <c r="R339" s="4"/>
      <c r="S339" s="4"/>
      <c r="T339" s="4"/>
      <c r="U339" s="4"/>
    </row>
    <row r="340" spans="1:21" ht="12.75" x14ac:dyDescent="0.2">
      <c r="A340" s="4"/>
      <c r="B340" s="4"/>
      <c r="C340" s="4"/>
      <c r="D340" s="4"/>
      <c r="E340" s="4"/>
      <c r="F340" s="4"/>
      <c r="G340" s="4"/>
      <c r="H340" s="4"/>
      <c r="I340" s="4"/>
      <c r="J340" s="4"/>
      <c r="K340" s="4"/>
      <c r="L340" s="4"/>
      <c r="M340" s="4"/>
      <c r="N340" s="4"/>
      <c r="O340" s="4"/>
      <c r="P340" s="4"/>
      <c r="Q340" s="4"/>
      <c r="R340" s="4"/>
      <c r="S340" s="4"/>
      <c r="T340" s="4"/>
      <c r="U340" s="4"/>
    </row>
    <row r="341" spans="1:21" ht="12.75" x14ac:dyDescent="0.2">
      <c r="A341" s="4"/>
      <c r="B341" s="4"/>
      <c r="C341" s="4"/>
      <c r="D341" s="4"/>
      <c r="E341" s="4"/>
      <c r="F341" s="4"/>
      <c r="G341" s="4"/>
      <c r="H341" s="4"/>
      <c r="I341" s="4"/>
      <c r="J341" s="4"/>
      <c r="K341" s="4"/>
      <c r="L341" s="4"/>
      <c r="M341" s="4"/>
      <c r="N341" s="4"/>
      <c r="O341" s="4"/>
      <c r="P341" s="4"/>
      <c r="Q341" s="4"/>
      <c r="R341" s="4"/>
      <c r="S341" s="4"/>
      <c r="T341" s="4"/>
      <c r="U341" s="4"/>
    </row>
    <row r="342" spans="1:21" ht="12.75" x14ac:dyDescent="0.2">
      <c r="A342" s="4"/>
      <c r="B342" s="4"/>
      <c r="C342" s="4"/>
      <c r="D342" s="4"/>
      <c r="E342" s="4"/>
      <c r="F342" s="4"/>
      <c r="G342" s="4"/>
      <c r="H342" s="4"/>
      <c r="I342" s="4"/>
      <c r="J342" s="4"/>
      <c r="K342" s="4"/>
      <c r="L342" s="4"/>
      <c r="M342" s="4"/>
      <c r="N342" s="4"/>
      <c r="O342" s="4"/>
      <c r="P342" s="4"/>
      <c r="Q342" s="4"/>
      <c r="R342" s="4"/>
      <c r="S342" s="4"/>
      <c r="T342" s="4"/>
      <c r="U342" s="4"/>
    </row>
    <row r="343" spans="1:21" ht="12.75" x14ac:dyDescent="0.2">
      <c r="A343" s="4"/>
      <c r="B343" s="4"/>
      <c r="C343" s="4"/>
      <c r="D343" s="4"/>
      <c r="E343" s="4"/>
      <c r="F343" s="4"/>
      <c r="G343" s="4"/>
      <c r="H343" s="4"/>
      <c r="I343" s="4"/>
      <c r="J343" s="4"/>
      <c r="K343" s="4"/>
      <c r="L343" s="4"/>
      <c r="M343" s="4"/>
      <c r="N343" s="4"/>
      <c r="O343" s="4"/>
      <c r="P343" s="4"/>
      <c r="Q343" s="4"/>
      <c r="R343" s="4"/>
      <c r="S343" s="4"/>
      <c r="T343" s="4"/>
      <c r="U343" s="4"/>
    </row>
    <row r="344" spans="1:21" ht="12.75" x14ac:dyDescent="0.2">
      <c r="A344" s="4"/>
      <c r="B344" s="4"/>
      <c r="C344" s="4"/>
      <c r="D344" s="4"/>
      <c r="E344" s="4"/>
      <c r="F344" s="4"/>
      <c r="G344" s="4"/>
      <c r="H344" s="4"/>
      <c r="I344" s="4"/>
      <c r="J344" s="4"/>
      <c r="K344" s="4"/>
      <c r="L344" s="4"/>
      <c r="M344" s="4"/>
      <c r="N344" s="4"/>
      <c r="O344" s="4"/>
      <c r="P344" s="4"/>
      <c r="Q344" s="4"/>
      <c r="R344" s="4"/>
      <c r="S344" s="4"/>
      <c r="T344" s="4"/>
      <c r="U344" s="4"/>
    </row>
    <row r="345" spans="1:21" ht="12.75" x14ac:dyDescent="0.2">
      <c r="A345" s="4"/>
      <c r="B345" s="4"/>
      <c r="C345" s="4"/>
      <c r="D345" s="4"/>
      <c r="E345" s="4"/>
      <c r="F345" s="4"/>
      <c r="G345" s="4"/>
      <c r="H345" s="4"/>
      <c r="I345" s="4"/>
      <c r="J345" s="4"/>
      <c r="K345" s="4"/>
      <c r="L345" s="4"/>
      <c r="M345" s="4"/>
      <c r="N345" s="4"/>
      <c r="O345" s="4"/>
      <c r="P345" s="4"/>
      <c r="Q345" s="4"/>
      <c r="R345" s="4"/>
      <c r="S345" s="4"/>
      <c r="T345" s="4"/>
      <c r="U345" s="4"/>
    </row>
    <row r="346" spans="1:21" ht="12.75" x14ac:dyDescent="0.2">
      <c r="A346" s="4"/>
      <c r="B346" s="4"/>
      <c r="C346" s="4"/>
      <c r="D346" s="4"/>
      <c r="E346" s="4"/>
      <c r="F346" s="4"/>
      <c r="G346" s="4"/>
      <c r="H346" s="4"/>
      <c r="I346" s="4"/>
      <c r="J346" s="4"/>
      <c r="K346" s="4"/>
      <c r="L346" s="4"/>
      <c r="M346" s="4"/>
      <c r="N346" s="4"/>
      <c r="O346" s="4"/>
      <c r="P346" s="4"/>
      <c r="Q346" s="4"/>
      <c r="R346" s="4"/>
      <c r="S346" s="4"/>
      <c r="T346" s="4"/>
      <c r="U346" s="4"/>
    </row>
    <row r="347" spans="1:21" ht="12.75" x14ac:dyDescent="0.2">
      <c r="A347" s="4"/>
      <c r="B347" s="4"/>
      <c r="C347" s="4"/>
      <c r="D347" s="4"/>
      <c r="E347" s="4"/>
      <c r="F347" s="4"/>
      <c r="G347" s="4"/>
      <c r="H347" s="4"/>
      <c r="I347" s="4"/>
      <c r="J347" s="4"/>
      <c r="K347" s="4"/>
      <c r="L347" s="4"/>
      <c r="M347" s="4"/>
      <c r="N347" s="4"/>
      <c r="O347" s="4"/>
      <c r="P347" s="4"/>
      <c r="Q347" s="4"/>
      <c r="R347" s="4"/>
      <c r="S347" s="4"/>
      <c r="T347" s="4"/>
      <c r="U347" s="4"/>
    </row>
    <row r="348" spans="1:21" ht="12.75" x14ac:dyDescent="0.2">
      <c r="A348" s="4"/>
      <c r="B348" s="4"/>
      <c r="C348" s="4"/>
      <c r="D348" s="4"/>
      <c r="E348" s="4"/>
      <c r="F348" s="4"/>
      <c r="G348" s="4"/>
      <c r="H348" s="4"/>
      <c r="I348" s="4"/>
      <c r="J348" s="4"/>
      <c r="K348" s="4"/>
      <c r="L348" s="4"/>
      <c r="M348" s="4"/>
      <c r="N348" s="4"/>
      <c r="O348" s="4"/>
      <c r="P348" s="4"/>
      <c r="Q348" s="4"/>
      <c r="R348" s="4"/>
      <c r="S348" s="4"/>
      <c r="T348" s="4"/>
      <c r="U348" s="4"/>
    </row>
    <row r="349" spans="1:21" ht="12.75" x14ac:dyDescent="0.2">
      <c r="A349" s="4"/>
      <c r="B349" s="4"/>
      <c r="C349" s="4"/>
      <c r="D349" s="4"/>
      <c r="E349" s="4"/>
      <c r="F349" s="4"/>
      <c r="G349" s="4"/>
      <c r="H349" s="4"/>
      <c r="I349" s="4"/>
      <c r="J349" s="4"/>
      <c r="K349" s="4"/>
      <c r="L349" s="4"/>
      <c r="M349" s="4"/>
      <c r="N349" s="4"/>
      <c r="O349" s="4"/>
      <c r="P349" s="4"/>
      <c r="Q349" s="4"/>
      <c r="R349" s="4"/>
      <c r="S349" s="4"/>
      <c r="T349" s="4"/>
      <c r="U349" s="4"/>
    </row>
    <row r="350" spans="1:21" ht="12.75" x14ac:dyDescent="0.2">
      <c r="A350" s="4"/>
      <c r="B350" s="4"/>
      <c r="C350" s="4"/>
      <c r="D350" s="4"/>
      <c r="E350" s="4"/>
      <c r="F350" s="4"/>
      <c r="G350" s="4"/>
      <c r="H350" s="4"/>
      <c r="I350" s="4"/>
      <c r="J350" s="4"/>
      <c r="K350" s="4"/>
      <c r="L350" s="4"/>
      <c r="M350" s="4"/>
      <c r="N350" s="4"/>
      <c r="O350" s="4"/>
      <c r="P350" s="4"/>
      <c r="Q350" s="4"/>
      <c r="R350" s="4"/>
      <c r="S350" s="4"/>
      <c r="T350" s="4"/>
      <c r="U350" s="4"/>
    </row>
    <row r="351" spans="1:21" ht="12.75" x14ac:dyDescent="0.2">
      <c r="A351" s="4"/>
      <c r="B351" s="4"/>
      <c r="C351" s="4"/>
      <c r="D351" s="4"/>
      <c r="E351" s="4"/>
      <c r="F351" s="4"/>
      <c r="G351" s="4"/>
      <c r="H351" s="4"/>
      <c r="I351" s="4"/>
      <c r="J351" s="4"/>
      <c r="K351" s="4"/>
      <c r="L351" s="4"/>
      <c r="M351" s="4"/>
      <c r="N351" s="4"/>
      <c r="O351" s="4"/>
      <c r="P351" s="4"/>
      <c r="Q351" s="4"/>
      <c r="R351" s="4"/>
      <c r="S351" s="4"/>
      <c r="T351" s="4"/>
      <c r="U351" s="4"/>
    </row>
    <row r="352" spans="1:21" ht="12.75" x14ac:dyDescent="0.2">
      <c r="A352" s="4"/>
      <c r="B352" s="4"/>
      <c r="C352" s="4"/>
      <c r="D352" s="4"/>
      <c r="E352" s="4"/>
      <c r="F352" s="4"/>
      <c r="G352" s="4"/>
      <c r="H352" s="4"/>
      <c r="I352" s="4"/>
      <c r="J352" s="4"/>
      <c r="K352" s="4"/>
      <c r="L352" s="4"/>
      <c r="M352" s="4"/>
      <c r="N352" s="4"/>
      <c r="O352" s="4"/>
      <c r="P352" s="4"/>
      <c r="Q352" s="4"/>
      <c r="R352" s="4"/>
      <c r="S352" s="4"/>
      <c r="T352" s="4"/>
      <c r="U352" s="4"/>
    </row>
    <row r="353" spans="1:21" ht="12.75" x14ac:dyDescent="0.2">
      <c r="A353" s="4"/>
      <c r="B353" s="4"/>
      <c r="C353" s="4"/>
      <c r="D353" s="4"/>
      <c r="E353" s="4"/>
      <c r="F353" s="4"/>
      <c r="G353" s="4"/>
      <c r="H353" s="4"/>
      <c r="I353" s="4"/>
      <c r="J353" s="4"/>
      <c r="K353" s="4"/>
      <c r="L353" s="4"/>
      <c r="M353" s="4"/>
      <c r="N353" s="4"/>
      <c r="O353" s="4"/>
      <c r="P353" s="4"/>
      <c r="Q353" s="4"/>
      <c r="R353" s="4"/>
      <c r="S353" s="4"/>
      <c r="T353" s="4"/>
      <c r="U353" s="4"/>
    </row>
    <row r="354" spans="1:21" ht="12.75" x14ac:dyDescent="0.2">
      <c r="A354" s="4"/>
      <c r="B354" s="4"/>
      <c r="C354" s="4"/>
      <c r="D354" s="4"/>
      <c r="E354" s="4"/>
      <c r="F354" s="4"/>
      <c r="G354" s="4"/>
      <c r="H354" s="4"/>
      <c r="I354" s="4"/>
      <c r="J354" s="4"/>
      <c r="K354" s="4"/>
      <c r="L354" s="4"/>
      <c r="M354" s="4"/>
      <c r="N354" s="4"/>
      <c r="O354" s="4"/>
      <c r="P354" s="4"/>
      <c r="Q354" s="4"/>
      <c r="R354" s="4"/>
      <c r="S354" s="4"/>
      <c r="T354" s="4"/>
      <c r="U354" s="4"/>
    </row>
    <row r="355" spans="1:21" ht="12.75" x14ac:dyDescent="0.2">
      <c r="A355" s="4"/>
      <c r="B355" s="4"/>
      <c r="C355" s="4"/>
      <c r="D355" s="4"/>
      <c r="E355" s="4"/>
      <c r="F355" s="4"/>
      <c r="G355" s="4"/>
      <c r="H355" s="4"/>
      <c r="I355" s="4"/>
      <c r="J355" s="4"/>
      <c r="K355" s="4"/>
      <c r="L355" s="4"/>
      <c r="M355" s="4"/>
      <c r="N355" s="4"/>
      <c r="O355" s="4"/>
      <c r="P355" s="4"/>
      <c r="Q355" s="4"/>
      <c r="R355" s="4"/>
      <c r="S355" s="4"/>
      <c r="T355" s="4"/>
      <c r="U355" s="4"/>
    </row>
    <row r="356" spans="1:21" ht="12.75" x14ac:dyDescent="0.2">
      <c r="A356" s="4"/>
      <c r="B356" s="4"/>
      <c r="C356" s="4"/>
      <c r="D356" s="4"/>
      <c r="E356" s="4"/>
      <c r="F356" s="4"/>
      <c r="G356" s="4"/>
      <c r="H356" s="4"/>
      <c r="I356" s="4"/>
      <c r="J356" s="4"/>
      <c r="K356" s="4"/>
      <c r="L356" s="4"/>
      <c r="M356" s="4"/>
      <c r="N356" s="4"/>
      <c r="O356" s="4"/>
      <c r="P356" s="4"/>
      <c r="Q356" s="4"/>
      <c r="R356" s="4"/>
      <c r="S356" s="4"/>
      <c r="T356" s="4"/>
      <c r="U356" s="4"/>
    </row>
    <row r="357" spans="1:21" ht="12.75" x14ac:dyDescent="0.2">
      <c r="A357" s="4"/>
      <c r="B357" s="4"/>
      <c r="C357" s="4"/>
      <c r="D357" s="4"/>
      <c r="E357" s="4"/>
      <c r="F357" s="4"/>
      <c r="G357" s="4"/>
      <c r="H357" s="4"/>
      <c r="I357" s="4"/>
      <c r="J357" s="4"/>
      <c r="K357" s="4"/>
      <c r="L357" s="4"/>
      <c r="M357" s="4"/>
      <c r="N357" s="4"/>
      <c r="O357" s="4"/>
      <c r="P357" s="4"/>
      <c r="Q357" s="4"/>
      <c r="R357" s="4"/>
      <c r="S357" s="4"/>
      <c r="T357" s="4"/>
      <c r="U357" s="4"/>
    </row>
    <row r="358" spans="1:21" ht="12.75" x14ac:dyDescent="0.2">
      <c r="A358" s="4"/>
      <c r="B358" s="4"/>
      <c r="C358" s="4"/>
      <c r="D358" s="4"/>
      <c r="E358" s="4"/>
      <c r="F358" s="4"/>
      <c r="G358" s="4"/>
      <c r="H358" s="4"/>
      <c r="I358" s="4"/>
      <c r="J358" s="4"/>
      <c r="K358" s="4"/>
      <c r="L358" s="4"/>
      <c r="M358" s="4"/>
      <c r="N358" s="4"/>
      <c r="O358" s="4"/>
      <c r="P358" s="4"/>
      <c r="Q358" s="4"/>
      <c r="R358" s="4"/>
      <c r="S358" s="4"/>
      <c r="T358" s="4"/>
      <c r="U358" s="4"/>
    </row>
    <row r="359" spans="1:21" ht="12.75" x14ac:dyDescent="0.2">
      <c r="A359" s="4"/>
      <c r="B359" s="4"/>
      <c r="C359" s="4"/>
      <c r="D359" s="4"/>
      <c r="E359" s="4"/>
      <c r="F359" s="4"/>
      <c r="G359" s="4"/>
      <c r="H359" s="4"/>
      <c r="I359" s="4"/>
      <c r="J359" s="4"/>
      <c r="K359" s="4"/>
      <c r="L359" s="4"/>
      <c r="M359" s="4"/>
      <c r="N359" s="4"/>
      <c r="O359" s="4"/>
      <c r="P359" s="4"/>
      <c r="Q359" s="4"/>
      <c r="R359" s="4"/>
      <c r="S359" s="4"/>
      <c r="T359" s="4"/>
      <c r="U359" s="4"/>
    </row>
    <row r="360" spans="1:21" ht="12.75" x14ac:dyDescent="0.2">
      <c r="A360" s="4"/>
      <c r="B360" s="4"/>
      <c r="C360" s="4"/>
      <c r="D360" s="4"/>
      <c r="E360" s="4"/>
      <c r="F360" s="4"/>
      <c r="G360" s="4"/>
      <c r="H360" s="4"/>
      <c r="I360" s="4"/>
      <c r="J360" s="4"/>
      <c r="K360" s="4"/>
      <c r="L360" s="4"/>
      <c r="M360" s="4"/>
      <c r="N360" s="4"/>
      <c r="O360" s="4"/>
      <c r="P360" s="4"/>
      <c r="Q360" s="4"/>
      <c r="R360" s="4"/>
      <c r="S360" s="4"/>
      <c r="T360" s="4"/>
      <c r="U360" s="4"/>
    </row>
    <row r="361" spans="1:21" ht="12.75" x14ac:dyDescent="0.2">
      <c r="A361" s="4"/>
      <c r="B361" s="4"/>
      <c r="C361" s="4"/>
      <c r="D361" s="4"/>
      <c r="E361" s="4"/>
      <c r="F361" s="4"/>
      <c r="G361" s="4"/>
      <c r="H361" s="4"/>
      <c r="I361" s="4"/>
      <c r="J361" s="4"/>
      <c r="K361" s="4"/>
      <c r="L361" s="4"/>
      <c r="M361" s="4"/>
      <c r="N361" s="4"/>
      <c r="O361" s="4"/>
      <c r="P361" s="4"/>
      <c r="Q361" s="4"/>
      <c r="R361" s="4"/>
      <c r="S361" s="4"/>
      <c r="T361" s="4"/>
      <c r="U361" s="4"/>
    </row>
    <row r="362" spans="1:21" ht="12.75" x14ac:dyDescent="0.2">
      <c r="A362" s="4"/>
      <c r="B362" s="4"/>
      <c r="C362" s="4"/>
      <c r="D362" s="4"/>
      <c r="E362" s="4"/>
      <c r="F362" s="4"/>
      <c r="G362" s="4"/>
      <c r="H362" s="4"/>
      <c r="I362" s="4"/>
      <c r="J362" s="4"/>
      <c r="K362" s="4"/>
      <c r="L362" s="4"/>
      <c r="M362" s="4"/>
      <c r="N362" s="4"/>
      <c r="O362" s="4"/>
      <c r="P362" s="4"/>
      <c r="Q362" s="4"/>
      <c r="R362" s="4"/>
      <c r="S362" s="4"/>
      <c r="T362" s="4"/>
      <c r="U362" s="4"/>
    </row>
    <row r="363" spans="1:21" ht="12.75" x14ac:dyDescent="0.2">
      <c r="A363" s="4"/>
      <c r="B363" s="4"/>
      <c r="C363" s="4"/>
      <c r="D363" s="4"/>
      <c r="E363" s="4"/>
      <c r="F363" s="4"/>
      <c r="G363" s="4"/>
      <c r="H363" s="4"/>
      <c r="I363" s="4"/>
      <c r="J363" s="4"/>
      <c r="K363" s="4"/>
      <c r="L363" s="4"/>
      <c r="M363" s="4"/>
      <c r="N363" s="4"/>
      <c r="O363" s="4"/>
      <c r="P363" s="4"/>
      <c r="Q363" s="4"/>
      <c r="R363" s="4"/>
      <c r="S363" s="4"/>
      <c r="T363" s="4"/>
      <c r="U363" s="4"/>
    </row>
    <row r="364" spans="1:21" ht="12.75" x14ac:dyDescent="0.2">
      <c r="A364" s="4"/>
      <c r="B364" s="4"/>
      <c r="C364" s="4"/>
      <c r="D364" s="4"/>
      <c r="E364" s="4"/>
      <c r="F364" s="4"/>
      <c r="G364" s="4"/>
      <c r="H364" s="4"/>
      <c r="I364" s="4"/>
      <c r="J364" s="4"/>
      <c r="K364" s="4"/>
      <c r="L364" s="4"/>
      <c r="M364" s="4"/>
      <c r="N364" s="4"/>
      <c r="O364" s="4"/>
      <c r="P364" s="4"/>
      <c r="Q364" s="4"/>
      <c r="R364" s="4"/>
      <c r="S364" s="4"/>
      <c r="T364" s="4"/>
      <c r="U364" s="4"/>
    </row>
    <row r="365" spans="1:21" ht="12.75" x14ac:dyDescent="0.2">
      <c r="A365" s="4"/>
      <c r="B365" s="4"/>
      <c r="C365" s="4"/>
      <c r="D365" s="4"/>
      <c r="E365" s="4"/>
      <c r="F365" s="4"/>
      <c r="G365" s="4"/>
      <c r="H365" s="4"/>
      <c r="I365" s="4"/>
      <c r="J365" s="4"/>
      <c r="K365" s="4"/>
      <c r="L365" s="4"/>
      <c r="M365" s="4"/>
      <c r="N365" s="4"/>
      <c r="O365" s="4"/>
      <c r="P365" s="4"/>
      <c r="Q365" s="4"/>
      <c r="R365" s="4"/>
      <c r="S365" s="4"/>
      <c r="T365" s="4"/>
      <c r="U365" s="4"/>
    </row>
    <row r="366" spans="1:21" ht="12.75" x14ac:dyDescent="0.2">
      <c r="A366" s="4"/>
      <c r="B366" s="4"/>
      <c r="C366" s="4"/>
      <c r="D366" s="4"/>
      <c r="E366" s="4"/>
      <c r="F366" s="4"/>
      <c r="G366" s="4"/>
      <c r="H366" s="4"/>
      <c r="I366" s="4"/>
      <c r="J366" s="4"/>
      <c r="K366" s="4"/>
      <c r="L366" s="4"/>
      <c r="M366" s="4"/>
      <c r="N366" s="4"/>
      <c r="O366" s="4"/>
      <c r="P366" s="4"/>
      <c r="Q366" s="4"/>
      <c r="R366" s="4"/>
      <c r="S366" s="4"/>
      <c r="T366" s="4"/>
      <c r="U366" s="4"/>
    </row>
    <row r="367" spans="1:21" ht="12.75" x14ac:dyDescent="0.2">
      <c r="A367" s="4"/>
      <c r="B367" s="4"/>
      <c r="C367" s="4"/>
      <c r="D367" s="4"/>
      <c r="E367" s="4"/>
      <c r="F367" s="4"/>
      <c r="G367" s="4"/>
      <c r="H367" s="4"/>
      <c r="I367" s="4"/>
      <c r="J367" s="4"/>
      <c r="K367" s="4"/>
      <c r="L367" s="4"/>
      <c r="M367" s="4"/>
      <c r="N367" s="4"/>
      <c r="O367" s="4"/>
      <c r="P367" s="4"/>
      <c r="Q367" s="4"/>
      <c r="R367" s="4"/>
      <c r="S367" s="4"/>
      <c r="T367" s="4"/>
      <c r="U367" s="4"/>
    </row>
    <row r="368" spans="1:21" ht="12.75" x14ac:dyDescent="0.2">
      <c r="A368" s="4"/>
      <c r="B368" s="4"/>
      <c r="C368" s="4"/>
      <c r="D368" s="4"/>
      <c r="E368" s="4"/>
      <c r="F368" s="4"/>
      <c r="G368" s="4"/>
      <c r="H368" s="4"/>
      <c r="I368" s="4"/>
      <c r="J368" s="4"/>
      <c r="K368" s="4"/>
      <c r="L368" s="4"/>
      <c r="M368" s="4"/>
      <c r="N368" s="4"/>
      <c r="O368" s="4"/>
      <c r="P368" s="4"/>
      <c r="Q368" s="4"/>
      <c r="R368" s="4"/>
      <c r="S368" s="4"/>
      <c r="T368" s="4"/>
      <c r="U368" s="4"/>
    </row>
    <row r="369" spans="1:21" ht="12.75" x14ac:dyDescent="0.2">
      <c r="A369" s="4"/>
      <c r="B369" s="4"/>
      <c r="C369" s="4"/>
      <c r="D369" s="4"/>
      <c r="E369" s="4"/>
      <c r="F369" s="4"/>
      <c r="G369" s="4"/>
      <c r="H369" s="4"/>
      <c r="I369" s="4"/>
      <c r="J369" s="4"/>
      <c r="K369" s="4"/>
      <c r="L369" s="4"/>
      <c r="M369" s="4"/>
      <c r="N369" s="4"/>
      <c r="O369" s="4"/>
      <c r="P369" s="4"/>
      <c r="Q369" s="4"/>
      <c r="R369" s="4"/>
      <c r="S369" s="4"/>
      <c r="T369" s="4"/>
      <c r="U369" s="4"/>
    </row>
    <row r="370" spans="1:21" ht="12.75" x14ac:dyDescent="0.2">
      <c r="A370" s="4"/>
      <c r="B370" s="4"/>
      <c r="C370" s="4"/>
      <c r="D370" s="4"/>
      <c r="E370" s="4"/>
      <c r="F370" s="4"/>
      <c r="G370" s="4"/>
      <c r="H370" s="4"/>
      <c r="I370" s="4"/>
      <c r="J370" s="4"/>
      <c r="K370" s="4"/>
      <c r="L370" s="4"/>
      <c r="M370" s="4"/>
      <c r="N370" s="4"/>
      <c r="O370" s="4"/>
      <c r="P370" s="4"/>
      <c r="Q370" s="4"/>
      <c r="R370" s="4"/>
      <c r="S370" s="4"/>
      <c r="T370" s="4"/>
      <c r="U370" s="4"/>
    </row>
    <row r="371" spans="1:21" ht="12.75" x14ac:dyDescent="0.2">
      <c r="A371" s="4"/>
      <c r="B371" s="4"/>
      <c r="C371" s="4"/>
      <c r="D371" s="4"/>
      <c r="E371" s="4"/>
      <c r="F371" s="4"/>
      <c r="G371" s="4"/>
      <c r="H371" s="4"/>
      <c r="I371" s="4"/>
      <c r="J371" s="4"/>
      <c r="K371" s="4"/>
      <c r="L371" s="4"/>
      <c r="M371" s="4"/>
      <c r="N371" s="4"/>
      <c r="O371" s="4"/>
      <c r="P371" s="4"/>
      <c r="Q371" s="4"/>
      <c r="R371" s="4"/>
      <c r="S371" s="4"/>
      <c r="T371" s="4"/>
      <c r="U371" s="4"/>
    </row>
    <row r="372" spans="1:21" ht="12.75" x14ac:dyDescent="0.2">
      <c r="A372" s="4"/>
      <c r="B372" s="4"/>
      <c r="C372" s="4"/>
      <c r="D372" s="4"/>
      <c r="E372" s="4"/>
      <c r="F372" s="4"/>
      <c r="G372" s="4"/>
      <c r="H372" s="4"/>
      <c r="I372" s="4"/>
      <c r="J372" s="4"/>
      <c r="K372" s="4"/>
      <c r="L372" s="4"/>
      <c r="M372" s="4"/>
      <c r="N372" s="4"/>
      <c r="O372" s="4"/>
      <c r="P372" s="4"/>
      <c r="Q372" s="4"/>
      <c r="R372" s="4"/>
      <c r="S372" s="4"/>
      <c r="T372" s="4"/>
      <c r="U372" s="4"/>
    </row>
    <row r="373" spans="1:21" ht="12.75" x14ac:dyDescent="0.2">
      <c r="A373" s="4"/>
      <c r="B373" s="4"/>
      <c r="C373" s="4"/>
      <c r="D373" s="4"/>
      <c r="E373" s="4"/>
      <c r="F373" s="4"/>
      <c r="G373" s="4"/>
      <c r="H373" s="4"/>
      <c r="I373" s="4"/>
      <c r="J373" s="4"/>
      <c r="K373" s="4"/>
      <c r="L373" s="4"/>
      <c r="M373" s="4"/>
      <c r="N373" s="4"/>
      <c r="O373" s="4"/>
      <c r="P373" s="4"/>
      <c r="Q373" s="4"/>
      <c r="R373" s="4"/>
      <c r="S373" s="4"/>
      <c r="T373" s="4"/>
      <c r="U373" s="4"/>
    </row>
    <row r="374" spans="1:21" ht="12.75" x14ac:dyDescent="0.2">
      <c r="A374" s="4"/>
      <c r="B374" s="4"/>
      <c r="C374" s="4"/>
      <c r="D374" s="4"/>
      <c r="E374" s="4"/>
      <c r="F374" s="4"/>
      <c r="G374" s="4"/>
      <c r="H374" s="4"/>
      <c r="I374" s="4"/>
      <c r="J374" s="4"/>
      <c r="K374" s="4"/>
      <c r="L374" s="4"/>
      <c r="M374" s="4"/>
      <c r="N374" s="4"/>
      <c r="O374" s="4"/>
      <c r="P374" s="4"/>
      <c r="Q374" s="4"/>
      <c r="R374" s="4"/>
      <c r="S374" s="4"/>
      <c r="T374" s="4"/>
      <c r="U374" s="4"/>
    </row>
    <row r="375" spans="1:21" ht="12.75" x14ac:dyDescent="0.2">
      <c r="A375" s="4"/>
      <c r="B375" s="4"/>
      <c r="C375" s="4"/>
      <c r="D375" s="4"/>
      <c r="E375" s="4"/>
      <c r="F375" s="4"/>
      <c r="G375" s="4"/>
      <c r="H375" s="4"/>
      <c r="I375" s="4"/>
      <c r="J375" s="4"/>
      <c r="K375" s="4"/>
      <c r="L375" s="4"/>
      <c r="M375" s="4"/>
      <c r="N375" s="4"/>
      <c r="O375" s="4"/>
      <c r="P375" s="4"/>
      <c r="Q375" s="4"/>
      <c r="R375" s="4"/>
      <c r="S375" s="4"/>
      <c r="T375" s="4"/>
      <c r="U375" s="4"/>
    </row>
    <row r="376" spans="1:21" ht="12.75" x14ac:dyDescent="0.2">
      <c r="A376" s="4"/>
      <c r="B376" s="4"/>
      <c r="C376" s="4"/>
      <c r="D376" s="4"/>
      <c r="E376" s="4"/>
      <c r="F376" s="4"/>
      <c r="G376" s="4"/>
      <c r="H376" s="4"/>
      <c r="I376" s="4"/>
      <c r="J376" s="4"/>
      <c r="K376" s="4"/>
      <c r="L376" s="4"/>
      <c r="M376" s="4"/>
      <c r="N376" s="4"/>
      <c r="O376" s="4"/>
      <c r="P376" s="4"/>
      <c r="Q376" s="4"/>
      <c r="R376" s="4"/>
      <c r="S376" s="4"/>
      <c r="T376" s="4"/>
      <c r="U376" s="4"/>
    </row>
    <row r="377" spans="1:21" ht="12.75" x14ac:dyDescent="0.2">
      <c r="A377" s="4"/>
      <c r="B377" s="4"/>
      <c r="C377" s="4"/>
      <c r="D377" s="4"/>
      <c r="E377" s="4"/>
      <c r="F377" s="4"/>
      <c r="G377" s="4"/>
      <c r="H377" s="4"/>
      <c r="I377" s="4"/>
      <c r="J377" s="4"/>
      <c r="K377" s="4"/>
      <c r="L377" s="4"/>
      <c r="M377" s="4"/>
      <c r="N377" s="4"/>
      <c r="O377" s="4"/>
      <c r="P377" s="4"/>
      <c r="Q377" s="4"/>
      <c r="R377" s="4"/>
      <c r="S377" s="4"/>
      <c r="T377" s="4"/>
      <c r="U377" s="4"/>
    </row>
    <row r="378" spans="1:21" ht="12.75" x14ac:dyDescent="0.2">
      <c r="A378" s="4"/>
      <c r="B378" s="4"/>
      <c r="C378" s="4"/>
      <c r="D378" s="4"/>
      <c r="E378" s="4"/>
      <c r="F378" s="4"/>
      <c r="G378" s="4"/>
      <c r="H378" s="4"/>
      <c r="I378" s="4"/>
      <c r="J378" s="4"/>
      <c r="K378" s="4"/>
      <c r="L378" s="4"/>
      <c r="M378" s="4"/>
      <c r="N378" s="4"/>
      <c r="O378" s="4"/>
      <c r="P378" s="4"/>
      <c r="Q378" s="4"/>
      <c r="R378" s="4"/>
      <c r="S378" s="4"/>
      <c r="T378" s="4"/>
      <c r="U378" s="4"/>
    </row>
    <row r="379" spans="1:21" ht="12.75" x14ac:dyDescent="0.2">
      <c r="A379" s="4"/>
      <c r="B379" s="4"/>
      <c r="C379" s="4"/>
      <c r="D379" s="4"/>
      <c r="E379" s="4"/>
      <c r="F379" s="4"/>
      <c r="G379" s="4"/>
      <c r="H379" s="4"/>
      <c r="I379" s="4"/>
      <c r="J379" s="4"/>
      <c r="K379" s="4"/>
      <c r="L379" s="4"/>
      <c r="M379" s="4"/>
      <c r="N379" s="4"/>
      <c r="O379" s="4"/>
      <c r="P379" s="4"/>
      <c r="Q379" s="4"/>
      <c r="R379" s="4"/>
      <c r="S379" s="4"/>
      <c r="T379" s="4"/>
      <c r="U379" s="4"/>
    </row>
    <row r="380" spans="1:21" ht="12.75" x14ac:dyDescent="0.2">
      <c r="A380" s="4"/>
      <c r="B380" s="4"/>
      <c r="C380" s="4"/>
      <c r="D380" s="4"/>
      <c r="E380" s="4"/>
      <c r="F380" s="4"/>
      <c r="G380" s="4"/>
      <c r="H380" s="4"/>
      <c r="I380" s="4"/>
      <c r="J380" s="4"/>
      <c r="K380" s="4"/>
      <c r="L380" s="4"/>
      <c r="M380" s="4"/>
      <c r="N380" s="4"/>
      <c r="O380" s="4"/>
      <c r="P380" s="4"/>
      <c r="Q380" s="4"/>
      <c r="R380" s="4"/>
      <c r="S380" s="4"/>
      <c r="T380" s="4"/>
      <c r="U380" s="4"/>
    </row>
    <row r="381" spans="1:21" ht="12.75" x14ac:dyDescent="0.2">
      <c r="A381" s="4"/>
      <c r="B381" s="4"/>
      <c r="C381" s="4"/>
      <c r="D381" s="4"/>
      <c r="E381" s="4"/>
      <c r="F381" s="4"/>
      <c r="G381" s="4"/>
      <c r="H381" s="4"/>
      <c r="I381" s="4"/>
      <c r="J381" s="4"/>
      <c r="K381" s="4"/>
      <c r="L381" s="4"/>
      <c r="M381" s="4"/>
      <c r="N381" s="4"/>
      <c r="O381" s="4"/>
      <c r="P381" s="4"/>
      <c r="Q381" s="4"/>
      <c r="R381" s="4"/>
      <c r="S381" s="4"/>
      <c r="T381" s="4"/>
      <c r="U381" s="4"/>
    </row>
    <row r="382" spans="1:21" ht="12.75" x14ac:dyDescent="0.2">
      <c r="A382" s="4"/>
      <c r="B382" s="4"/>
      <c r="C382" s="4"/>
      <c r="D382" s="4"/>
      <c r="E382" s="4"/>
      <c r="F382" s="4"/>
      <c r="G382" s="4"/>
      <c r="H382" s="4"/>
      <c r="I382" s="4"/>
      <c r="J382" s="4"/>
      <c r="K382" s="4"/>
      <c r="L382" s="4"/>
      <c r="M382" s="4"/>
      <c r="N382" s="4"/>
      <c r="O382" s="4"/>
      <c r="P382" s="4"/>
      <c r="Q382" s="4"/>
      <c r="R382" s="4"/>
      <c r="S382" s="4"/>
      <c r="T382" s="4"/>
      <c r="U382" s="4"/>
    </row>
    <row r="383" spans="1:21" ht="12.75" x14ac:dyDescent="0.2">
      <c r="A383" s="4"/>
      <c r="B383" s="4"/>
      <c r="C383" s="4"/>
      <c r="D383" s="4"/>
      <c r="E383" s="4"/>
      <c r="F383" s="4"/>
      <c r="G383" s="4"/>
      <c r="H383" s="4"/>
      <c r="I383" s="4"/>
      <c r="J383" s="4"/>
      <c r="K383" s="4"/>
      <c r="L383" s="4"/>
      <c r="M383" s="4"/>
      <c r="N383" s="4"/>
      <c r="O383" s="4"/>
      <c r="P383" s="4"/>
      <c r="Q383" s="4"/>
      <c r="R383" s="4"/>
      <c r="S383" s="4"/>
      <c r="T383" s="4"/>
      <c r="U383" s="4"/>
    </row>
    <row r="384" spans="1:21" ht="12.75" x14ac:dyDescent="0.2">
      <c r="A384" s="4"/>
      <c r="B384" s="4"/>
      <c r="C384" s="4"/>
      <c r="D384" s="4"/>
      <c r="E384" s="4"/>
      <c r="F384" s="4"/>
      <c r="G384" s="4"/>
      <c r="H384" s="4"/>
      <c r="I384" s="4"/>
      <c r="J384" s="4"/>
      <c r="K384" s="4"/>
      <c r="L384" s="4"/>
      <c r="M384" s="4"/>
      <c r="N384" s="4"/>
      <c r="O384" s="4"/>
      <c r="P384" s="4"/>
      <c r="Q384" s="4"/>
      <c r="R384" s="4"/>
      <c r="S384" s="4"/>
      <c r="T384" s="4"/>
      <c r="U384" s="4"/>
    </row>
    <row r="385" spans="1:21" ht="12.75" x14ac:dyDescent="0.2">
      <c r="A385" s="4"/>
      <c r="B385" s="4"/>
      <c r="C385" s="4"/>
      <c r="D385" s="4"/>
      <c r="E385" s="4"/>
      <c r="F385" s="4"/>
      <c r="G385" s="4"/>
      <c r="H385" s="4"/>
      <c r="I385" s="4"/>
      <c r="J385" s="4"/>
      <c r="K385" s="4"/>
      <c r="L385" s="4"/>
      <c r="M385" s="4"/>
      <c r="N385" s="4"/>
      <c r="O385" s="4"/>
      <c r="P385" s="4"/>
      <c r="Q385" s="4"/>
      <c r="R385" s="4"/>
      <c r="S385" s="4"/>
      <c r="T385" s="4"/>
      <c r="U385" s="4"/>
    </row>
    <row r="386" spans="1:21" ht="12.75" x14ac:dyDescent="0.2">
      <c r="A386" s="4"/>
      <c r="B386" s="4"/>
      <c r="C386" s="4"/>
      <c r="D386" s="4"/>
      <c r="E386" s="4"/>
      <c r="F386" s="4"/>
      <c r="G386" s="4"/>
      <c r="H386" s="4"/>
      <c r="I386" s="4"/>
      <c r="J386" s="4"/>
      <c r="K386" s="4"/>
      <c r="L386" s="4"/>
      <c r="M386" s="4"/>
      <c r="N386" s="4"/>
      <c r="O386" s="4"/>
      <c r="P386" s="4"/>
      <c r="Q386" s="4"/>
      <c r="R386" s="4"/>
      <c r="S386" s="4"/>
      <c r="T386" s="4"/>
      <c r="U386" s="4"/>
    </row>
    <row r="387" spans="1:21" ht="12.75" x14ac:dyDescent="0.2">
      <c r="A387" s="4"/>
      <c r="B387" s="4"/>
      <c r="C387" s="4"/>
      <c r="D387" s="4"/>
      <c r="E387" s="4"/>
      <c r="F387" s="4"/>
      <c r="G387" s="4"/>
      <c r="H387" s="4"/>
      <c r="I387" s="4"/>
      <c r="J387" s="4"/>
      <c r="K387" s="4"/>
      <c r="L387" s="4"/>
      <c r="M387" s="4"/>
      <c r="N387" s="4"/>
      <c r="O387" s="4"/>
      <c r="P387" s="4"/>
      <c r="Q387" s="4"/>
      <c r="R387" s="4"/>
      <c r="S387" s="4"/>
      <c r="T387" s="4"/>
      <c r="U387" s="4"/>
    </row>
    <row r="388" spans="1:21" ht="12.75" x14ac:dyDescent="0.2">
      <c r="A388" s="4"/>
      <c r="B388" s="4"/>
      <c r="C388" s="4"/>
      <c r="D388" s="4"/>
      <c r="E388" s="4"/>
      <c r="F388" s="4"/>
      <c r="G388" s="4"/>
      <c r="H388" s="4"/>
      <c r="I388" s="4"/>
      <c r="J388" s="4"/>
      <c r="K388" s="4"/>
      <c r="L388" s="4"/>
      <c r="M388" s="4"/>
      <c r="N388" s="4"/>
      <c r="O388" s="4"/>
      <c r="P388" s="4"/>
      <c r="Q388" s="4"/>
      <c r="R388" s="4"/>
      <c r="S388" s="4"/>
      <c r="T388" s="4"/>
      <c r="U388" s="4"/>
    </row>
    <row r="389" spans="1:21" ht="12.75" x14ac:dyDescent="0.2">
      <c r="A389" s="4"/>
      <c r="B389" s="4"/>
      <c r="C389" s="4"/>
      <c r="D389" s="4"/>
      <c r="E389" s="4"/>
      <c r="F389" s="4"/>
      <c r="G389" s="4"/>
      <c r="H389" s="4"/>
      <c r="I389" s="4"/>
      <c r="J389" s="4"/>
      <c r="K389" s="4"/>
      <c r="L389" s="4"/>
      <c r="M389" s="4"/>
      <c r="N389" s="4"/>
      <c r="O389" s="4"/>
      <c r="P389" s="4"/>
      <c r="Q389" s="4"/>
      <c r="R389" s="4"/>
      <c r="S389" s="4"/>
      <c r="T389" s="4"/>
      <c r="U389" s="4"/>
    </row>
    <row r="390" spans="1:21" ht="12.75" x14ac:dyDescent="0.2">
      <c r="A390" s="4"/>
      <c r="B390" s="4"/>
      <c r="C390" s="4"/>
      <c r="D390" s="4"/>
      <c r="E390" s="4"/>
      <c r="F390" s="4"/>
      <c r="G390" s="4"/>
      <c r="H390" s="4"/>
      <c r="I390" s="4"/>
      <c r="J390" s="4"/>
      <c r="K390" s="4"/>
      <c r="L390" s="4"/>
      <c r="M390" s="4"/>
      <c r="N390" s="4"/>
      <c r="O390" s="4"/>
      <c r="P390" s="4"/>
      <c r="Q390" s="4"/>
      <c r="R390" s="4"/>
      <c r="S390" s="4"/>
      <c r="T390" s="4"/>
      <c r="U390" s="4"/>
    </row>
    <row r="391" spans="1:21" ht="12.75" x14ac:dyDescent="0.2">
      <c r="A391" s="4"/>
      <c r="B391" s="4"/>
      <c r="C391" s="4"/>
      <c r="D391" s="4"/>
      <c r="E391" s="4"/>
      <c r="F391" s="4"/>
      <c r="G391" s="4"/>
      <c r="H391" s="4"/>
      <c r="I391" s="4"/>
      <c r="J391" s="4"/>
      <c r="K391" s="4"/>
      <c r="L391" s="4"/>
      <c r="M391" s="4"/>
      <c r="N391" s="4"/>
      <c r="O391" s="4"/>
      <c r="P391" s="4"/>
      <c r="Q391" s="4"/>
      <c r="R391" s="4"/>
      <c r="S391" s="4"/>
      <c r="T391" s="4"/>
      <c r="U391" s="4"/>
    </row>
    <row r="392" spans="1:21" ht="12.75" x14ac:dyDescent="0.2">
      <c r="A392" s="4"/>
      <c r="B392" s="4"/>
      <c r="C392" s="4"/>
      <c r="D392" s="4"/>
      <c r="E392" s="4"/>
      <c r="F392" s="4"/>
      <c r="G392" s="4"/>
      <c r="H392" s="4"/>
      <c r="I392" s="4"/>
      <c r="J392" s="4"/>
      <c r="K392" s="4"/>
      <c r="L392" s="4"/>
      <c r="M392" s="4"/>
      <c r="N392" s="4"/>
      <c r="O392" s="4"/>
      <c r="P392" s="4"/>
      <c r="Q392" s="4"/>
      <c r="R392" s="4"/>
      <c r="S392" s="4"/>
      <c r="T392" s="4"/>
      <c r="U392" s="4"/>
    </row>
    <row r="393" spans="1:21" ht="12.75" x14ac:dyDescent="0.2">
      <c r="A393" s="4"/>
      <c r="B393" s="4"/>
      <c r="C393" s="4"/>
      <c r="D393" s="4"/>
      <c r="E393" s="4"/>
      <c r="F393" s="4"/>
      <c r="G393" s="4"/>
      <c r="H393" s="4"/>
      <c r="I393" s="4"/>
      <c r="J393" s="4"/>
      <c r="K393" s="4"/>
      <c r="L393" s="4"/>
      <c r="M393" s="4"/>
      <c r="N393" s="4"/>
      <c r="O393" s="4"/>
      <c r="P393" s="4"/>
      <c r="Q393" s="4"/>
      <c r="R393" s="4"/>
      <c r="S393" s="4"/>
      <c r="T393" s="4"/>
      <c r="U393" s="4"/>
    </row>
    <row r="394" spans="1:21" ht="12.75" x14ac:dyDescent="0.2">
      <c r="A394" s="4"/>
      <c r="B394" s="4"/>
      <c r="C394" s="4"/>
      <c r="D394" s="4"/>
      <c r="E394" s="4"/>
      <c r="F394" s="4"/>
      <c r="G394" s="4"/>
      <c r="H394" s="4"/>
      <c r="I394" s="4"/>
      <c r="J394" s="4"/>
      <c r="K394" s="4"/>
      <c r="L394" s="4"/>
      <c r="M394" s="4"/>
      <c r="N394" s="4"/>
      <c r="O394" s="4"/>
      <c r="P394" s="4"/>
      <c r="Q394" s="4"/>
      <c r="R394" s="4"/>
      <c r="S394" s="4"/>
      <c r="T394" s="4"/>
      <c r="U394" s="4"/>
    </row>
    <row r="395" spans="1:21" ht="12.75" x14ac:dyDescent="0.2">
      <c r="A395" s="4"/>
      <c r="B395" s="4"/>
      <c r="C395" s="4"/>
      <c r="D395" s="4"/>
      <c r="E395" s="4"/>
      <c r="F395" s="4"/>
      <c r="G395" s="4"/>
      <c r="H395" s="4"/>
      <c r="I395" s="4"/>
      <c r="J395" s="4"/>
      <c r="K395" s="4"/>
      <c r="L395" s="4"/>
      <c r="M395" s="4"/>
      <c r="N395" s="4"/>
      <c r="O395" s="4"/>
      <c r="P395" s="4"/>
      <c r="Q395" s="4"/>
      <c r="R395" s="4"/>
      <c r="S395" s="4"/>
      <c r="T395" s="4"/>
      <c r="U395" s="4"/>
    </row>
    <row r="396" spans="1:21" ht="12.75" x14ac:dyDescent="0.2">
      <c r="A396" s="4"/>
      <c r="B396" s="4"/>
      <c r="C396" s="4"/>
      <c r="D396" s="4"/>
      <c r="E396" s="4"/>
      <c r="F396" s="4"/>
      <c r="G396" s="4"/>
      <c r="H396" s="4"/>
      <c r="I396" s="4"/>
      <c r="J396" s="4"/>
      <c r="K396" s="4"/>
      <c r="L396" s="4"/>
      <c r="M396" s="4"/>
      <c r="N396" s="4"/>
      <c r="O396" s="4"/>
      <c r="P396" s="4"/>
      <c r="Q396" s="4"/>
      <c r="R396" s="4"/>
      <c r="S396" s="4"/>
      <c r="T396" s="4"/>
      <c r="U396" s="4"/>
    </row>
    <row r="397" spans="1:21" ht="12.75" x14ac:dyDescent="0.2">
      <c r="A397" s="4"/>
      <c r="B397" s="4"/>
      <c r="C397" s="4"/>
      <c r="D397" s="4"/>
      <c r="E397" s="4"/>
      <c r="F397" s="4"/>
      <c r="G397" s="4"/>
      <c r="H397" s="4"/>
      <c r="I397" s="4"/>
      <c r="J397" s="4"/>
      <c r="K397" s="4"/>
      <c r="L397" s="4"/>
      <c r="M397" s="4"/>
      <c r="N397" s="4"/>
      <c r="O397" s="4"/>
      <c r="P397" s="4"/>
      <c r="Q397" s="4"/>
      <c r="R397" s="4"/>
      <c r="S397" s="4"/>
      <c r="T397" s="4"/>
      <c r="U397" s="4"/>
    </row>
    <row r="398" spans="1:21" ht="12.75" x14ac:dyDescent="0.2">
      <c r="A398" s="4"/>
      <c r="B398" s="4"/>
      <c r="C398" s="4"/>
      <c r="D398" s="4"/>
      <c r="E398" s="4"/>
      <c r="F398" s="4"/>
      <c r="G398" s="4"/>
      <c r="H398" s="4"/>
      <c r="I398" s="4"/>
      <c r="J398" s="4"/>
      <c r="K398" s="4"/>
      <c r="L398" s="4"/>
      <c r="M398" s="4"/>
      <c r="N398" s="4"/>
      <c r="O398" s="4"/>
      <c r="P398" s="4"/>
      <c r="Q398" s="4"/>
      <c r="R398" s="4"/>
      <c r="S398" s="4"/>
      <c r="T398" s="4"/>
      <c r="U398" s="4"/>
    </row>
    <row r="399" spans="1:21" ht="12.75" x14ac:dyDescent="0.2">
      <c r="A399" s="4"/>
      <c r="B399" s="4"/>
      <c r="C399" s="4"/>
      <c r="D399" s="4"/>
      <c r="E399" s="4"/>
      <c r="F399" s="4"/>
      <c r="G399" s="4"/>
      <c r="H399" s="4"/>
      <c r="I399" s="4"/>
      <c r="J399" s="4"/>
      <c r="K399" s="4"/>
      <c r="L399" s="4"/>
      <c r="M399" s="4"/>
      <c r="N399" s="4"/>
      <c r="O399" s="4"/>
      <c r="P399" s="4"/>
      <c r="Q399" s="4"/>
      <c r="R399" s="4"/>
      <c r="S399" s="4"/>
      <c r="T399" s="4"/>
      <c r="U399" s="4"/>
    </row>
    <row r="400" spans="1:21" ht="12.75" x14ac:dyDescent="0.2">
      <c r="A400" s="4"/>
      <c r="B400" s="4"/>
      <c r="C400" s="4"/>
      <c r="D400" s="4"/>
      <c r="E400" s="4"/>
      <c r="F400" s="4"/>
      <c r="G400" s="4"/>
      <c r="H400" s="4"/>
      <c r="I400" s="4"/>
      <c r="J400" s="4"/>
      <c r="K400" s="4"/>
      <c r="L400" s="4"/>
      <c r="M400" s="4"/>
      <c r="N400" s="4"/>
      <c r="O400" s="4"/>
      <c r="P400" s="4"/>
      <c r="Q400" s="4"/>
      <c r="R400" s="4"/>
      <c r="S400" s="4"/>
      <c r="T400" s="4"/>
      <c r="U400" s="4"/>
    </row>
    <row r="401" spans="1:21" ht="12.75" x14ac:dyDescent="0.2">
      <c r="A401" s="4"/>
      <c r="B401" s="4"/>
      <c r="C401" s="4"/>
      <c r="D401" s="4"/>
      <c r="E401" s="4"/>
      <c r="F401" s="4"/>
      <c r="G401" s="4"/>
      <c r="H401" s="4"/>
      <c r="I401" s="4"/>
      <c r="J401" s="4"/>
      <c r="K401" s="4"/>
      <c r="L401" s="4"/>
      <c r="M401" s="4"/>
      <c r="N401" s="4"/>
      <c r="O401" s="4"/>
      <c r="P401" s="4"/>
      <c r="Q401" s="4"/>
      <c r="R401" s="4"/>
      <c r="S401" s="4"/>
      <c r="T401" s="4"/>
      <c r="U401" s="4"/>
    </row>
    <row r="402" spans="1:21" ht="12.75" x14ac:dyDescent="0.2">
      <c r="A402" s="4"/>
      <c r="B402" s="4"/>
      <c r="C402" s="4"/>
      <c r="D402" s="4"/>
      <c r="E402" s="4"/>
      <c r="F402" s="4"/>
      <c r="G402" s="4"/>
      <c r="H402" s="4"/>
      <c r="I402" s="4"/>
      <c r="J402" s="4"/>
      <c r="K402" s="4"/>
      <c r="L402" s="4"/>
      <c r="M402" s="4"/>
      <c r="N402" s="4"/>
      <c r="O402" s="4"/>
      <c r="P402" s="4"/>
      <c r="Q402" s="4"/>
      <c r="R402" s="4"/>
      <c r="S402" s="4"/>
      <c r="T402" s="4"/>
      <c r="U402" s="4"/>
    </row>
    <row r="403" spans="1:21" ht="12.75" x14ac:dyDescent="0.2">
      <c r="A403" s="4"/>
      <c r="B403" s="4"/>
      <c r="C403" s="4"/>
      <c r="D403" s="4"/>
      <c r="E403" s="4"/>
      <c r="F403" s="4"/>
      <c r="G403" s="4"/>
      <c r="H403" s="4"/>
      <c r="I403" s="4"/>
      <c r="J403" s="4"/>
      <c r="K403" s="4"/>
      <c r="L403" s="4"/>
      <c r="M403" s="4"/>
      <c r="N403" s="4"/>
      <c r="O403" s="4"/>
      <c r="P403" s="4"/>
      <c r="Q403" s="4"/>
      <c r="R403" s="4"/>
      <c r="S403" s="4"/>
      <c r="T403" s="4"/>
      <c r="U403" s="4"/>
    </row>
    <row r="404" spans="1:21" ht="12.75" x14ac:dyDescent="0.2">
      <c r="A404" s="4"/>
      <c r="B404" s="4"/>
      <c r="C404" s="4"/>
      <c r="D404" s="4"/>
      <c r="E404" s="4"/>
      <c r="F404" s="4"/>
      <c r="G404" s="4"/>
      <c r="H404" s="4"/>
      <c r="I404" s="4"/>
      <c r="J404" s="4"/>
      <c r="K404" s="4"/>
      <c r="L404" s="4"/>
      <c r="M404" s="4"/>
      <c r="N404" s="4"/>
      <c r="O404" s="4"/>
      <c r="P404" s="4"/>
      <c r="Q404" s="4"/>
      <c r="R404" s="4"/>
      <c r="S404" s="4"/>
      <c r="T404" s="4"/>
      <c r="U404" s="4"/>
    </row>
    <row r="405" spans="1:21" ht="12.75" x14ac:dyDescent="0.2">
      <c r="A405" s="4"/>
      <c r="B405" s="4"/>
      <c r="C405" s="4"/>
      <c r="D405" s="4"/>
      <c r="E405" s="4"/>
      <c r="F405" s="4"/>
      <c r="G405" s="4"/>
      <c r="H405" s="4"/>
      <c r="I405" s="4"/>
      <c r="J405" s="4"/>
      <c r="K405" s="4"/>
      <c r="L405" s="4"/>
      <c r="M405" s="4"/>
      <c r="N405" s="4"/>
      <c r="O405" s="4"/>
      <c r="P405" s="4"/>
      <c r="Q405" s="4"/>
      <c r="R405" s="4"/>
      <c r="S405" s="4"/>
      <c r="T405" s="4"/>
      <c r="U405" s="4"/>
    </row>
    <row r="406" spans="1:21" ht="12.75" x14ac:dyDescent="0.2">
      <c r="A406" s="4"/>
      <c r="B406" s="4"/>
      <c r="C406" s="4"/>
      <c r="D406" s="4"/>
      <c r="E406" s="4"/>
      <c r="F406" s="4"/>
      <c r="G406" s="4"/>
      <c r="H406" s="4"/>
      <c r="I406" s="4"/>
      <c r="J406" s="4"/>
      <c r="K406" s="4"/>
      <c r="L406" s="4"/>
      <c r="M406" s="4"/>
      <c r="N406" s="4"/>
      <c r="O406" s="4"/>
      <c r="P406" s="4"/>
      <c r="Q406" s="4"/>
      <c r="R406" s="4"/>
      <c r="S406" s="4"/>
      <c r="T406" s="4"/>
      <c r="U406" s="4"/>
    </row>
    <row r="407" spans="1:21" ht="12.75" x14ac:dyDescent="0.2">
      <c r="A407" s="4"/>
      <c r="B407" s="4"/>
      <c r="C407" s="4"/>
      <c r="D407" s="4"/>
      <c r="E407" s="4"/>
      <c r="F407" s="4"/>
      <c r="G407" s="4"/>
      <c r="H407" s="4"/>
      <c r="I407" s="4"/>
      <c r="J407" s="4"/>
      <c r="K407" s="4"/>
      <c r="L407" s="4"/>
      <c r="M407" s="4"/>
      <c r="N407" s="4"/>
      <c r="O407" s="4"/>
      <c r="P407" s="4"/>
      <c r="Q407" s="4"/>
      <c r="R407" s="4"/>
      <c r="S407" s="4"/>
      <c r="T407" s="4"/>
      <c r="U407" s="4"/>
    </row>
    <row r="408" spans="1:21" ht="12.75" x14ac:dyDescent="0.2">
      <c r="A408" s="4"/>
      <c r="B408" s="4"/>
      <c r="C408" s="4"/>
      <c r="D408" s="4"/>
      <c r="E408" s="4"/>
      <c r="F408" s="4"/>
      <c r="G408" s="4"/>
      <c r="H408" s="4"/>
      <c r="I408" s="4"/>
      <c r="J408" s="4"/>
      <c r="K408" s="4"/>
      <c r="L408" s="4"/>
      <c r="M408" s="4"/>
      <c r="N408" s="4"/>
      <c r="O408" s="4"/>
      <c r="P408" s="4"/>
      <c r="Q408" s="4"/>
      <c r="R408" s="4"/>
      <c r="S408" s="4"/>
      <c r="T408" s="4"/>
      <c r="U408" s="4"/>
    </row>
    <row r="409" spans="1:21" ht="12.75" x14ac:dyDescent="0.2">
      <c r="A409" s="4"/>
      <c r="B409" s="4"/>
      <c r="C409" s="4"/>
      <c r="D409" s="4"/>
      <c r="E409" s="4"/>
      <c r="F409" s="4"/>
      <c r="G409" s="4"/>
      <c r="H409" s="4"/>
      <c r="I409" s="4"/>
      <c r="J409" s="4"/>
      <c r="K409" s="4"/>
      <c r="L409" s="4"/>
      <c r="M409" s="4"/>
      <c r="N409" s="4"/>
      <c r="O409" s="4"/>
      <c r="P409" s="4"/>
      <c r="Q409" s="4"/>
      <c r="R409" s="4"/>
      <c r="S409" s="4"/>
      <c r="T409" s="4"/>
      <c r="U409" s="4"/>
    </row>
    <row r="410" spans="1:21" ht="12.75" x14ac:dyDescent="0.2">
      <c r="A410" s="4"/>
      <c r="B410" s="4"/>
      <c r="C410" s="4"/>
      <c r="D410" s="4"/>
      <c r="E410" s="4"/>
      <c r="F410" s="4"/>
      <c r="G410" s="4"/>
      <c r="H410" s="4"/>
      <c r="I410" s="4"/>
      <c r="J410" s="4"/>
      <c r="K410" s="4"/>
      <c r="L410" s="4"/>
      <c r="M410" s="4"/>
      <c r="N410" s="4"/>
      <c r="O410" s="4"/>
      <c r="P410" s="4"/>
      <c r="Q410" s="4"/>
      <c r="R410" s="4"/>
      <c r="S410" s="4"/>
      <c r="T410" s="4"/>
      <c r="U410" s="4"/>
    </row>
    <row r="411" spans="1:21" ht="12.75" x14ac:dyDescent="0.2">
      <c r="A411" s="4"/>
      <c r="B411" s="4"/>
      <c r="C411" s="4"/>
      <c r="D411" s="4"/>
      <c r="E411" s="4"/>
      <c r="F411" s="4"/>
      <c r="G411" s="4"/>
      <c r="H411" s="4"/>
      <c r="I411" s="4"/>
      <c r="J411" s="4"/>
      <c r="K411" s="4"/>
      <c r="L411" s="4"/>
      <c r="M411" s="4"/>
      <c r="N411" s="4"/>
      <c r="O411" s="4"/>
      <c r="P411" s="4"/>
      <c r="Q411" s="4"/>
      <c r="R411" s="4"/>
      <c r="S411" s="4"/>
      <c r="T411" s="4"/>
      <c r="U411" s="4"/>
    </row>
    <row r="412" spans="1:21" ht="12.75" x14ac:dyDescent="0.2">
      <c r="A412" s="4"/>
      <c r="B412" s="4"/>
      <c r="C412" s="4"/>
      <c r="D412" s="4"/>
      <c r="E412" s="4"/>
      <c r="F412" s="4"/>
      <c r="G412" s="4"/>
      <c r="H412" s="4"/>
      <c r="I412" s="4"/>
      <c r="J412" s="4"/>
      <c r="K412" s="4"/>
      <c r="L412" s="4"/>
      <c r="M412" s="4"/>
      <c r="N412" s="4"/>
      <c r="O412" s="4"/>
      <c r="P412" s="4"/>
      <c r="Q412" s="4"/>
      <c r="R412" s="4"/>
      <c r="S412" s="4"/>
      <c r="T412" s="4"/>
      <c r="U412" s="4"/>
    </row>
    <row r="413" spans="1:21" ht="12.75" x14ac:dyDescent="0.2">
      <c r="A413" s="4"/>
      <c r="B413" s="4"/>
      <c r="C413" s="4"/>
      <c r="D413" s="4"/>
      <c r="E413" s="4"/>
      <c r="F413" s="4"/>
      <c r="G413" s="4"/>
      <c r="H413" s="4"/>
      <c r="I413" s="4"/>
      <c r="J413" s="4"/>
      <c r="K413" s="4"/>
      <c r="L413" s="4"/>
      <c r="M413" s="4"/>
      <c r="N413" s="4"/>
      <c r="O413" s="4"/>
      <c r="P413" s="4"/>
      <c r="Q413" s="4"/>
      <c r="R413" s="4"/>
      <c r="S413" s="4"/>
      <c r="T413" s="4"/>
      <c r="U413" s="4"/>
    </row>
    <row r="414" spans="1:21" ht="12.75" x14ac:dyDescent="0.2">
      <c r="A414" s="4"/>
      <c r="B414" s="4"/>
      <c r="C414" s="4"/>
      <c r="D414" s="4"/>
      <c r="E414" s="4"/>
      <c r="F414" s="4"/>
      <c r="G414" s="4"/>
      <c r="H414" s="4"/>
      <c r="I414" s="4"/>
      <c r="J414" s="4"/>
      <c r="K414" s="4"/>
      <c r="L414" s="4"/>
      <c r="M414" s="4"/>
      <c r="N414" s="4"/>
      <c r="O414" s="4"/>
      <c r="P414" s="4"/>
      <c r="Q414" s="4"/>
      <c r="R414" s="4"/>
      <c r="S414" s="4"/>
      <c r="T414" s="4"/>
      <c r="U414" s="4"/>
    </row>
    <row r="415" spans="1:21" ht="12.75" x14ac:dyDescent="0.2">
      <c r="A415" s="4"/>
      <c r="B415" s="4"/>
      <c r="C415" s="4"/>
      <c r="D415" s="4"/>
      <c r="E415" s="4"/>
      <c r="F415" s="4"/>
      <c r="G415" s="4"/>
      <c r="H415" s="4"/>
      <c r="I415" s="4"/>
      <c r="J415" s="4"/>
      <c r="K415" s="4"/>
      <c r="L415" s="4"/>
      <c r="M415" s="4"/>
      <c r="N415" s="4"/>
      <c r="O415" s="4"/>
      <c r="P415" s="4"/>
      <c r="Q415" s="4"/>
      <c r="R415" s="4"/>
      <c r="S415" s="4"/>
      <c r="T415" s="4"/>
      <c r="U415" s="4"/>
    </row>
    <row r="416" spans="1:21" ht="12.75" x14ac:dyDescent="0.2">
      <c r="A416" s="4"/>
      <c r="B416" s="4"/>
      <c r="C416" s="4"/>
      <c r="D416" s="4"/>
      <c r="E416" s="4"/>
      <c r="F416" s="4"/>
      <c r="G416" s="4"/>
      <c r="H416" s="4"/>
      <c r="I416" s="4"/>
      <c r="J416" s="4"/>
      <c r="K416" s="4"/>
      <c r="L416" s="4"/>
      <c r="M416" s="4"/>
      <c r="N416" s="4"/>
      <c r="O416" s="4"/>
      <c r="P416" s="4"/>
      <c r="Q416" s="4"/>
      <c r="R416" s="4"/>
      <c r="S416" s="4"/>
      <c r="T416" s="4"/>
      <c r="U416" s="4"/>
    </row>
    <row r="417" spans="1:21" ht="12.75" x14ac:dyDescent="0.2">
      <c r="A417" s="4"/>
      <c r="B417" s="4"/>
      <c r="C417" s="4"/>
      <c r="D417" s="4"/>
      <c r="E417" s="4"/>
      <c r="F417" s="4"/>
      <c r="G417" s="4"/>
      <c r="H417" s="4"/>
      <c r="I417" s="4"/>
      <c r="J417" s="4"/>
      <c r="K417" s="4"/>
      <c r="L417" s="4"/>
      <c r="M417" s="4"/>
      <c r="N417" s="4"/>
      <c r="O417" s="4"/>
      <c r="P417" s="4"/>
      <c r="Q417" s="4"/>
      <c r="R417" s="4"/>
      <c r="S417" s="4"/>
      <c r="T417" s="4"/>
      <c r="U417" s="4"/>
    </row>
    <row r="418" spans="1:21" ht="12.75" x14ac:dyDescent="0.2">
      <c r="A418" s="4"/>
      <c r="B418" s="4"/>
      <c r="C418" s="4"/>
      <c r="D418" s="4"/>
      <c r="E418" s="4"/>
      <c r="F418" s="4"/>
      <c r="G418" s="4"/>
      <c r="H418" s="4"/>
      <c r="I418" s="4"/>
      <c r="J418" s="4"/>
      <c r="K418" s="4"/>
      <c r="L418" s="4"/>
      <c r="M418" s="4"/>
      <c r="N418" s="4"/>
      <c r="O418" s="4"/>
      <c r="P418" s="4"/>
      <c r="Q418" s="4"/>
      <c r="R418" s="4"/>
      <c r="S418" s="4"/>
      <c r="T418" s="4"/>
      <c r="U418" s="4"/>
    </row>
    <row r="419" spans="1:21" ht="12.75" x14ac:dyDescent="0.2">
      <c r="A419" s="4"/>
      <c r="B419" s="4"/>
      <c r="C419" s="4"/>
      <c r="D419" s="4"/>
      <c r="E419" s="4"/>
      <c r="F419" s="4"/>
      <c r="G419" s="4"/>
      <c r="H419" s="4"/>
      <c r="I419" s="4"/>
      <c r="J419" s="4"/>
      <c r="K419" s="4"/>
      <c r="L419" s="4"/>
      <c r="M419" s="4"/>
      <c r="N419" s="4"/>
      <c r="O419" s="4"/>
      <c r="P419" s="4"/>
      <c r="Q419" s="4"/>
      <c r="R419" s="4"/>
      <c r="S419" s="4"/>
      <c r="T419" s="4"/>
      <c r="U419" s="4"/>
    </row>
    <row r="420" spans="1:21" ht="12.75" x14ac:dyDescent="0.2">
      <c r="A420" s="4"/>
      <c r="B420" s="4"/>
      <c r="C420" s="4"/>
      <c r="D420" s="4"/>
      <c r="E420" s="4"/>
      <c r="F420" s="4"/>
      <c r="G420" s="4"/>
      <c r="H420" s="4"/>
      <c r="I420" s="4"/>
      <c r="J420" s="4"/>
      <c r="K420" s="4"/>
      <c r="L420" s="4"/>
      <c r="M420" s="4"/>
      <c r="N420" s="4"/>
      <c r="O420" s="4"/>
      <c r="P420" s="4"/>
      <c r="Q420" s="4"/>
      <c r="R420" s="4"/>
      <c r="S420" s="4"/>
      <c r="T420" s="4"/>
      <c r="U420" s="4"/>
    </row>
    <row r="421" spans="1:21" ht="12.75" x14ac:dyDescent="0.2">
      <c r="A421" s="4"/>
      <c r="B421" s="4"/>
      <c r="C421" s="4"/>
      <c r="D421" s="4"/>
      <c r="E421" s="4"/>
      <c r="F421" s="4"/>
      <c r="G421" s="4"/>
      <c r="H421" s="4"/>
      <c r="I421" s="4"/>
      <c r="J421" s="4"/>
      <c r="K421" s="4"/>
      <c r="L421" s="4"/>
      <c r="M421" s="4"/>
      <c r="N421" s="4"/>
      <c r="O421" s="4"/>
      <c r="P421" s="4"/>
      <c r="Q421" s="4"/>
      <c r="R421" s="4"/>
      <c r="S421" s="4"/>
      <c r="T421" s="4"/>
      <c r="U421" s="4"/>
    </row>
    <row r="422" spans="1:21" ht="12.75" x14ac:dyDescent="0.2">
      <c r="A422" s="4"/>
      <c r="B422" s="4"/>
      <c r="C422" s="4"/>
      <c r="D422" s="4"/>
      <c r="E422" s="4"/>
      <c r="F422" s="4"/>
      <c r="G422" s="4"/>
      <c r="H422" s="4"/>
      <c r="I422" s="4"/>
      <c r="J422" s="4"/>
      <c r="K422" s="4"/>
      <c r="L422" s="4"/>
      <c r="M422" s="4"/>
      <c r="N422" s="4"/>
      <c r="O422" s="4"/>
      <c r="P422" s="4"/>
      <c r="Q422" s="4"/>
      <c r="R422" s="4"/>
      <c r="S422" s="4"/>
      <c r="T422" s="4"/>
      <c r="U422" s="4"/>
    </row>
    <row r="423" spans="1:21" ht="12.75" x14ac:dyDescent="0.2">
      <c r="A423" s="4"/>
      <c r="B423" s="4"/>
      <c r="C423" s="4"/>
      <c r="D423" s="4"/>
      <c r="E423" s="4"/>
      <c r="F423" s="4"/>
      <c r="G423" s="4"/>
      <c r="H423" s="4"/>
      <c r="I423" s="4"/>
      <c r="J423" s="4"/>
      <c r="K423" s="4"/>
      <c r="L423" s="4"/>
      <c r="M423" s="4"/>
      <c r="N423" s="4"/>
      <c r="O423" s="4"/>
      <c r="P423" s="4"/>
      <c r="Q423" s="4"/>
      <c r="R423" s="4"/>
      <c r="S423" s="4"/>
      <c r="T423" s="4"/>
      <c r="U423" s="4"/>
    </row>
    <row r="424" spans="1:21" ht="12.75" x14ac:dyDescent="0.2">
      <c r="A424" s="4"/>
      <c r="B424" s="4"/>
      <c r="C424" s="4"/>
      <c r="D424" s="4"/>
      <c r="E424" s="4"/>
      <c r="F424" s="4"/>
      <c r="G424" s="4"/>
      <c r="H424" s="4"/>
      <c r="I424" s="4"/>
      <c r="J424" s="4"/>
      <c r="K424" s="4"/>
      <c r="L424" s="4"/>
      <c r="M424" s="4"/>
      <c r="N424" s="4"/>
      <c r="O424" s="4"/>
      <c r="P424" s="4"/>
      <c r="Q424" s="4"/>
      <c r="R424" s="4"/>
      <c r="S424" s="4"/>
      <c r="T424" s="4"/>
      <c r="U424" s="4"/>
    </row>
    <row r="425" spans="1:21" ht="12.75" x14ac:dyDescent="0.2">
      <c r="A425" s="4"/>
      <c r="B425" s="4"/>
      <c r="C425" s="4"/>
      <c r="D425" s="4"/>
      <c r="E425" s="4"/>
      <c r="F425" s="4"/>
      <c r="G425" s="4"/>
      <c r="H425" s="4"/>
      <c r="I425" s="4"/>
      <c r="J425" s="4"/>
      <c r="K425" s="4"/>
      <c r="L425" s="4"/>
      <c r="M425" s="4"/>
      <c r="N425" s="4"/>
      <c r="O425" s="4"/>
      <c r="P425" s="4"/>
      <c r="Q425" s="4"/>
      <c r="R425" s="4"/>
      <c r="S425" s="4"/>
      <c r="T425" s="4"/>
      <c r="U425" s="4"/>
    </row>
    <row r="426" spans="1:21" ht="12.75" x14ac:dyDescent="0.2">
      <c r="A426" s="4"/>
      <c r="B426" s="4"/>
      <c r="C426" s="4"/>
      <c r="D426" s="4"/>
      <c r="E426" s="4"/>
      <c r="F426" s="4"/>
      <c r="G426" s="4"/>
      <c r="H426" s="4"/>
      <c r="I426" s="4"/>
      <c r="J426" s="4"/>
      <c r="K426" s="4"/>
      <c r="L426" s="4"/>
      <c r="M426" s="4"/>
      <c r="N426" s="4"/>
      <c r="O426" s="4"/>
      <c r="P426" s="4"/>
      <c r="Q426" s="4"/>
      <c r="R426" s="4"/>
      <c r="S426" s="4"/>
      <c r="T426" s="4"/>
      <c r="U426" s="4"/>
    </row>
    <row r="427" spans="1:21" ht="12.75" x14ac:dyDescent="0.2">
      <c r="A427" s="4"/>
      <c r="B427" s="4"/>
      <c r="C427" s="4"/>
      <c r="D427" s="4"/>
      <c r="E427" s="4"/>
      <c r="F427" s="4"/>
      <c r="G427" s="4"/>
      <c r="H427" s="4"/>
      <c r="I427" s="4"/>
      <c r="J427" s="4"/>
      <c r="K427" s="4"/>
      <c r="L427" s="4"/>
      <c r="M427" s="4"/>
      <c r="N427" s="4"/>
      <c r="O427" s="4"/>
      <c r="P427" s="4"/>
      <c r="Q427" s="4"/>
      <c r="R427" s="4"/>
      <c r="S427" s="4"/>
      <c r="T427" s="4"/>
      <c r="U427" s="4"/>
    </row>
    <row r="428" spans="1:21" ht="12.75" x14ac:dyDescent="0.2">
      <c r="A428" s="4"/>
      <c r="B428" s="4"/>
      <c r="C428" s="4"/>
      <c r="D428" s="4"/>
      <c r="E428" s="4"/>
      <c r="F428" s="4"/>
      <c r="G428" s="4"/>
      <c r="H428" s="4"/>
      <c r="I428" s="4"/>
      <c r="J428" s="4"/>
      <c r="K428" s="4"/>
      <c r="L428" s="4"/>
      <c r="M428" s="4"/>
      <c r="N428" s="4"/>
      <c r="O428" s="4"/>
      <c r="P428" s="4"/>
      <c r="Q428" s="4"/>
      <c r="R428" s="4"/>
      <c r="S428" s="4"/>
      <c r="T428" s="4"/>
      <c r="U428" s="4"/>
    </row>
    <row r="429" spans="1:21" ht="12.75" x14ac:dyDescent="0.2">
      <c r="A429" s="4"/>
      <c r="B429" s="4"/>
      <c r="C429" s="4"/>
      <c r="D429" s="4"/>
      <c r="E429" s="4"/>
      <c r="F429" s="4"/>
      <c r="G429" s="4"/>
      <c r="H429" s="4"/>
      <c r="I429" s="4"/>
      <c r="J429" s="4"/>
      <c r="K429" s="4"/>
      <c r="L429" s="4"/>
      <c r="M429" s="4"/>
      <c r="N429" s="4"/>
      <c r="O429" s="4"/>
      <c r="P429" s="4"/>
      <c r="Q429" s="4"/>
      <c r="R429" s="4"/>
      <c r="S429" s="4"/>
      <c r="T429" s="4"/>
      <c r="U429" s="4"/>
    </row>
    <row r="430" spans="1:21" ht="12.75" x14ac:dyDescent="0.2">
      <c r="A430" s="4"/>
      <c r="B430" s="4"/>
      <c r="C430" s="4"/>
      <c r="D430" s="4"/>
      <c r="E430" s="4"/>
      <c r="F430" s="4"/>
      <c r="G430" s="4"/>
      <c r="H430" s="4"/>
      <c r="I430" s="4"/>
      <c r="J430" s="4"/>
      <c r="K430" s="4"/>
      <c r="L430" s="4"/>
      <c r="M430" s="4"/>
      <c r="N430" s="4"/>
      <c r="O430" s="4"/>
      <c r="P430" s="4"/>
      <c r="Q430" s="4"/>
      <c r="R430" s="4"/>
      <c r="S430" s="4"/>
      <c r="T430" s="4"/>
      <c r="U430" s="4"/>
    </row>
    <row r="431" spans="1:21" ht="12.75" x14ac:dyDescent="0.2">
      <c r="A431" s="4"/>
      <c r="B431" s="4"/>
      <c r="C431" s="4"/>
      <c r="D431" s="4"/>
      <c r="E431" s="4"/>
      <c r="F431" s="4"/>
      <c r="G431" s="4"/>
      <c r="H431" s="4"/>
      <c r="I431" s="4"/>
      <c r="J431" s="4"/>
      <c r="K431" s="4"/>
      <c r="L431" s="4"/>
      <c r="M431" s="4"/>
      <c r="N431" s="4"/>
      <c r="O431" s="4"/>
      <c r="P431" s="4"/>
      <c r="Q431" s="4"/>
      <c r="R431" s="4"/>
      <c r="S431" s="4"/>
      <c r="T431" s="4"/>
      <c r="U431" s="4"/>
    </row>
    <row r="432" spans="1:21" ht="12.75" x14ac:dyDescent="0.2">
      <c r="A432" s="4"/>
      <c r="B432" s="4"/>
      <c r="C432" s="4"/>
      <c r="D432" s="4"/>
      <c r="E432" s="4"/>
      <c r="F432" s="4"/>
      <c r="G432" s="4"/>
      <c r="H432" s="4"/>
      <c r="I432" s="4"/>
      <c r="J432" s="4"/>
      <c r="K432" s="4"/>
      <c r="L432" s="4"/>
      <c r="M432" s="4"/>
      <c r="N432" s="4"/>
      <c r="O432" s="4"/>
      <c r="P432" s="4"/>
      <c r="Q432" s="4"/>
      <c r="R432" s="4"/>
      <c r="S432" s="4"/>
      <c r="T432" s="4"/>
      <c r="U432" s="4"/>
    </row>
    <row r="433" spans="1:21" ht="12.75" x14ac:dyDescent="0.2">
      <c r="A433" s="4"/>
      <c r="B433" s="4"/>
      <c r="C433" s="4"/>
      <c r="D433" s="4"/>
      <c r="E433" s="4"/>
      <c r="F433" s="4"/>
      <c r="G433" s="4"/>
      <c r="H433" s="4"/>
      <c r="I433" s="4"/>
      <c r="J433" s="4"/>
      <c r="K433" s="4"/>
      <c r="L433" s="4"/>
      <c r="M433" s="4"/>
      <c r="N433" s="4"/>
      <c r="O433" s="4"/>
      <c r="P433" s="4"/>
      <c r="Q433" s="4"/>
      <c r="R433" s="4"/>
      <c r="S433" s="4"/>
      <c r="T433" s="4"/>
      <c r="U433" s="4"/>
    </row>
    <row r="434" spans="1:21" ht="12.75" x14ac:dyDescent="0.2">
      <c r="A434" s="4"/>
      <c r="B434" s="4"/>
      <c r="C434" s="4"/>
      <c r="D434" s="4"/>
      <c r="E434" s="4"/>
      <c r="F434" s="4"/>
      <c r="G434" s="4"/>
      <c r="H434" s="4"/>
      <c r="I434" s="4"/>
      <c r="J434" s="4"/>
      <c r="K434" s="4"/>
      <c r="L434" s="4"/>
      <c r="M434" s="4"/>
      <c r="N434" s="4"/>
      <c r="O434" s="4"/>
      <c r="P434" s="4"/>
      <c r="Q434" s="4"/>
      <c r="R434" s="4"/>
      <c r="S434" s="4"/>
      <c r="T434" s="4"/>
      <c r="U434" s="4"/>
    </row>
    <row r="435" spans="1:21" ht="12.75" x14ac:dyDescent="0.2">
      <c r="A435" s="4"/>
      <c r="B435" s="4"/>
      <c r="C435" s="4"/>
      <c r="D435" s="4"/>
      <c r="E435" s="4"/>
      <c r="F435" s="4"/>
      <c r="G435" s="4"/>
      <c r="H435" s="4"/>
      <c r="I435" s="4"/>
      <c r="J435" s="4"/>
      <c r="K435" s="4"/>
      <c r="L435" s="4"/>
      <c r="M435" s="4"/>
      <c r="N435" s="4"/>
      <c r="O435" s="4"/>
      <c r="P435" s="4"/>
      <c r="Q435" s="4"/>
      <c r="R435" s="4"/>
      <c r="S435" s="4"/>
      <c r="T435" s="4"/>
      <c r="U435" s="4"/>
    </row>
    <row r="436" spans="1:21" ht="12.75" x14ac:dyDescent="0.2">
      <c r="A436" s="4"/>
      <c r="B436" s="4"/>
      <c r="C436" s="4"/>
      <c r="D436" s="4"/>
      <c r="E436" s="4"/>
      <c r="F436" s="4"/>
      <c r="G436" s="4"/>
      <c r="H436" s="4"/>
      <c r="I436" s="4"/>
      <c r="J436" s="4"/>
      <c r="K436" s="4"/>
      <c r="L436" s="4"/>
      <c r="M436" s="4"/>
      <c r="N436" s="4"/>
      <c r="O436" s="4"/>
      <c r="P436" s="4"/>
      <c r="Q436" s="4"/>
      <c r="R436" s="4"/>
      <c r="S436" s="4"/>
      <c r="T436" s="4"/>
      <c r="U436" s="4"/>
    </row>
    <row r="437" spans="1:21" ht="12.75" x14ac:dyDescent="0.2">
      <c r="A437" s="4"/>
      <c r="B437" s="4"/>
      <c r="C437" s="4"/>
      <c r="D437" s="4"/>
      <c r="E437" s="4"/>
      <c r="F437" s="4"/>
      <c r="G437" s="4"/>
      <c r="H437" s="4"/>
      <c r="I437" s="4"/>
      <c r="J437" s="4"/>
      <c r="K437" s="4"/>
      <c r="L437" s="4"/>
      <c r="M437" s="4"/>
      <c r="N437" s="4"/>
      <c r="O437" s="4"/>
      <c r="P437" s="4"/>
      <c r="Q437" s="4"/>
      <c r="R437" s="4"/>
      <c r="S437" s="4"/>
      <c r="T437" s="4"/>
      <c r="U437" s="4"/>
    </row>
    <row r="438" spans="1:21" ht="12.75" x14ac:dyDescent="0.2">
      <c r="A438" s="4"/>
      <c r="B438" s="4"/>
      <c r="C438" s="4"/>
      <c r="D438" s="4"/>
      <c r="E438" s="4"/>
      <c r="F438" s="4"/>
      <c r="G438" s="4"/>
      <c r="H438" s="4"/>
      <c r="I438" s="4"/>
      <c r="J438" s="4"/>
      <c r="K438" s="4"/>
      <c r="L438" s="4"/>
      <c r="M438" s="4"/>
      <c r="N438" s="4"/>
      <c r="O438" s="4"/>
      <c r="P438" s="4"/>
      <c r="Q438" s="4"/>
      <c r="R438" s="4"/>
      <c r="S438" s="4"/>
      <c r="T438" s="4"/>
      <c r="U438" s="4"/>
    </row>
    <row r="439" spans="1:21" ht="12.75" x14ac:dyDescent="0.2">
      <c r="A439" s="4"/>
      <c r="B439" s="4"/>
      <c r="C439" s="4"/>
      <c r="D439" s="4"/>
      <c r="E439" s="4"/>
      <c r="F439" s="4"/>
      <c r="G439" s="4"/>
      <c r="H439" s="4"/>
      <c r="I439" s="4"/>
      <c r="J439" s="4"/>
      <c r="K439" s="4"/>
      <c r="L439" s="4"/>
      <c r="M439" s="4"/>
      <c r="N439" s="4"/>
      <c r="O439" s="4"/>
      <c r="P439" s="4"/>
      <c r="Q439" s="4"/>
      <c r="R439" s="4"/>
      <c r="S439" s="4"/>
      <c r="T439" s="4"/>
      <c r="U439" s="4"/>
    </row>
    <row r="440" spans="1:21" ht="12.75" x14ac:dyDescent="0.2">
      <c r="A440" s="4"/>
      <c r="B440" s="4"/>
      <c r="C440" s="4"/>
      <c r="D440" s="4"/>
      <c r="E440" s="4"/>
      <c r="F440" s="4"/>
      <c r="G440" s="4"/>
      <c r="H440" s="4"/>
      <c r="I440" s="4"/>
      <c r="J440" s="4"/>
      <c r="K440" s="4"/>
      <c r="L440" s="4"/>
      <c r="M440" s="4"/>
      <c r="N440" s="4"/>
      <c r="O440" s="4"/>
      <c r="P440" s="4"/>
      <c r="Q440" s="4"/>
      <c r="R440" s="4"/>
      <c r="S440" s="4"/>
      <c r="T440" s="4"/>
      <c r="U440" s="4"/>
    </row>
    <row r="441" spans="1:21" ht="12.75" x14ac:dyDescent="0.2">
      <c r="A441" s="4"/>
      <c r="B441" s="4"/>
      <c r="C441" s="4"/>
      <c r="D441" s="4"/>
      <c r="E441" s="4"/>
      <c r="F441" s="4"/>
      <c r="G441" s="4"/>
      <c r="H441" s="4"/>
      <c r="I441" s="4"/>
      <c r="J441" s="4"/>
      <c r="K441" s="4"/>
      <c r="L441" s="4"/>
      <c r="M441" s="4"/>
      <c r="N441" s="4"/>
      <c r="O441" s="4"/>
      <c r="P441" s="4"/>
      <c r="Q441" s="4"/>
      <c r="R441" s="4"/>
      <c r="S441" s="4"/>
      <c r="T441" s="4"/>
      <c r="U441" s="4"/>
    </row>
    <row r="442" spans="1:21" ht="12.75" x14ac:dyDescent="0.2">
      <c r="A442" s="4"/>
      <c r="B442" s="4"/>
      <c r="C442" s="4"/>
      <c r="D442" s="4"/>
      <c r="E442" s="4"/>
      <c r="F442" s="4"/>
      <c r="G442" s="4"/>
      <c r="H442" s="4"/>
      <c r="I442" s="4"/>
      <c r="J442" s="4"/>
      <c r="K442" s="4"/>
      <c r="L442" s="4"/>
      <c r="M442" s="4"/>
      <c r="N442" s="4"/>
      <c r="O442" s="4"/>
      <c r="P442" s="4"/>
      <c r="Q442" s="4"/>
      <c r="R442" s="4"/>
      <c r="S442" s="4"/>
      <c r="T442" s="4"/>
      <c r="U442" s="4"/>
    </row>
    <row r="443" spans="1:21" ht="12.75" x14ac:dyDescent="0.2">
      <c r="A443" s="4"/>
      <c r="B443" s="4"/>
      <c r="C443" s="4"/>
      <c r="D443" s="4"/>
      <c r="E443" s="4"/>
      <c r="F443" s="4"/>
      <c r="G443" s="4"/>
      <c r="H443" s="4"/>
      <c r="I443" s="4"/>
      <c r="J443" s="4"/>
      <c r="K443" s="4"/>
      <c r="L443" s="4"/>
      <c r="M443" s="4"/>
      <c r="N443" s="4"/>
      <c r="O443" s="4"/>
      <c r="P443" s="4"/>
      <c r="Q443" s="4"/>
      <c r="R443" s="4"/>
      <c r="S443" s="4"/>
      <c r="T443" s="4"/>
      <c r="U443" s="4"/>
    </row>
    <row r="444" spans="1:21" ht="12.75" x14ac:dyDescent="0.2">
      <c r="A444" s="4"/>
      <c r="B444" s="4"/>
      <c r="C444" s="4"/>
      <c r="D444" s="4"/>
      <c r="E444" s="4"/>
      <c r="F444" s="4"/>
      <c r="G444" s="4"/>
      <c r="H444" s="4"/>
      <c r="I444" s="4"/>
      <c r="J444" s="4"/>
      <c r="K444" s="4"/>
      <c r="L444" s="4"/>
      <c r="M444" s="4"/>
      <c r="N444" s="4"/>
      <c r="O444" s="4"/>
      <c r="P444" s="4"/>
      <c r="Q444" s="4"/>
      <c r="R444" s="4"/>
      <c r="S444" s="4"/>
      <c r="T444" s="4"/>
      <c r="U444" s="4"/>
    </row>
    <row r="445" spans="1:21" ht="12.75" x14ac:dyDescent="0.2">
      <c r="A445" s="4"/>
      <c r="B445" s="4"/>
      <c r="C445" s="4"/>
      <c r="D445" s="4"/>
      <c r="E445" s="4"/>
      <c r="F445" s="4"/>
      <c r="G445" s="4"/>
      <c r="H445" s="4"/>
      <c r="I445" s="4"/>
      <c r="J445" s="4"/>
      <c r="K445" s="4"/>
      <c r="L445" s="4"/>
      <c r="M445" s="4"/>
      <c r="N445" s="4"/>
      <c r="O445" s="4"/>
      <c r="P445" s="4"/>
      <c r="Q445" s="4"/>
      <c r="R445" s="4"/>
      <c r="S445" s="4"/>
      <c r="T445" s="4"/>
      <c r="U445" s="4"/>
    </row>
    <row r="446" spans="1:21" ht="12.75" x14ac:dyDescent="0.2">
      <c r="A446" s="4"/>
      <c r="B446" s="4"/>
      <c r="C446" s="4"/>
      <c r="D446" s="4"/>
      <c r="E446" s="4"/>
      <c r="F446" s="4"/>
      <c r="G446" s="4"/>
      <c r="H446" s="4"/>
      <c r="I446" s="4"/>
      <c r="J446" s="4"/>
      <c r="K446" s="4"/>
      <c r="L446" s="4"/>
      <c r="M446" s="4"/>
      <c r="N446" s="4"/>
      <c r="O446" s="4"/>
      <c r="P446" s="4"/>
      <c r="Q446" s="4"/>
      <c r="R446" s="4"/>
      <c r="S446" s="4"/>
      <c r="T446" s="4"/>
      <c r="U446" s="4"/>
    </row>
    <row r="447" spans="1:21" ht="12.75" x14ac:dyDescent="0.2">
      <c r="A447" s="4"/>
      <c r="B447" s="4"/>
      <c r="C447" s="4"/>
      <c r="D447" s="4"/>
      <c r="E447" s="4"/>
      <c r="F447" s="4"/>
      <c r="G447" s="4"/>
      <c r="H447" s="4"/>
      <c r="I447" s="4"/>
      <c r="J447" s="4"/>
      <c r="K447" s="4"/>
      <c r="L447" s="4"/>
      <c r="M447" s="4"/>
      <c r="N447" s="4"/>
      <c r="O447" s="4"/>
      <c r="P447" s="4"/>
      <c r="Q447" s="4"/>
      <c r="R447" s="4"/>
      <c r="S447" s="4"/>
      <c r="T447" s="4"/>
      <c r="U447" s="4"/>
    </row>
    <row r="448" spans="1:21" ht="12.75" x14ac:dyDescent="0.2">
      <c r="A448" s="4"/>
      <c r="B448" s="4"/>
      <c r="C448" s="4"/>
      <c r="D448" s="4"/>
      <c r="E448" s="4"/>
      <c r="F448" s="4"/>
      <c r="G448" s="4"/>
      <c r="H448" s="4"/>
      <c r="I448" s="4"/>
      <c r="J448" s="4"/>
      <c r="K448" s="4"/>
      <c r="L448" s="4"/>
      <c r="M448" s="4"/>
      <c r="N448" s="4"/>
      <c r="O448" s="4"/>
      <c r="P448" s="4"/>
      <c r="Q448" s="4"/>
      <c r="R448" s="4"/>
      <c r="S448" s="4"/>
      <c r="T448" s="4"/>
      <c r="U448" s="4"/>
    </row>
    <row r="449" spans="1:21" ht="12.75" x14ac:dyDescent="0.2">
      <c r="A449" s="4"/>
      <c r="B449" s="4"/>
      <c r="C449" s="4"/>
      <c r="D449" s="4"/>
      <c r="E449" s="4"/>
      <c r="F449" s="4"/>
      <c r="G449" s="4"/>
      <c r="H449" s="4"/>
      <c r="I449" s="4"/>
      <c r="J449" s="4"/>
      <c r="K449" s="4"/>
      <c r="L449" s="4"/>
      <c r="M449" s="4"/>
      <c r="N449" s="4"/>
      <c r="O449" s="4"/>
      <c r="P449" s="4"/>
      <c r="Q449" s="4"/>
      <c r="R449" s="4"/>
      <c r="S449" s="4"/>
      <c r="T449" s="4"/>
      <c r="U449" s="4"/>
    </row>
    <row r="450" spans="1:21" ht="12.75" x14ac:dyDescent="0.2">
      <c r="A450" s="4"/>
      <c r="B450" s="4"/>
      <c r="C450" s="4"/>
      <c r="D450" s="4"/>
      <c r="E450" s="4"/>
      <c r="F450" s="4"/>
      <c r="G450" s="4"/>
      <c r="H450" s="4"/>
      <c r="I450" s="4"/>
      <c r="J450" s="4"/>
      <c r="K450" s="4"/>
      <c r="L450" s="4"/>
      <c r="M450" s="4"/>
      <c r="N450" s="4"/>
      <c r="O450" s="4"/>
      <c r="P450" s="4"/>
      <c r="Q450" s="4"/>
      <c r="R450" s="4"/>
      <c r="S450" s="4"/>
      <c r="T450" s="4"/>
      <c r="U450" s="4"/>
    </row>
    <row r="451" spans="1:21" ht="12.75" x14ac:dyDescent="0.2">
      <c r="A451" s="4"/>
      <c r="B451" s="4"/>
      <c r="C451" s="4"/>
      <c r="D451" s="4"/>
      <c r="E451" s="4"/>
      <c r="F451" s="4"/>
      <c r="G451" s="4"/>
      <c r="H451" s="4"/>
      <c r="I451" s="4"/>
      <c r="J451" s="4"/>
      <c r="K451" s="4"/>
      <c r="L451" s="4"/>
      <c r="M451" s="4"/>
      <c r="N451" s="4"/>
      <c r="O451" s="4"/>
      <c r="P451" s="4"/>
      <c r="Q451" s="4"/>
      <c r="R451" s="4"/>
      <c r="S451" s="4"/>
      <c r="T451" s="4"/>
      <c r="U451" s="4"/>
    </row>
    <row r="452" spans="1:21" ht="12.75" x14ac:dyDescent="0.2">
      <c r="A452" s="4"/>
      <c r="B452" s="4"/>
      <c r="C452" s="4"/>
      <c r="D452" s="4"/>
      <c r="E452" s="4"/>
      <c r="F452" s="4"/>
      <c r="G452" s="4"/>
      <c r="H452" s="4"/>
      <c r="I452" s="4"/>
      <c r="J452" s="4"/>
      <c r="K452" s="4"/>
      <c r="L452" s="4"/>
      <c r="M452" s="4"/>
      <c r="N452" s="4"/>
      <c r="O452" s="4"/>
      <c r="P452" s="4"/>
      <c r="Q452" s="4"/>
      <c r="R452" s="4"/>
      <c r="S452" s="4"/>
      <c r="T452" s="4"/>
      <c r="U452" s="4"/>
    </row>
    <row r="453" spans="1:21" ht="12.75" x14ac:dyDescent="0.2">
      <c r="A453" s="4"/>
      <c r="B453" s="4"/>
      <c r="C453" s="4"/>
      <c r="D453" s="4"/>
      <c r="E453" s="4"/>
      <c r="F453" s="4"/>
      <c r="G453" s="4"/>
      <c r="H453" s="4"/>
      <c r="I453" s="4"/>
      <c r="J453" s="4"/>
      <c r="K453" s="4"/>
      <c r="L453" s="4"/>
      <c r="M453" s="4"/>
      <c r="N453" s="4"/>
      <c r="O453" s="4"/>
      <c r="P453" s="4"/>
      <c r="Q453" s="4"/>
      <c r="R453" s="4"/>
      <c r="S453" s="4"/>
      <c r="T453" s="4"/>
      <c r="U453" s="4"/>
    </row>
    <row r="454" spans="1:21" ht="12.75" x14ac:dyDescent="0.2">
      <c r="A454" s="4"/>
      <c r="B454" s="4"/>
      <c r="C454" s="4"/>
      <c r="D454" s="4"/>
      <c r="E454" s="4"/>
      <c r="F454" s="4"/>
      <c r="G454" s="4"/>
      <c r="H454" s="4"/>
      <c r="I454" s="4"/>
      <c r="J454" s="4"/>
      <c r="K454" s="4"/>
      <c r="L454" s="4"/>
      <c r="M454" s="4"/>
      <c r="N454" s="4"/>
      <c r="O454" s="4"/>
      <c r="P454" s="4"/>
      <c r="Q454" s="4"/>
      <c r="R454" s="4"/>
      <c r="S454" s="4"/>
      <c r="T454" s="4"/>
      <c r="U454" s="4"/>
    </row>
    <row r="455" spans="1:21" ht="12.75" x14ac:dyDescent="0.2">
      <c r="A455" s="4"/>
      <c r="B455" s="4"/>
      <c r="C455" s="4"/>
      <c r="D455" s="4"/>
      <c r="E455" s="4"/>
      <c r="F455" s="4"/>
      <c r="G455" s="4"/>
      <c r="H455" s="4"/>
      <c r="I455" s="4"/>
      <c r="J455" s="4"/>
      <c r="K455" s="4"/>
      <c r="L455" s="4"/>
      <c r="M455" s="4"/>
      <c r="N455" s="4"/>
      <c r="O455" s="4"/>
      <c r="P455" s="4"/>
      <c r="Q455" s="4"/>
      <c r="R455" s="4"/>
      <c r="S455" s="4"/>
      <c r="T455" s="4"/>
      <c r="U455" s="4"/>
    </row>
    <row r="456" spans="1:21" ht="12.75" x14ac:dyDescent="0.2">
      <c r="A456" s="4"/>
      <c r="B456" s="4"/>
      <c r="C456" s="4"/>
      <c r="D456" s="4"/>
      <c r="E456" s="4"/>
      <c r="F456" s="4"/>
      <c r="G456" s="4"/>
      <c r="H456" s="4"/>
      <c r="I456" s="4"/>
      <c r="J456" s="4"/>
      <c r="K456" s="4"/>
      <c r="L456" s="4"/>
      <c r="M456" s="4"/>
      <c r="N456" s="4"/>
      <c r="O456" s="4"/>
      <c r="P456" s="4"/>
      <c r="Q456" s="4"/>
      <c r="R456" s="4"/>
      <c r="S456" s="4"/>
      <c r="T456" s="4"/>
      <c r="U456" s="4"/>
    </row>
    <row r="457" spans="1:21" ht="12.75" x14ac:dyDescent="0.2">
      <c r="A457" s="4"/>
      <c r="B457" s="4"/>
      <c r="C457" s="4"/>
      <c r="D457" s="4"/>
      <c r="E457" s="4"/>
      <c r="F457" s="4"/>
      <c r="G457" s="4"/>
      <c r="H457" s="4"/>
      <c r="I457" s="4"/>
      <c r="J457" s="4"/>
      <c r="K457" s="4"/>
      <c r="L457" s="4"/>
      <c r="M457" s="4"/>
      <c r="N457" s="4"/>
      <c r="O457" s="4"/>
      <c r="P457" s="4"/>
      <c r="Q457" s="4"/>
      <c r="R457" s="4"/>
      <c r="S457" s="4"/>
      <c r="T457" s="4"/>
      <c r="U457" s="4"/>
    </row>
    <row r="458" spans="1:21" ht="12.75" x14ac:dyDescent="0.2">
      <c r="A458" s="4"/>
      <c r="B458" s="4"/>
      <c r="C458" s="4"/>
      <c r="D458" s="4"/>
      <c r="E458" s="4"/>
      <c r="F458" s="4"/>
      <c r="G458" s="4"/>
      <c r="H458" s="4"/>
      <c r="I458" s="4"/>
      <c r="J458" s="4"/>
      <c r="K458" s="4"/>
      <c r="L458" s="4"/>
      <c r="M458" s="4"/>
      <c r="N458" s="4"/>
      <c r="O458" s="4"/>
      <c r="P458" s="4"/>
      <c r="Q458" s="4"/>
      <c r="R458" s="4"/>
      <c r="S458" s="4"/>
      <c r="T458" s="4"/>
      <c r="U458" s="4"/>
    </row>
    <row r="459" spans="1:21" ht="12.75" x14ac:dyDescent="0.2">
      <c r="A459" s="4"/>
      <c r="B459" s="4"/>
      <c r="C459" s="4"/>
      <c r="D459" s="4"/>
      <c r="E459" s="4"/>
      <c r="F459" s="4"/>
      <c r="G459" s="4"/>
      <c r="H459" s="4"/>
      <c r="I459" s="4"/>
      <c r="J459" s="4"/>
      <c r="K459" s="4"/>
      <c r="L459" s="4"/>
      <c r="M459" s="4"/>
      <c r="N459" s="4"/>
      <c r="O459" s="4"/>
      <c r="P459" s="4"/>
      <c r="Q459" s="4"/>
      <c r="R459" s="4"/>
      <c r="S459" s="4"/>
      <c r="T459" s="4"/>
      <c r="U459" s="4"/>
    </row>
    <row r="460" spans="1:21" ht="12.75" x14ac:dyDescent="0.2">
      <c r="A460" s="4"/>
      <c r="B460" s="4"/>
      <c r="C460" s="4"/>
      <c r="D460" s="4"/>
      <c r="E460" s="4"/>
      <c r="F460" s="4"/>
      <c r="G460" s="4"/>
      <c r="H460" s="4"/>
      <c r="I460" s="4"/>
      <c r="J460" s="4"/>
      <c r="K460" s="4"/>
      <c r="L460" s="4"/>
      <c r="M460" s="4"/>
      <c r="N460" s="4"/>
      <c r="O460" s="4"/>
      <c r="P460" s="4"/>
      <c r="Q460" s="4"/>
      <c r="R460" s="4"/>
      <c r="S460" s="4"/>
      <c r="T460" s="4"/>
      <c r="U460" s="4"/>
    </row>
    <row r="461" spans="1:21" ht="12.75" x14ac:dyDescent="0.2">
      <c r="A461" s="4"/>
      <c r="B461" s="4"/>
      <c r="C461" s="4"/>
      <c r="D461" s="4"/>
      <c r="E461" s="4"/>
      <c r="F461" s="4"/>
      <c r="G461" s="4"/>
      <c r="H461" s="4"/>
      <c r="I461" s="4"/>
      <c r="J461" s="4"/>
      <c r="K461" s="4"/>
      <c r="L461" s="4"/>
      <c r="M461" s="4"/>
      <c r="N461" s="4"/>
      <c r="O461" s="4"/>
      <c r="P461" s="4"/>
      <c r="Q461" s="4"/>
      <c r="R461" s="4"/>
      <c r="S461" s="4"/>
      <c r="T461" s="4"/>
      <c r="U461" s="4"/>
    </row>
    <row r="462" spans="1:21" ht="12.75" x14ac:dyDescent="0.2">
      <c r="A462" s="4"/>
      <c r="B462" s="4"/>
      <c r="C462" s="4"/>
      <c r="D462" s="4"/>
      <c r="E462" s="4"/>
      <c r="F462" s="4"/>
      <c r="G462" s="4"/>
      <c r="H462" s="4"/>
      <c r="I462" s="4"/>
      <c r="J462" s="4"/>
      <c r="K462" s="4"/>
      <c r="L462" s="4"/>
      <c r="M462" s="4"/>
      <c r="N462" s="4"/>
      <c r="O462" s="4"/>
      <c r="P462" s="4"/>
      <c r="Q462" s="4"/>
      <c r="R462" s="4"/>
      <c r="S462" s="4"/>
      <c r="T462" s="4"/>
      <c r="U462" s="4"/>
    </row>
    <row r="463" spans="1:21" ht="12.75" x14ac:dyDescent="0.2">
      <c r="A463" s="4"/>
      <c r="B463" s="4"/>
      <c r="C463" s="4"/>
      <c r="D463" s="4"/>
      <c r="E463" s="4"/>
      <c r="F463" s="4"/>
      <c r="G463" s="4"/>
      <c r="H463" s="4"/>
      <c r="I463" s="4"/>
      <c r="J463" s="4"/>
      <c r="K463" s="4"/>
      <c r="L463" s="4"/>
      <c r="M463" s="4"/>
      <c r="N463" s="4"/>
      <c r="O463" s="4"/>
      <c r="P463" s="4"/>
      <c r="Q463" s="4"/>
      <c r="R463" s="4"/>
      <c r="S463" s="4"/>
      <c r="T463" s="4"/>
      <c r="U463" s="4"/>
    </row>
    <row r="464" spans="1:21" ht="12.75" x14ac:dyDescent="0.2">
      <c r="A464" s="4"/>
      <c r="B464" s="4"/>
      <c r="C464" s="4"/>
      <c r="D464" s="4"/>
      <c r="E464" s="4"/>
      <c r="F464" s="4"/>
      <c r="G464" s="4"/>
      <c r="H464" s="4"/>
      <c r="I464" s="4"/>
      <c r="J464" s="4"/>
      <c r="K464" s="4"/>
      <c r="L464" s="4"/>
      <c r="M464" s="4"/>
      <c r="N464" s="4"/>
      <c r="O464" s="4"/>
      <c r="P464" s="4"/>
      <c r="Q464" s="4"/>
      <c r="R464" s="4"/>
      <c r="S464" s="4"/>
      <c r="T464" s="4"/>
      <c r="U464" s="4"/>
    </row>
    <row r="465" spans="1:21" ht="12.75" x14ac:dyDescent="0.2">
      <c r="A465" s="4"/>
      <c r="B465" s="4"/>
      <c r="C465" s="4"/>
      <c r="D465" s="4"/>
      <c r="E465" s="4"/>
      <c r="F465" s="4"/>
      <c r="G465" s="4"/>
      <c r="H465" s="4"/>
      <c r="I465" s="4"/>
      <c r="J465" s="4"/>
      <c r="K465" s="4"/>
      <c r="L465" s="4"/>
      <c r="M465" s="4"/>
      <c r="N465" s="4"/>
      <c r="O465" s="4"/>
      <c r="P465" s="4"/>
      <c r="Q465" s="4"/>
      <c r="R465" s="4"/>
      <c r="S465" s="4"/>
      <c r="T465" s="4"/>
      <c r="U465" s="4"/>
    </row>
    <row r="466" spans="1:21" ht="12.75" x14ac:dyDescent="0.2">
      <c r="A466" s="4"/>
      <c r="B466" s="4"/>
      <c r="C466" s="4"/>
      <c r="D466" s="4"/>
      <c r="E466" s="4"/>
      <c r="F466" s="4"/>
      <c r="G466" s="4"/>
      <c r="H466" s="4"/>
      <c r="I466" s="4"/>
      <c r="J466" s="4"/>
      <c r="K466" s="4"/>
      <c r="L466" s="4"/>
      <c r="M466" s="4"/>
      <c r="N466" s="4"/>
      <c r="O466" s="4"/>
      <c r="P466" s="4"/>
      <c r="Q466" s="4"/>
      <c r="R466" s="4"/>
      <c r="S466" s="4"/>
      <c r="T466" s="4"/>
      <c r="U466" s="4"/>
    </row>
    <row r="467" spans="1:21" ht="12.75" x14ac:dyDescent="0.2">
      <c r="A467" s="4"/>
      <c r="B467" s="4"/>
      <c r="C467" s="4"/>
      <c r="D467" s="4"/>
      <c r="E467" s="4"/>
      <c r="F467" s="4"/>
      <c r="G467" s="4"/>
      <c r="H467" s="4"/>
      <c r="I467" s="4"/>
      <c r="J467" s="4"/>
      <c r="K467" s="4"/>
      <c r="L467" s="4"/>
      <c r="M467" s="4"/>
      <c r="N467" s="4"/>
      <c r="O467" s="4"/>
      <c r="P467" s="4"/>
      <c r="Q467" s="4"/>
      <c r="R467" s="4"/>
      <c r="S467" s="4"/>
      <c r="T467" s="4"/>
      <c r="U467" s="4"/>
    </row>
    <row r="468" spans="1:21" ht="12.75" x14ac:dyDescent="0.2">
      <c r="A468" s="4"/>
      <c r="B468" s="4"/>
      <c r="C468" s="4"/>
      <c r="D468" s="4"/>
      <c r="E468" s="4"/>
      <c r="F468" s="4"/>
      <c r="G468" s="4"/>
      <c r="H468" s="4"/>
      <c r="I468" s="4"/>
      <c r="J468" s="4"/>
      <c r="K468" s="4"/>
      <c r="L468" s="4"/>
      <c r="M468" s="4"/>
      <c r="N468" s="4"/>
      <c r="O468" s="4"/>
      <c r="P468" s="4"/>
      <c r="Q468" s="4"/>
      <c r="R468" s="4"/>
      <c r="S468" s="4"/>
      <c r="T468" s="4"/>
      <c r="U468" s="4"/>
    </row>
    <row r="469" spans="1:21" ht="12.75" x14ac:dyDescent="0.2">
      <c r="A469" s="4"/>
      <c r="B469" s="4"/>
      <c r="C469" s="4"/>
      <c r="D469" s="4"/>
      <c r="E469" s="4"/>
      <c r="F469" s="4"/>
      <c r="G469" s="4"/>
      <c r="H469" s="4"/>
      <c r="I469" s="4"/>
      <c r="J469" s="4"/>
      <c r="K469" s="4"/>
      <c r="L469" s="4"/>
      <c r="M469" s="4"/>
      <c r="N469" s="4"/>
      <c r="O469" s="4"/>
      <c r="P469" s="4"/>
      <c r="Q469" s="4"/>
      <c r="R469" s="4"/>
      <c r="S469" s="4"/>
      <c r="T469" s="4"/>
      <c r="U469" s="4"/>
    </row>
    <row r="470" spans="1:21" ht="12.75" x14ac:dyDescent="0.2">
      <c r="A470" s="4"/>
      <c r="B470" s="4"/>
      <c r="C470" s="4"/>
      <c r="D470" s="4"/>
      <c r="E470" s="4"/>
      <c r="F470" s="4"/>
      <c r="G470" s="4"/>
      <c r="H470" s="4"/>
      <c r="I470" s="4"/>
      <c r="J470" s="4"/>
      <c r="K470" s="4"/>
      <c r="L470" s="4"/>
      <c r="M470" s="4"/>
      <c r="N470" s="4"/>
      <c r="O470" s="4"/>
      <c r="P470" s="4"/>
      <c r="Q470" s="4"/>
      <c r="R470" s="4"/>
      <c r="S470" s="4"/>
      <c r="T470" s="4"/>
      <c r="U470" s="4"/>
    </row>
    <row r="471" spans="1:21" ht="12.75" x14ac:dyDescent="0.2">
      <c r="A471" s="4"/>
      <c r="B471" s="4"/>
      <c r="C471" s="4"/>
      <c r="D471" s="4"/>
      <c r="E471" s="4"/>
      <c r="F471" s="4"/>
      <c r="G471" s="4"/>
      <c r="H471" s="4"/>
      <c r="I471" s="4"/>
      <c r="J471" s="4"/>
      <c r="K471" s="4"/>
      <c r="L471" s="4"/>
      <c r="M471" s="4"/>
      <c r="N471" s="4"/>
      <c r="O471" s="4"/>
      <c r="P471" s="4"/>
      <c r="Q471" s="4"/>
      <c r="R471" s="4"/>
      <c r="S471" s="4"/>
      <c r="T471" s="4"/>
      <c r="U471" s="4"/>
    </row>
    <row r="472" spans="1:21" ht="12.75" x14ac:dyDescent="0.2">
      <c r="A472" s="4"/>
      <c r="B472" s="4"/>
      <c r="C472" s="4"/>
      <c r="D472" s="4"/>
      <c r="E472" s="4"/>
      <c r="F472" s="4"/>
      <c r="G472" s="4"/>
      <c r="H472" s="4"/>
      <c r="I472" s="4"/>
      <c r="J472" s="4"/>
      <c r="K472" s="4"/>
      <c r="L472" s="4"/>
      <c r="M472" s="4"/>
      <c r="N472" s="4"/>
      <c r="O472" s="4"/>
      <c r="P472" s="4"/>
      <c r="Q472" s="4"/>
      <c r="R472" s="4"/>
      <c r="S472" s="4"/>
      <c r="T472" s="4"/>
      <c r="U472" s="4"/>
    </row>
    <row r="473" spans="1:21" ht="12.75" x14ac:dyDescent="0.2">
      <c r="A473" s="4"/>
      <c r="B473" s="4"/>
      <c r="C473" s="4"/>
      <c r="D473" s="4"/>
      <c r="E473" s="4"/>
      <c r="F473" s="4"/>
      <c r="G473" s="4"/>
      <c r="H473" s="4"/>
      <c r="I473" s="4"/>
      <c r="J473" s="4"/>
      <c r="K473" s="4"/>
      <c r="L473" s="4"/>
      <c r="M473" s="4"/>
      <c r="N473" s="4"/>
      <c r="O473" s="4"/>
      <c r="P473" s="4"/>
      <c r="Q473" s="4"/>
      <c r="R473" s="4"/>
      <c r="S473" s="4"/>
      <c r="T473" s="4"/>
      <c r="U473" s="4"/>
    </row>
    <row r="474" spans="1:21" ht="12.75" x14ac:dyDescent="0.2">
      <c r="A474" s="4"/>
      <c r="B474" s="4"/>
      <c r="C474" s="4"/>
      <c r="D474" s="4"/>
      <c r="E474" s="4"/>
      <c r="F474" s="4"/>
      <c r="G474" s="4"/>
      <c r="H474" s="4"/>
      <c r="I474" s="4"/>
      <c r="J474" s="4"/>
      <c r="K474" s="4"/>
      <c r="L474" s="4"/>
      <c r="M474" s="4"/>
      <c r="N474" s="4"/>
      <c r="O474" s="4"/>
      <c r="P474" s="4"/>
      <c r="Q474" s="4"/>
      <c r="R474" s="4"/>
      <c r="S474" s="4"/>
      <c r="T474" s="4"/>
      <c r="U474" s="4"/>
    </row>
    <row r="475" spans="1:21" ht="12.75" x14ac:dyDescent="0.2">
      <c r="A475" s="4"/>
      <c r="B475" s="4"/>
      <c r="C475" s="4"/>
      <c r="D475" s="4"/>
      <c r="E475" s="4"/>
      <c r="F475" s="4"/>
      <c r="G475" s="4"/>
      <c r="H475" s="4"/>
      <c r="I475" s="4"/>
      <c r="J475" s="4"/>
      <c r="K475" s="4"/>
      <c r="L475" s="4"/>
      <c r="M475" s="4"/>
      <c r="N475" s="4"/>
      <c r="O475" s="4"/>
      <c r="P475" s="4"/>
      <c r="Q475" s="4"/>
      <c r="R475" s="4"/>
      <c r="S475" s="4"/>
      <c r="T475" s="4"/>
      <c r="U475" s="4"/>
    </row>
    <row r="476" spans="1:21" ht="12.75" x14ac:dyDescent="0.2">
      <c r="A476" s="4"/>
      <c r="B476" s="4"/>
      <c r="C476" s="4"/>
      <c r="D476" s="4"/>
      <c r="E476" s="4"/>
      <c r="F476" s="4"/>
      <c r="G476" s="4"/>
      <c r="H476" s="4"/>
      <c r="I476" s="4"/>
      <c r="J476" s="4"/>
      <c r="K476" s="4"/>
      <c r="L476" s="4"/>
      <c r="M476" s="4"/>
      <c r="N476" s="4"/>
      <c r="O476" s="4"/>
      <c r="P476" s="4"/>
      <c r="Q476" s="4"/>
      <c r="R476" s="4"/>
      <c r="S476" s="4"/>
      <c r="T476" s="4"/>
      <c r="U476" s="4"/>
    </row>
    <row r="477" spans="1:21" ht="12.75" x14ac:dyDescent="0.2">
      <c r="A477" s="4"/>
      <c r="B477" s="4"/>
      <c r="C477" s="4"/>
      <c r="D477" s="4"/>
      <c r="E477" s="4"/>
      <c r="F477" s="4"/>
      <c r="G477" s="4"/>
      <c r="H477" s="4"/>
      <c r="I477" s="4"/>
      <c r="J477" s="4"/>
      <c r="K477" s="4"/>
      <c r="L477" s="4"/>
      <c r="M477" s="4"/>
      <c r="N477" s="4"/>
      <c r="O477" s="4"/>
      <c r="P477" s="4"/>
      <c r="Q477" s="4"/>
      <c r="R477" s="4"/>
      <c r="S477" s="4"/>
      <c r="T477" s="4"/>
      <c r="U477" s="4"/>
    </row>
    <row r="478" spans="1:21" ht="12.75" x14ac:dyDescent="0.2">
      <c r="A478" s="4"/>
      <c r="B478" s="4"/>
      <c r="C478" s="4"/>
      <c r="D478" s="4"/>
      <c r="E478" s="4"/>
      <c r="F478" s="4"/>
      <c r="G478" s="4"/>
      <c r="H478" s="4"/>
      <c r="I478" s="4"/>
      <c r="J478" s="4"/>
      <c r="K478" s="4"/>
      <c r="L478" s="4"/>
      <c r="M478" s="4"/>
      <c r="N478" s="4"/>
      <c r="O478" s="4"/>
      <c r="P478" s="4"/>
      <c r="Q478" s="4"/>
      <c r="R478" s="4"/>
      <c r="S478" s="4"/>
      <c r="T478" s="4"/>
      <c r="U478" s="4"/>
    </row>
    <row r="479" spans="1:21" ht="12.75" x14ac:dyDescent="0.2">
      <c r="A479" s="4"/>
      <c r="B479" s="4"/>
      <c r="C479" s="4"/>
      <c r="D479" s="4"/>
      <c r="E479" s="4"/>
      <c r="F479" s="4"/>
      <c r="G479" s="4"/>
      <c r="H479" s="4"/>
      <c r="I479" s="4"/>
      <c r="J479" s="4"/>
      <c r="K479" s="4"/>
      <c r="L479" s="4"/>
      <c r="M479" s="4"/>
      <c r="N479" s="4"/>
      <c r="O479" s="4"/>
      <c r="P479" s="4"/>
      <c r="Q479" s="4"/>
      <c r="R479" s="4"/>
      <c r="S479" s="4"/>
      <c r="T479" s="4"/>
      <c r="U479" s="4"/>
    </row>
    <row r="480" spans="1:21" ht="12.75" x14ac:dyDescent="0.2">
      <c r="A480" s="4"/>
      <c r="B480" s="4"/>
      <c r="C480" s="4"/>
      <c r="D480" s="4"/>
      <c r="E480" s="4"/>
      <c r="F480" s="4"/>
      <c r="G480" s="4"/>
      <c r="H480" s="4"/>
      <c r="I480" s="4"/>
      <c r="J480" s="4"/>
      <c r="K480" s="4"/>
      <c r="L480" s="4"/>
      <c r="M480" s="4"/>
      <c r="N480" s="4"/>
      <c r="O480" s="4"/>
      <c r="P480" s="4"/>
      <c r="Q480" s="4"/>
      <c r="R480" s="4"/>
      <c r="S480" s="4"/>
      <c r="T480" s="4"/>
      <c r="U480" s="4"/>
    </row>
    <row r="481" spans="1:21" ht="12.75" x14ac:dyDescent="0.2">
      <c r="A481" s="4"/>
      <c r="B481" s="4"/>
      <c r="C481" s="4"/>
      <c r="D481" s="4"/>
      <c r="E481" s="4"/>
      <c r="F481" s="4"/>
      <c r="G481" s="4"/>
      <c r="H481" s="4"/>
      <c r="I481" s="4"/>
      <c r="J481" s="4"/>
      <c r="K481" s="4"/>
      <c r="L481" s="4"/>
      <c r="M481" s="4"/>
      <c r="N481" s="4"/>
      <c r="O481" s="4"/>
      <c r="P481" s="4"/>
      <c r="Q481" s="4"/>
      <c r="R481" s="4"/>
      <c r="S481" s="4"/>
      <c r="T481" s="4"/>
      <c r="U481" s="4"/>
    </row>
    <row r="482" spans="1:21" ht="12.75" x14ac:dyDescent="0.2">
      <c r="A482" s="4"/>
      <c r="B482" s="4"/>
      <c r="C482" s="4"/>
      <c r="D482" s="4"/>
      <c r="E482" s="4"/>
      <c r="F482" s="4"/>
      <c r="G482" s="4"/>
      <c r="H482" s="4"/>
      <c r="I482" s="4"/>
      <c r="J482" s="4"/>
      <c r="K482" s="4"/>
      <c r="L482" s="4"/>
      <c r="M482" s="4"/>
      <c r="N482" s="4"/>
      <c r="O482" s="4"/>
      <c r="P482" s="4"/>
      <c r="Q482" s="4"/>
      <c r="R482" s="4"/>
      <c r="S482" s="4"/>
      <c r="T482" s="4"/>
      <c r="U482" s="4"/>
    </row>
    <row r="483" spans="1:21" ht="12.75" x14ac:dyDescent="0.2">
      <c r="A483" s="4"/>
      <c r="B483" s="4"/>
      <c r="C483" s="4"/>
      <c r="D483" s="4"/>
      <c r="E483" s="4"/>
      <c r="F483" s="4"/>
      <c r="G483" s="4"/>
      <c r="H483" s="4"/>
      <c r="I483" s="4"/>
      <c r="J483" s="4"/>
      <c r="K483" s="4"/>
      <c r="L483" s="4"/>
      <c r="M483" s="4"/>
      <c r="N483" s="4"/>
      <c r="O483" s="4"/>
      <c r="P483" s="4"/>
      <c r="Q483" s="4"/>
      <c r="R483" s="4"/>
      <c r="S483" s="4"/>
      <c r="T483" s="4"/>
      <c r="U483" s="4"/>
    </row>
    <row r="484" spans="1:21" ht="12.75" x14ac:dyDescent="0.2">
      <c r="A484" s="4"/>
      <c r="B484" s="4"/>
      <c r="C484" s="4"/>
      <c r="D484" s="4"/>
      <c r="E484" s="4"/>
      <c r="F484" s="4"/>
      <c r="G484" s="4"/>
      <c r="H484" s="4"/>
      <c r="I484" s="4"/>
      <c r="J484" s="4"/>
      <c r="K484" s="4"/>
      <c r="L484" s="4"/>
      <c r="M484" s="4"/>
      <c r="N484" s="4"/>
      <c r="O484" s="4"/>
      <c r="P484" s="4"/>
      <c r="Q484" s="4"/>
      <c r="R484" s="4"/>
      <c r="S484" s="4"/>
      <c r="T484" s="4"/>
      <c r="U484" s="4"/>
    </row>
    <row r="485" spans="1:21" ht="12.75" x14ac:dyDescent="0.2">
      <c r="A485" s="4"/>
      <c r="B485" s="4"/>
      <c r="C485" s="4"/>
      <c r="D485" s="4"/>
      <c r="E485" s="4"/>
      <c r="F485" s="4"/>
      <c r="G485" s="4"/>
      <c r="H485" s="4"/>
      <c r="I485" s="4"/>
      <c r="J485" s="4"/>
      <c r="K485" s="4"/>
      <c r="L485" s="4"/>
      <c r="M485" s="4"/>
      <c r="N485" s="4"/>
      <c r="O485" s="4"/>
      <c r="P485" s="4"/>
      <c r="Q485" s="4"/>
      <c r="R485" s="4"/>
      <c r="S485" s="4"/>
      <c r="T485" s="4"/>
      <c r="U485" s="4"/>
    </row>
    <row r="486" spans="1:21" ht="12.75" x14ac:dyDescent="0.2">
      <c r="A486" s="4"/>
      <c r="B486" s="4"/>
      <c r="C486" s="4"/>
      <c r="D486" s="4"/>
      <c r="E486" s="4"/>
      <c r="F486" s="4"/>
      <c r="G486" s="4"/>
      <c r="H486" s="4"/>
      <c r="I486" s="4"/>
      <c r="J486" s="4"/>
      <c r="K486" s="4"/>
      <c r="L486" s="4"/>
      <c r="M486" s="4"/>
      <c r="N486" s="4"/>
      <c r="O486" s="4"/>
      <c r="P486" s="4"/>
      <c r="Q486" s="4"/>
      <c r="R486" s="4"/>
      <c r="S486" s="4"/>
      <c r="T486" s="4"/>
      <c r="U486" s="4"/>
    </row>
    <row r="487" spans="1:21" ht="12.75" x14ac:dyDescent="0.2">
      <c r="A487" s="4"/>
      <c r="B487" s="4"/>
      <c r="C487" s="4"/>
      <c r="D487" s="4"/>
      <c r="E487" s="4"/>
      <c r="F487" s="4"/>
      <c r="G487" s="4"/>
      <c r="H487" s="4"/>
      <c r="I487" s="4"/>
      <c r="J487" s="4"/>
      <c r="K487" s="4"/>
      <c r="L487" s="4"/>
      <c r="M487" s="4"/>
      <c r="N487" s="4"/>
      <c r="O487" s="4"/>
      <c r="P487" s="4"/>
      <c r="Q487" s="4"/>
      <c r="R487" s="4"/>
      <c r="S487" s="4"/>
      <c r="T487" s="4"/>
      <c r="U487" s="4"/>
    </row>
    <row r="488" spans="1:21" ht="12.75" x14ac:dyDescent="0.2">
      <c r="A488" s="4"/>
      <c r="B488" s="4"/>
      <c r="C488" s="4"/>
      <c r="D488" s="4"/>
      <c r="E488" s="4"/>
      <c r="F488" s="4"/>
      <c r="G488" s="4"/>
      <c r="H488" s="4"/>
      <c r="I488" s="4"/>
      <c r="J488" s="4"/>
      <c r="K488" s="4"/>
      <c r="L488" s="4"/>
      <c r="M488" s="4"/>
      <c r="N488" s="4"/>
      <c r="O488" s="4"/>
      <c r="P488" s="4"/>
      <c r="Q488" s="4"/>
      <c r="R488" s="4"/>
      <c r="S488" s="4"/>
      <c r="T488" s="4"/>
      <c r="U488" s="4"/>
    </row>
    <row r="489" spans="1:21" ht="12.75" x14ac:dyDescent="0.2">
      <c r="A489" s="4"/>
      <c r="B489" s="4"/>
      <c r="C489" s="4"/>
      <c r="D489" s="4"/>
      <c r="E489" s="4"/>
      <c r="F489" s="4"/>
      <c r="G489" s="4"/>
      <c r="H489" s="4"/>
      <c r="I489" s="4"/>
      <c r="J489" s="4"/>
      <c r="K489" s="4"/>
      <c r="L489" s="4"/>
      <c r="M489" s="4"/>
      <c r="N489" s="4"/>
      <c r="O489" s="4"/>
      <c r="P489" s="4"/>
      <c r="Q489" s="4"/>
      <c r="R489" s="4"/>
      <c r="S489" s="4"/>
      <c r="T489" s="4"/>
      <c r="U489" s="4"/>
    </row>
    <row r="490" spans="1:21" ht="12.75" x14ac:dyDescent="0.2">
      <c r="A490" s="4"/>
      <c r="B490" s="4"/>
      <c r="C490" s="4"/>
      <c r="D490" s="4"/>
      <c r="E490" s="4"/>
      <c r="F490" s="4"/>
      <c r="G490" s="4"/>
      <c r="H490" s="4"/>
      <c r="I490" s="4"/>
      <c r="J490" s="4"/>
      <c r="K490" s="4"/>
      <c r="L490" s="4"/>
      <c r="M490" s="4"/>
      <c r="N490" s="4"/>
      <c r="O490" s="4"/>
      <c r="P490" s="4"/>
      <c r="Q490" s="4"/>
      <c r="R490" s="4"/>
      <c r="S490" s="4"/>
      <c r="T490" s="4"/>
      <c r="U490" s="4"/>
    </row>
    <row r="491" spans="1:21" ht="12.75" x14ac:dyDescent="0.2">
      <c r="A491" s="4"/>
      <c r="B491" s="4"/>
      <c r="C491" s="4"/>
      <c r="D491" s="4"/>
      <c r="E491" s="4"/>
      <c r="F491" s="4"/>
      <c r="G491" s="4"/>
      <c r="H491" s="4"/>
      <c r="I491" s="4"/>
      <c r="J491" s="4"/>
      <c r="K491" s="4"/>
      <c r="L491" s="4"/>
      <c r="M491" s="4"/>
      <c r="N491" s="4"/>
      <c r="O491" s="4"/>
      <c r="P491" s="4"/>
      <c r="Q491" s="4"/>
      <c r="R491" s="4"/>
      <c r="S491" s="4"/>
      <c r="T491" s="4"/>
      <c r="U491" s="4"/>
    </row>
    <row r="492" spans="1:21" ht="12.75" x14ac:dyDescent="0.2">
      <c r="A492" s="4"/>
      <c r="B492" s="4"/>
      <c r="C492" s="4"/>
      <c r="D492" s="4"/>
      <c r="E492" s="4"/>
      <c r="F492" s="4"/>
      <c r="G492" s="4"/>
      <c r="H492" s="4"/>
      <c r="I492" s="4"/>
      <c r="J492" s="4"/>
      <c r="K492" s="4"/>
      <c r="L492" s="4"/>
      <c r="M492" s="4"/>
      <c r="N492" s="4"/>
      <c r="O492" s="4"/>
      <c r="P492" s="4"/>
      <c r="Q492" s="4"/>
      <c r="R492" s="4"/>
      <c r="S492" s="4"/>
      <c r="T492" s="4"/>
      <c r="U492" s="4"/>
    </row>
    <row r="493" spans="1:21" ht="12.75" x14ac:dyDescent="0.2">
      <c r="A493" s="4"/>
      <c r="B493" s="4"/>
      <c r="C493" s="4"/>
      <c r="D493" s="4"/>
      <c r="E493" s="4"/>
      <c r="F493" s="4"/>
      <c r="G493" s="4"/>
      <c r="H493" s="4"/>
      <c r="I493" s="4"/>
      <c r="J493" s="4"/>
      <c r="K493" s="4"/>
      <c r="L493" s="4"/>
      <c r="M493" s="4"/>
      <c r="N493" s="4"/>
      <c r="O493" s="4"/>
      <c r="P493" s="4"/>
      <c r="Q493" s="4"/>
      <c r="R493" s="4"/>
      <c r="S493" s="4"/>
      <c r="T493" s="4"/>
      <c r="U493" s="4"/>
    </row>
    <row r="494" spans="1:21" ht="12.75" x14ac:dyDescent="0.2">
      <c r="A494" s="4"/>
      <c r="B494" s="4"/>
      <c r="C494" s="4"/>
      <c r="D494" s="4"/>
      <c r="E494" s="4"/>
      <c r="F494" s="4"/>
      <c r="G494" s="4"/>
      <c r="H494" s="4"/>
      <c r="I494" s="4"/>
      <c r="J494" s="4"/>
      <c r="K494" s="4"/>
      <c r="L494" s="4"/>
      <c r="M494" s="4"/>
      <c r="N494" s="4"/>
      <c r="O494" s="4"/>
      <c r="P494" s="4"/>
      <c r="Q494" s="4"/>
      <c r="R494" s="4"/>
      <c r="S494" s="4"/>
      <c r="T494" s="4"/>
      <c r="U494" s="4"/>
    </row>
    <row r="495" spans="1:21" ht="12.75" x14ac:dyDescent="0.2">
      <c r="A495" s="4"/>
      <c r="B495" s="4"/>
      <c r="C495" s="4"/>
      <c r="D495" s="4"/>
      <c r="E495" s="4"/>
      <c r="F495" s="4"/>
      <c r="G495" s="4"/>
      <c r="H495" s="4"/>
      <c r="I495" s="4"/>
      <c r="J495" s="4"/>
      <c r="K495" s="4"/>
      <c r="L495" s="4"/>
      <c r="M495" s="4"/>
      <c r="N495" s="4"/>
      <c r="O495" s="4"/>
      <c r="P495" s="4"/>
      <c r="Q495" s="4"/>
      <c r="R495" s="4"/>
      <c r="S495" s="4"/>
      <c r="T495" s="4"/>
      <c r="U495" s="4"/>
    </row>
    <row r="496" spans="1:21" ht="12.75" x14ac:dyDescent="0.2">
      <c r="A496" s="4"/>
      <c r="B496" s="4"/>
      <c r="C496" s="4"/>
      <c r="D496" s="4"/>
      <c r="E496" s="4"/>
      <c r="F496" s="4"/>
      <c r="G496" s="4"/>
      <c r="H496" s="4"/>
      <c r="I496" s="4"/>
      <c r="J496" s="4"/>
      <c r="K496" s="4"/>
      <c r="L496" s="4"/>
      <c r="M496" s="4"/>
      <c r="N496" s="4"/>
      <c r="O496" s="4"/>
      <c r="P496" s="4"/>
      <c r="Q496" s="4"/>
      <c r="R496" s="4"/>
      <c r="S496" s="4"/>
      <c r="T496" s="4"/>
      <c r="U496" s="4"/>
    </row>
    <row r="497" spans="1:21" ht="12.75" x14ac:dyDescent="0.2">
      <c r="A497" s="4"/>
      <c r="B497" s="4"/>
      <c r="C497" s="4"/>
      <c r="D497" s="4"/>
      <c r="E497" s="4"/>
      <c r="F497" s="4"/>
      <c r="G497" s="4"/>
      <c r="H497" s="4"/>
      <c r="I497" s="4"/>
      <c r="J497" s="4"/>
      <c r="K497" s="4"/>
      <c r="L497" s="4"/>
      <c r="M497" s="4"/>
      <c r="N497" s="4"/>
      <c r="O497" s="4"/>
      <c r="P497" s="4"/>
      <c r="Q497" s="4"/>
      <c r="R497" s="4"/>
      <c r="S497" s="4"/>
      <c r="T497" s="4"/>
      <c r="U497" s="4"/>
    </row>
    <row r="498" spans="1:21" ht="12.75" x14ac:dyDescent="0.2">
      <c r="A498" s="4"/>
      <c r="B498" s="4"/>
      <c r="C498" s="4"/>
      <c r="D498" s="4"/>
      <c r="E498" s="4"/>
      <c r="F498" s="4"/>
      <c r="G498" s="4"/>
      <c r="H498" s="4"/>
      <c r="I498" s="4"/>
      <c r="J498" s="4"/>
      <c r="K498" s="4"/>
      <c r="L498" s="4"/>
      <c r="M498" s="4"/>
      <c r="N498" s="4"/>
      <c r="O498" s="4"/>
      <c r="P498" s="4"/>
      <c r="Q498" s="4"/>
      <c r="R498" s="4"/>
      <c r="S498" s="4"/>
      <c r="T498" s="4"/>
      <c r="U498" s="4"/>
    </row>
    <row r="499" spans="1:21" ht="12.75" x14ac:dyDescent="0.2">
      <c r="A499" s="4"/>
      <c r="B499" s="4"/>
      <c r="C499" s="4"/>
      <c r="D499" s="4"/>
      <c r="E499" s="4"/>
      <c r="F499" s="4"/>
      <c r="G499" s="4"/>
      <c r="H499" s="4"/>
      <c r="I499" s="4"/>
      <c r="J499" s="4"/>
      <c r="K499" s="4"/>
      <c r="L499" s="4"/>
      <c r="M499" s="4"/>
      <c r="N499" s="4"/>
      <c r="O499" s="4"/>
      <c r="P499" s="4"/>
      <c r="Q499" s="4"/>
      <c r="R499" s="4"/>
      <c r="S499" s="4"/>
      <c r="T499" s="4"/>
      <c r="U499" s="4"/>
    </row>
    <row r="500" spans="1:21" ht="12.75" x14ac:dyDescent="0.2">
      <c r="A500" s="4"/>
      <c r="B500" s="4"/>
      <c r="C500" s="4"/>
      <c r="D500" s="4"/>
      <c r="E500" s="4"/>
      <c r="F500" s="4"/>
      <c r="G500" s="4"/>
      <c r="H500" s="4"/>
      <c r="I500" s="4"/>
      <c r="J500" s="4"/>
      <c r="K500" s="4"/>
      <c r="L500" s="4"/>
      <c r="M500" s="4"/>
      <c r="N500" s="4"/>
      <c r="O500" s="4"/>
      <c r="P500" s="4"/>
      <c r="Q500" s="4"/>
      <c r="R500" s="4"/>
      <c r="S500" s="4"/>
      <c r="T500" s="4"/>
      <c r="U500" s="4"/>
    </row>
    <row r="501" spans="1:21" ht="12.75" x14ac:dyDescent="0.2">
      <c r="A501" s="4"/>
      <c r="B501" s="4"/>
      <c r="C501" s="4"/>
      <c r="D501" s="4"/>
      <c r="E501" s="4"/>
      <c r="F501" s="4"/>
      <c r="G501" s="4"/>
      <c r="H501" s="4"/>
      <c r="I501" s="4"/>
      <c r="J501" s="4"/>
      <c r="K501" s="4"/>
      <c r="L501" s="4"/>
      <c r="M501" s="4"/>
      <c r="N501" s="4"/>
      <c r="O501" s="4"/>
      <c r="P501" s="4"/>
      <c r="Q501" s="4"/>
      <c r="R501" s="4"/>
      <c r="S501" s="4"/>
      <c r="T501" s="4"/>
      <c r="U501" s="4"/>
    </row>
    <row r="502" spans="1:21" ht="12.75" x14ac:dyDescent="0.2">
      <c r="A502" s="4"/>
      <c r="B502" s="4"/>
      <c r="C502" s="4"/>
      <c r="D502" s="4"/>
      <c r="E502" s="4"/>
      <c r="F502" s="4"/>
      <c r="G502" s="4"/>
      <c r="H502" s="4"/>
      <c r="I502" s="4"/>
      <c r="J502" s="4"/>
      <c r="K502" s="4"/>
      <c r="L502" s="4"/>
      <c r="M502" s="4"/>
      <c r="N502" s="4"/>
      <c r="O502" s="4"/>
      <c r="P502" s="4"/>
      <c r="Q502" s="4"/>
      <c r="R502" s="4"/>
      <c r="S502" s="4"/>
      <c r="T502" s="4"/>
      <c r="U502" s="4"/>
    </row>
    <row r="503" spans="1:21" ht="12.75" x14ac:dyDescent="0.2">
      <c r="A503" s="4"/>
      <c r="B503" s="4"/>
      <c r="C503" s="4"/>
      <c r="D503" s="4"/>
      <c r="E503" s="4"/>
      <c r="F503" s="4"/>
      <c r="G503" s="4"/>
      <c r="H503" s="4"/>
      <c r="I503" s="4"/>
      <c r="J503" s="4"/>
      <c r="K503" s="4"/>
      <c r="L503" s="4"/>
      <c r="M503" s="4"/>
      <c r="N503" s="4"/>
      <c r="O503" s="4"/>
      <c r="P503" s="4"/>
      <c r="Q503" s="4"/>
      <c r="R503" s="4"/>
      <c r="S503" s="4"/>
      <c r="T503" s="4"/>
      <c r="U503" s="4"/>
    </row>
    <row r="504" spans="1:21" ht="12.75" x14ac:dyDescent="0.2">
      <c r="A504" s="4"/>
      <c r="B504" s="4"/>
      <c r="C504" s="4"/>
      <c r="D504" s="4"/>
      <c r="E504" s="4"/>
      <c r="F504" s="4"/>
      <c r="G504" s="4"/>
      <c r="H504" s="4"/>
      <c r="I504" s="4"/>
      <c r="J504" s="4"/>
      <c r="K504" s="4"/>
      <c r="L504" s="4"/>
      <c r="M504" s="4"/>
      <c r="N504" s="4"/>
      <c r="O504" s="4"/>
      <c r="P504" s="4"/>
      <c r="Q504" s="4"/>
      <c r="R504" s="4"/>
      <c r="S504" s="4"/>
      <c r="T504" s="4"/>
      <c r="U504" s="4"/>
    </row>
    <row r="505" spans="1:21" ht="12.75" x14ac:dyDescent="0.2">
      <c r="A505" s="4"/>
      <c r="B505" s="4"/>
      <c r="C505" s="4"/>
      <c r="D505" s="4"/>
      <c r="E505" s="4"/>
      <c r="F505" s="4"/>
      <c r="G505" s="4"/>
      <c r="H505" s="4"/>
      <c r="I505" s="4"/>
      <c r="J505" s="4"/>
      <c r="K505" s="4"/>
      <c r="L505" s="4"/>
      <c r="M505" s="4"/>
      <c r="N505" s="4"/>
      <c r="O505" s="4"/>
      <c r="P505" s="4"/>
      <c r="Q505" s="4"/>
      <c r="R505" s="4"/>
      <c r="S505" s="4"/>
      <c r="T505" s="4"/>
      <c r="U505" s="4"/>
    </row>
    <row r="506" spans="1:21" ht="12.75" x14ac:dyDescent="0.2">
      <c r="A506" s="4"/>
      <c r="B506" s="4"/>
      <c r="C506" s="4"/>
      <c r="D506" s="4"/>
      <c r="E506" s="4"/>
      <c r="F506" s="4"/>
      <c r="G506" s="4"/>
      <c r="H506" s="4"/>
      <c r="I506" s="4"/>
      <c r="J506" s="4"/>
      <c r="K506" s="4"/>
      <c r="L506" s="4"/>
      <c r="M506" s="4"/>
      <c r="N506" s="4"/>
      <c r="O506" s="4"/>
      <c r="P506" s="4"/>
      <c r="Q506" s="4"/>
      <c r="R506" s="4"/>
      <c r="S506" s="4"/>
      <c r="T506" s="4"/>
      <c r="U506" s="4"/>
    </row>
    <row r="507" spans="1:21" ht="12.75" x14ac:dyDescent="0.2">
      <c r="A507" s="4"/>
      <c r="B507" s="4"/>
      <c r="C507" s="4"/>
      <c r="D507" s="4"/>
      <c r="E507" s="4"/>
      <c r="F507" s="4"/>
      <c r="G507" s="4"/>
      <c r="H507" s="4"/>
      <c r="I507" s="4"/>
      <c r="J507" s="4"/>
      <c r="K507" s="4"/>
      <c r="L507" s="4"/>
      <c r="M507" s="4"/>
      <c r="N507" s="4"/>
      <c r="O507" s="4"/>
      <c r="P507" s="4"/>
      <c r="Q507" s="4"/>
      <c r="R507" s="4"/>
      <c r="S507" s="4"/>
      <c r="T507" s="4"/>
      <c r="U507" s="4"/>
    </row>
    <row r="508" spans="1:21" ht="12.75" x14ac:dyDescent="0.2">
      <c r="A508" s="4"/>
      <c r="B508" s="4"/>
      <c r="C508" s="4"/>
      <c r="D508" s="4"/>
      <c r="E508" s="4"/>
      <c r="F508" s="4"/>
      <c r="G508" s="4"/>
      <c r="H508" s="4"/>
      <c r="I508" s="4"/>
      <c r="J508" s="4"/>
      <c r="K508" s="4"/>
      <c r="L508" s="4"/>
      <c r="M508" s="4"/>
      <c r="N508" s="4"/>
      <c r="O508" s="4"/>
      <c r="P508" s="4"/>
      <c r="Q508" s="4"/>
      <c r="R508" s="4"/>
      <c r="S508" s="4"/>
      <c r="T508" s="4"/>
      <c r="U508" s="4"/>
    </row>
    <row r="509" spans="1:21" ht="12.75" x14ac:dyDescent="0.2">
      <c r="A509" s="4"/>
      <c r="B509" s="4"/>
      <c r="C509" s="4"/>
      <c r="D509" s="4"/>
      <c r="E509" s="4"/>
      <c r="F509" s="4"/>
      <c r="G509" s="4"/>
      <c r="H509" s="4"/>
      <c r="I509" s="4"/>
      <c r="J509" s="4"/>
      <c r="K509" s="4"/>
      <c r="L509" s="4"/>
      <c r="M509" s="4"/>
      <c r="N509" s="4"/>
      <c r="O509" s="4"/>
      <c r="P509" s="4"/>
      <c r="Q509" s="4"/>
      <c r="R509" s="4"/>
      <c r="S509" s="4"/>
      <c r="T509" s="4"/>
      <c r="U509" s="4"/>
    </row>
    <row r="510" spans="1:21" ht="12.75" x14ac:dyDescent="0.2">
      <c r="A510" s="4"/>
      <c r="B510" s="4"/>
      <c r="C510" s="4"/>
      <c r="D510" s="4"/>
      <c r="E510" s="4"/>
      <c r="F510" s="4"/>
      <c r="G510" s="4"/>
      <c r="H510" s="4"/>
      <c r="I510" s="4"/>
      <c r="J510" s="4"/>
      <c r="K510" s="4"/>
      <c r="L510" s="4"/>
      <c r="M510" s="4"/>
      <c r="N510" s="4"/>
      <c r="O510" s="4"/>
      <c r="P510" s="4"/>
      <c r="Q510" s="4"/>
      <c r="R510" s="4"/>
      <c r="S510" s="4"/>
      <c r="T510" s="4"/>
      <c r="U510" s="4"/>
    </row>
    <row r="511" spans="1:21" ht="12.75" x14ac:dyDescent="0.2">
      <c r="A511" s="4"/>
      <c r="B511" s="4"/>
      <c r="C511" s="4"/>
      <c r="D511" s="4"/>
      <c r="E511" s="4"/>
      <c r="F511" s="4"/>
      <c r="G511" s="4"/>
      <c r="H511" s="4"/>
      <c r="I511" s="4"/>
      <c r="J511" s="4"/>
      <c r="K511" s="4"/>
      <c r="L511" s="4"/>
      <c r="M511" s="4"/>
      <c r="N511" s="4"/>
      <c r="O511" s="4"/>
      <c r="P511" s="4"/>
      <c r="Q511" s="4"/>
      <c r="R511" s="4"/>
      <c r="S511" s="4"/>
      <c r="T511" s="4"/>
      <c r="U511" s="4"/>
    </row>
    <row r="512" spans="1:21" ht="12.75" x14ac:dyDescent="0.2">
      <c r="A512" s="4"/>
      <c r="B512" s="4"/>
      <c r="C512" s="4"/>
      <c r="D512" s="4"/>
      <c r="E512" s="4"/>
      <c r="F512" s="4"/>
      <c r="G512" s="4"/>
      <c r="H512" s="4"/>
      <c r="I512" s="4"/>
      <c r="J512" s="4"/>
      <c r="K512" s="4"/>
      <c r="L512" s="4"/>
      <c r="M512" s="4"/>
      <c r="N512" s="4"/>
      <c r="O512" s="4"/>
      <c r="P512" s="4"/>
      <c r="Q512" s="4"/>
      <c r="R512" s="4"/>
      <c r="S512" s="4"/>
      <c r="T512" s="4"/>
      <c r="U512" s="4"/>
    </row>
    <row r="513" spans="1:21" ht="12.75" x14ac:dyDescent="0.2">
      <c r="A513" s="4"/>
      <c r="B513" s="4"/>
      <c r="C513" s="4"/>
      <c r="D513" s="4"/>
      <c r="E513" s="4"/>
      <c r="F513" s="4"/>
      <c r="G513" s="4"/>
      <c r="H513" s="4"/>
      <c r="I513" s="4"/>
      <c r="J513" s="4"/>
      <c r="K513" s="4"/>
      <c r="L513" s="4"/>
      <c r="M513" s="4"/>
      <c r="N513" s="4"/>
      <c r="O513" s="4"/>
      <c r="P513" s="4"/>
      <c r="Q513" s="4"/>
      <c r="R513" s="4"/>
      <c r="S513" s="4"/>
      <c r="T513" s="4"/>
      <c r="U513" s="4"/>
    </row>
    <row r="514" spans="1:21" ht="12.75" x14ac:dyDescent="0.2">
      <c r="A514" s="4"/>
      <c r="B514" s="4"/>
      <c r="C514" s="4"/>
      <c r="D514" s="4"/>
      <c r="E514" s="4"/>
      <c r="F514" s="4"/>
      <c r="G514" s="4"/>
      <c r="H514" s="4"/>
      <c r="I514" s="4"/>
      <c r="J514" s="4"/>
      <c r="K514" s="4"/>
      <c r="L514" s="4"/>
      <c r="M514" s="4"/>
      <c r="N514" s="4"/>
      <c r="O514" s="4"/>
      <c r="P514" s="4"/>
      <c r="Q514" s="4"/>
      <c r="R514" s="4"/>
      <c r="S514" s="4"/>
      <c r="T514" s="4"/>
      <c r="U514" s="4"/>
    </row>
    <row r="515" spans="1:21" ht="12.75" x14ac:dyDescent="0.2">
      <c r="A515" s="4"/>
      <c r="B515" s="4"/>
      <c r="C515" s="4"/>
      <c r="D515" s="4"/>
      <c r="E515" s="4"/>
      <c r="F515" s="4"/>
      <c r="G515" s="4"/>
      <c r="H515" s="4"/>
      <c r="I515" s="4"/>
      <c r="J515" s="4"/>
      <c r="K515" s="4"/>
      <c r="L515" s="4"/>
      <c r="M515" s="4"/>
      <c r="N515" s="4"/>
      <c r="O515" s="4"/>
      <c r="P515" s="4"/>
      <c r="Q515" s="4"/>
      <c r="R515" s="4"/>
      <c r="S515" s="4"/>
      <c r="T515" s="4"/>
      <c r="U515" s="4"/>
    </row>
    <row r="516" spans="1:21" ht="12.75" x14ac:dyDescent="0.2">
      <c r="A516" s="4"/>
      <c r="B516" s="4"/>
      <c r="C516" s="4"/>
      <c r="D516" s="4"/>
      <c r="E516" s="4"/>
      <c r="F516" s="4"/>
      <c r="G516" s="4"/>
      <c r="H516" s="4"/>
      <c r="I516" s="4"/>
      <c r="J516" s="4"/>
      <c r="K516" s="4"/>
      <c r="L516" s="4"/>
      <c r="M516" s="4"/>
      <c r="N516" s="4"/>
      <c r="O516" s="4"/>
      <c r="P516" s="4"/>
      <c r="Q516" s="4"/>
      <c r="R516" s="4"/>
      <c r="S516" s="4"/>
      <c r="T516" s="4"/>
      <c r="U516" s="4"/>
    </row>
    <row r="517" spans="1:21" ht="12.75" x14ac:dyDescent="0.2">
      <c r="A517" s="4"/>
      <c r="B517" s="4"/>
      <c r="C517" s="4"/>
      <c r="D517" s="4"/>
      <c r="E517" s="4"/>
      <c r="F517" s="4"/>
      <c r="G517" s="4"/>
      <c r="H517" s="4"/>
      <c r="I517" s="4"/>
      <c r="J517" s="4"/>
      <c r="K517" s="4"/>
      <c r="L517" s="4"/>
      <c r="M517" s="4"/>
      <c r="N517" s="4"/>
      <c r="O517" s="4"/>
      <c r="P517" s="4"/>
      <c r="Q517" s="4"/>
      <c r="R517" s="4"/>
      <c r="S517" s="4"/>
      <c r="T517" s="4"/>
      <c r="U517" s="4"/>
    </row>
    <row r="518" spans="1:21" ht="12.75" x14ac:dyDescent="0.2">
      <c r="A518" s="4"/>
      <c r="B518" s="4"/>
      <c r="C518" s="4"/>
      <c r="D518" s="4"/>
      <c r="E518" s="4"/>
      <c r="F518" s="4"/>
      <c r="G518" s="4"/>
      <c r="H518" s="4"/>
      <c r="I518" s="4"/>
      <c r="J518" s="4"/>
      <c r="K518" s="4"/>
      <c r="L518" s="4"/>
      <c r="M518" s="4"/>
      <c r="N518" s="4"/>
      <c r="O518" s="4"/>
      <c r="P518" s="4"/>
      <c r="Q518" s="4"/>
      <c r="R518" s="4"/>
      <c r="S518" s="4"/>
      <c r="T518" s="4"/>
      <c r="U518" s="4"/>
    </row>
    <row r="519" spans="1:21" ht="12.75" x14ac:dyDescent="0.2">
      <c r="A519" s="4"/>
      <c r="B519" s="4"/>
      <c r="C519" s="4"/>
      <c r="D519" s="4"/>
      <c r="E519" s="4"/>
      <c r="F519" s="4"/>
      <c r="G519" s="4"/>
      <c r="H519" s="4"/>
      <c r="I519" s="4"/>
      <c r="J519" s="4"/>
      <c r="K519" s="4"/>
      <c r="L519" s="4"/>
      <c r="M519" s="4"/>
      <c r="N519" s="4"/>
      <c r="O519" s="4"/>
      <c r="P519" s="4"/>
      <c r="Q519" s="4"/>
      <c r="R519" s="4"/>
      <c r="S519" s="4"/>
      <c r="T519" s="4"/>
      <c r="U519" s="4"/>
    </row>
    <row r="520" spans="1:21" ht="12.75" x14ac:dyDescent="0.2">
      <c r="A520" s="4"/>
      <c r="B520" s="4"/>
      <c r="C520" s="4"/>
      <c r="D520" s="4"/>
      <c r="E520" s="4"/>
      <c r="F520" s="4"/>
      <c r="G520" s="4"/>
      <c r="H520" s="4"/>
      <c r="I520" s="4"/>
      <c r="J520" s="4"/>
      <c r="K520" s="4"/>
      <c r="L520" s="4"/>
      <c r="M520" s="4"/>
      <c r="N520" s="4"/>
      <c r="O520" s="4"/>
      <c r="P520" s="4"/>
      <c r="Q520" s="4"/>
      <c r="R520" s="4"/>
      <c r="S520" s="4"/>
      <c r="T520" s="4"/>
      <c r="U520" s="4"/>
    </row>
    <row r="521" spans="1:21" ht="12.75" x14ac:dyDescent="0.2">
      <c r="A521" s="4"/>
      <c r="B521" s="4"/>
      <c r="C521" s="4"/>
      <c r="D521" s="4"/>
      <c r="E521" s="4"/>
      <c r="F521" s="4"/>
      <c r="G521" s="4"/>
      <c r="H521" s="4"/>
      <c r="I521" s="4"/>
      <c r="J521" s="4"/>
      <c r="K521" s="4"/>
      <c r="L521" s="4"/>
      <c r="M521" s="4"/>
      <c r="N521" s="4"/>
      <c r="O521" s="4"/>
      <c r="P521" s="4"/>
      <c r="Q521" s="4"/>
      <c r="R521" s="4"/>
      <c r="S521" s="4"/>
      <c r="T521" s="4"/>
      <c r="U521" s="4"/>
    </row>
    <row r="522" spans="1:21" ht="12.75" x14ac:dyDescent="0.2">
      <c r="A522" s="4"/>
      <c r="B522" s="4"/>
      <c r="C522" s="4"/>
      <c r="D522" s="4"/>
      <c r="E522" s="4"/>
      <c r="F522" s="4"/>
      <c r="G522" s="4"/>
      <c r="H522" s="4"/>
      <c r="I522" s="4"/>
      <c r="J522" s="4"/>
      <c r="K522" s="4"/>
      <c r="L522" s="4"/>
      <c r="M522" s="4"/>
      <c r="N522" s="4"/>
      <c r="O522" s="4"/>
      <c r="P522" s="4"/>
      <c r="Q522" s="4"/>
      <c r="R522" s="4"/>
      <c r="S522" s="4"/>
      <c r="T522" s="4"/>
      <c r="U522" s="4"/>
    </row>
    <row r="523" spans="1:21" ht="12.75" x14ac:dyDescent="0.2">
      <c r="A523" s="4"/>
      <c r="B523" s="4"/>
      <c r="C523" s="4"/>
      <c r="D523" s="4"/>
      <c r="E523" s="4"/>
      <c r="F523" s="4"/>
      <c r="G523" s="4"/>
      <c r="H523" s="4"/>
      <c r="I523" s="4"/>
      <c r="J523" s="4"/>
      <c r="K523" s="4"/>
      <c r="L523" s="4"/>
      <c r="M523" s="4"/>
      <c r="N523" s="4"/>
      <c r="O523" s="4"/>
      <c r="P523" s="4"/>
      <c r="Q523" s="4"/>
      <c r="R523" s="4"/>
      <c r="S523" s="4"/>
      <c r="T523" s="4"/>
      <c r="U523" s="4"/>
    </row>
    <row r="524" spans="1:21" ht="12.75" x14ac:dyDescent="0.2">
      <c r="A524" s="4"/>
      <c r="B524" s="4"/>
      <c r="C524" s="4"/>
      <c r="D524" s="4"/>
      <c r="E524" s="4"/>
      <c r="F524" s="4"/>
      <c r="G524" s="4"/>
      <c r="H524" s="4"/>
      <c r="I524" s="4"/>
      <c r="J524" s="4"/>
      <c r="K524" s="4"/>
      <c r="L524" s="4"/>
      <c r="M524" s="4"/>
      <c r="N524" s="4"/>
      <c r="O524" s="4"/>
      <c r="P524" s="4"/>
      <c r="Q524" s="4"/>
      <c r="R524" s="4"/>
      <c r="S524" s="4"/>
      <c r="T524" s="4"/>
      <c r="U524" s="4"/>
    </row>
    <row r="525" spans="1:21" ht="12.75" x14ac:dyDescent="0.2">
      <c r="A525" s="4"/>
      <c r="B525" s="4"/>
      <c r="C525" s="4"/>
      <c r="D525" s="4"/>
      <c r="E525" s="4"/>
      <c r="F525" s="4"/>
      <c r="G525" s="4"/>
      <c r="H525" s="4"/>
      <c r="I525" s="4"/>
      <c r="J525" s="4"/>
      <c r="K525" s="4"/>
      <c r="L525" s="4"/>
      <c r="M525" s="4"/>
      <c r="N525" s="4"/>
      <c r="O525" s="4"/>
      <c r="P525" s="4"/>
      <c r="Q525" s="4"/>
      <c r="R525" s="4"/>
      <c r="S525" s="4"/>
      <c r="T525" s="4"/>
      <c r="U525" s="4"/>
    </row>
    <row r="526" spans="1:21" ht="12.75" x14ac:dyDescent="0.2">
      <c r="A526" s="4"/>
      <c r="B526" s="4"/>
      <c r="C526" s="4"/>
      <c r="D526" s="4"/>
      <c r="E526" s="4"/>
      <c r="F526" s="4"/>
      <c r="G526" s="4"/>
      <c r="H526" s="4"/>
      <c r="I526" s="4"/>
      <c r="J526" s="4"/>
      <c r="K526" s="4"/>
      <c r="L526" s="4"/>
      <c r="M526" s="4"/>
      <c r="N526" s="4"/>
      <c r="O526" s="4"/>
      <c r="P526" s="4"/>
      <c r="Q526" s="4"/>
      <c r="R526" s="4"/>
      <c r="S526" s="4"/>
      <c r="T526" s="4"/>
      <c r="U526" s="4"/>
    </row>
    <row r="527" spans="1:21" ht="12.75" x14ac:dyDescent="0.2">
      <c r="A527" s="4"/>
      <c r="B527" s="4"/>
      <c r="C527" s="4"/>
      <c r="D527" s="4"/>
      <c r="E527" s="4"/>
      <c r="F527" s="4"/>
      <c r="G527" s="4"/>
      <c r="H527" s="4"/>
      <c r="I527" s="4"/>
      <c r="J527" s="4"/>
      <c r="K527" s="4"/>
      <c r="L527" s="4"/>
      <c r="M527" s="4"/>
      <c r="N527" s="4"/>
      <c r="O527" s="4"/>
      <c r="P527" s="4"/>
      <c r="Q527" s="4"/>
      <c r="R527" s="4"/>
      <c r="S527" s="4"/>
      <c r="T527" s="4"/>
      <c r="U527" s="4"/>
    </row>
    <row r="528" spans="1:21" ht="12.75" x14ac:dyDescent="0.2">
      <c r="A528" s="4"/>
      <c r="B528" s="4"/>
      <c r="C528" s="4"/>
      <c r="D528" s="4"/>
      <c r="E528" s="4"/>
      <c r="F528" s="4"/>
      <c r="G528" s="4"/>
      <c r="H528" s="4"/>
      <c r="I528" s="4"/>
      <c r="J528" s="4"/>
      <c r="K528" s="4"/>
      <c r="L528" s="4"/>
      <c r="M528" s="4"/>
      <c r="N528" s="4"/>
      <c r="O528" s="4"/>
      <c r="P528" s="4"/>
      <c r="Q528" s="4"/>
      <c r="R528" s="4"/>
      <c r="S528" s="4"/>
      <c r="T528" s="4"/>
      <c r="U528" s="4"/>
    </row>
    <row r="529" spans="1:21" ht="12.75" x14ac:dyDescent="0.2">
      <c r="A529" s="4"/>
      <c r="B529" s="4"/>
      <c r="C529" s="4"/>
      <c r="D529" s="4"/>
      <c r="E529" s="4"/>
      <c r="F529" s="4"/>
      <c r="G529" s="4"/>
      <c r="H529" s="4"/>
      <c r="I529" s="4"/>
      <c r="J529" s="4"/>
      <c r="K529" s="4"/>
      <c r="L529" s="4"/>
      <c r="M529" s="4"/>
      <c r="N529" s="4"/>
      <c r="O529" s="4"/>
      <c r="P529" s="4"/>
      <c r="Q529" s="4"/>
      <c r="R529" s="4"/>
      <c r="S529" s="4"/>
      <c r="T529" s="4"/>
      <c r="U529" s="4"/>
    </row>
    <row r="530" spans="1:21" ht="12.75" x14ac:dyDescent="0.2">
      <c r="A530" s="4"/>
      <c r="B530" s="4"/>
      <c r="C530" s="4"/>
      <c r="D530" s="4"/>
      <c r="E530" s="4"/>
      <c r="F530" s="4"/>
      <c r="G530" s="4"/>
      <c r="H530" s="4"/>
      <c r="I530" s="4"/>
      <c r="J530" s="4"/>
      <c r="K530" s="4"/>
      <c r="L530" s="4"/>
      <c r="M530" s="4"/>
      <c r="N530" s="4"/>
      <c r="O530" s="4"/>
      <c r="P530" s="4"/>
      <c r="Q530" s="4"/>
      <c r="R530" s="4"/>
      <c r="S530" s="4"/>
      <c r="T530" s="4"/>
      <c r="U530" s="4"/>
    </row>
    <row r="531" spans="1:21" ht="12.75" x14ac:dyDescent="0.2">
      <c r="A531" s="4"/>
      <c r="B531" s="4"/>
      <c r="C531" s="4"/>
      <c r="D531" s="4"/>
      <c r="E531" s="4"/>
      <c r="F531" s="4"/>
      <c r="G531" s="4"/>
      <c r="H531" s="4"/>
      <c r="I531" s="4"/>
      <c r="J531" s="4"/>
      <c r="K531" s="4"/>
      <c r="L531" s="4"/>
      <c r="M531" s="4"/>
      <c r="N531" s="4"/>
      <c r="O531" s="4"/>
      <c r="P531" s="4"/>
      <c r="Q531" s="4"/>
      <c r="R531" s="4"/>
      <c r="S531" s="4"/>
      <c r="T531" s="4"/>
      <c r="U531" s="4"/>
    </row>
    <row r="532" spans="1:21" ht="12.75" x14ac:dyDescent="0.2">
      <c r="A532" s="4"/>
      <c r="B532" s="4"/>
      <c r="C532" s="4"/>
      <c r="D532" s="4"/>
      <c r="E532" s="4"/>
      <c r="F532" s="4"/>
      <c r="G532" s="4"/>
      <c r="H532" s="4"/>
      <c r="I532" s="4"/>
      <c r="J532" s="4"/>
      <c r="K532" s="4"/>
      <c r="L532" s="4"/>
      <c r="M532" s="4"/>
      <c r="N532" s="4"/>
      <c r="O532" s="4"/>
      <c r="P532" s="4"/>
      <c r="Q532" s="4"/>
      <c r="R532" s="4"/>
      <c r="S532" s="4"/>
      <c r="T532" s="4"/>
      <c r="U532" s="4"/>
    </row>
    <row r="533" spans="1:21" ht="12.75" x14ac:dyDescent="0.2">
      <c r="A533" s="4"/>
      <c r="B533" s="4"/>
      <c r="C533" s="4"/>
      <c r="D533" s="4"/>
      <c r="E533" s="4"/>
      <c r="F533" s="4"/>
      <c r="G533" s="4"/>
      <c r="H533" s="4"/>
      <c r="I533" s="4"/>
      <c r="J533" s="4"/>
      <c r="K533" s="4"/>
      <c r="L533" s="4"/>
      <c r="M533" s="4"/>
      <c r="N533" s="4"/>
      <c r="O533" s="4"/>
      <c r="P533" s="4"/>
      <c r="Q533" s="4"/>
      <c r="R533" s="4"/>
      <c r="S533" s="4"/>
      <c r="T533" s="4"/>
      <c r="U533" s="4"/>
    </row>
    <row r="534" spans="1:21" ht="12.75" x14ac:dyDescent="0.2">
      <c r="A534" s="4"/>
      <c r="B534" s="4"/>
      <c r="C534" s="4"/>
      <c r="D534" s="4"/>
      <c r="E534" s="4"/>
      <c r="F534" s="4"/>
      <c r="G534" s="4"/>
      <c r="H534" s="4"/>
      <c r="I534" s="4"/>
      <c r="J534" s="4"/>
      <c r="K534" s="4"/>
      <c r="L534" s="4"/>
      <c r="M534" s="4"/>
      <c r="N534" s="4"/>
      <c r="O534" s="4"/>
      <c r="P534" s="4"/>
      <c r="Q534" s="4"/>
      <c r="R534" s="4"/>
      <c r="S534" s="4"/>
      <c r="T534" s="4"/>
      <c r="U534" s="4"/>
    </row>
    <row r="535" spans="1:21" ht="12.75" x14ac:dyDescent="0.2">
      <c r="A535" s="4"/>
      <c r="B535" s="4"/>
      <c r="C535" s="4"/>
      <c r="D535" s="4"/>
      <c r="E535" s="4"/>
      <c r="F535" s="4"/>
      <c r="G535" s="4"/>
      <c r="H535" s="4"/>
      <c r="I535" s="4"/>
      <c r="J535" s="4"/>
      <c r="K535" s="4"/>
      <c r="L535" s="4"/>
      <c r="M535" s="4"/>
      <c r="N535" s="4"/>
      <c r="O535" s="4"/>
      <c r="P535" s="4"/>
      <c r="Q535" s="4"/>
      <c r="R535" s="4"/>
      <c r="S535" s="4"/>
      <c r="T535" s="4"/>
      <c r="U535" s="4"/>
    </row>
    <row r="536" spans="1:21" ht="12.75" x14ac:dyDescent="0.2">
      <c r="A536" s="4"/>
      <c r="B536" s="4"/>
      <c r="C536" s="4"/>
      <c r="D536" s="4"/>
      <c r="E536" s="4"/>
      <c r="F536" s="4"/>
      <c r="G536" s="4"/>
      <c r="H536" s="4"/>
      <c r="I536" s="4"/>
      <c r="J536" s="4"/>
      <c r="K536" s="4"/>
      <c r="L536" s="4"/>
      <c r="M536" s="4"/>
      <c r="N536" s="4"/>
      <c r="O536" s="4"/>
      <c r="P536" s="4"/>
      <c r="Q536" s="4"/>
      <c r="R536" s="4"/>
      <c r="S536" s="4"/>
      <c r="T536" s="4"/>
      <c r="U536" s="4"/>
    </row>
    <row r="537" spans="1:21" ht="12.75" x14ac:dyDescent="0.2">
      <c r="A537" s="4"/>
      <c r="B537" s="4"/>
      <c r="C537" s="4"/>
      <c r="D537" s="4"/>
      <c r="E537" s="4"/>
      <c r="F537" s="4"/>
      <c r="G537" s="4"/>
      <c r="H537" s="4"/>
      <c r="I537" s="4"/>
      <c r="J537" s="4"/>
      <c r="K537" s="4"/>
      <c r="L537" s="4"/>
      <c r="M537" s="4"/>
      <c r="N537" s="4"/>
      <c r="O537" s="4"/>
      <c r="P537" s="4"/>
      <c r="Q537" s="4"/>
      <c r="R537" s="4"/>
      <c r="S537" s="4"/>
      <c r="T537" s="4"/>
      <c r="U537" s="4"/>
    </row>
    <row r="538" spans="1:21" ht="12.75" x14ac:dyDescent="0.2">
      <c r="A538" s="4"/>
      <c r="B538" s="4"/>
      <c r="C538" s="4"/>
      <c r="D538" s="4"/>
      <c r="E538" s="4"/>
      <c r="F538" s="4"/>
      <c r="G538" s="4"/>
      <c r="H538" s="4"/>
      <c r="I538" s="4"/>
      <c r="J538" s="4"/>
      <c r="K538" s="4"/>
      <c r="L538" s="4"/>
      <c r="M538" s="4"/>
      <c r="N538" s="4"/>
      <c r="O538" s="4"/>
      <c r="P538" s="4"/>
      <c r="Q538" s="4"/>
      <c r="R538" s="4"/>
      <c r="S538" s="4"/>
      <c r="T538" s="4"/>
      <c r="U538" s="4"/>
    </row>
    <row r="539" spans="1:21" ht="12.75" x14ac:dyDescent="0.2">
      <c r="A539" s="4"/>
      <c r="B539" s="4"/>
      <c r="C539" s="4"/>
      <c r="D539" s="4"/>
      <c r="E539" s="4"/>
      <c r="F539" s="4"/>
      <c r="G539" s="4"/>
      <c r="H539" s="4"/>
      <c r="I539" s="4"/>
      <c r="J539" s="4"/>
      <c r="K539" s="4"/>
      <c r="L539" s="4"/>
      <c r="M539" s="4"/>
      <c r="N539" s="4"/>
      <c r="O539" s="4"/>
      <c r="P539" s="4"/>
      <c r="Q539" s="4"/>
      <c r="R539" s="4"/>
      <c r="S539" s="4"/>
      <c r="T539" s="4"/>
      <c r="U539" s="4"/>
    </row>
    <row r="540" spans="1:21" ht="12.75" x14ac:dyDescent="0.2">
      <c r="A540" s="4"/>
      <c r="B540" s="4"/>
      <c r="C540" s="4"/>
      <c r="D540" s="4"/>
      <c r="E540" s="4"/>
      <c r="F540" s="4"/>
      <c r="G540" s="4"/>
      <c r="H540" s="4"/>
      <c r="I540" s="4"/>
      <c r="J540" s="4"/>
      <c r="K540" s="4"/>
      <c r="L540" s="4"/>
      <c r="M540" s="4"/>
      <c r="N540" s="4"/>
      <c r="O540" s="4"/>
      <c r="P540" s="4"/>
      <c r="Q540" s="4"/>
      <c r="R540" s="4"/>
      <c r="S540" s="4"/>
      <c r="T540" s="4"/>
      <c r="U540" s="4"/>
    </row>
    <row r="541" spans="1:21" ht="12.75" x14ac:dyDescent="0.2">
      <c r="A541" s="4"/>
      <c r="B541" s="4"/>
      <c r="C541" s="4"/>
      <c r="D541" s="4"/>
      <c r="E541" s="4"/>
      <c r="F541" s="4"/>
      <c r="G541" s="4"/>
      <c r="H541" s="4"/>
      <c r="I541" s="4"/>
      <c r="J541" s="4"/>
      <c r="K541" s="4"/>
      <c r="L541" s="4"/>
      <c r="M541" s="4"/>
      <c r="N541" s="4"/>
      <c r="O541" s="4"/>
      <c r="P541" s="4"/>
      <c r="Q541" s="4"/>
      <c r="R541" s="4"/>
      <c r="S541" s="4"/>
      <c r="T541" s="4"/>
      <c r="U541" s="4"/>
    </row>
    <row r="542" spans="1:21" ht="12.75" x14ac:dyDescent="0.2">
      <c r="A542" s="4"/>
      <c r="B542" s="4"/>
      <c r="C542" s="4"/>
      <c r="D542" s="4"/>
      <c r="E542" s="4"/>
      <c r="F542" s="4"/>
      <c r="G542" s="4"/>
      <c r="H542" s="4"/>
      <c r="I542" s="4"/>
      <c r="J542" s="4"/>
      <c r="K542" s="4"/>
      <c r="L542" s="4"/>
      <c r="M542" s="4"/>
      <c r="N542" s="4"/>
      <c r="O542" s="4"/>
      <c r="P542" s="4"/>
      <c r="Q542" s="4"/>
      <c r="R542" s="4"/>
      <c r="S542" s="4"/>
      <c r="T542" s="4"/>
      <c r="U542" s="4"/>
    </row>
    <row r="543" spans="1:21" ht="12.75" x14ac:dyDescent="0.2">
      <c r="A543" s="4"/>
      <c r="B543" s="4"/>
      <c r="C543" s="4"/>
      <c r="D543" s="4"/>
      <c r="E543" s="4"/>
      <c r="F543" s="4"/>
      <c r="G543" s="4"/>
      <c r="H543" s="4"/>
      <c r="I543" s="4"/>
      <c r="J543" s="4"/>
      <c r="K543" s="4"/>
      <c r="L543" s="4"/>
      <c r="M543" s="4"/>
      <c r="N543" s="4"/>
      <c r="O543" s="4"/>
      <c r="P543" s="4"/>
      <c r="Q543" s="4"/>
      <c r="R543" s="4"/>
      <c r="S543" s="4"/>
      <c r="T543" s="4"/>
      <c r="U543" s="4"/>
    </row>
    <row r="544" spans="1:21" ht="12.75" x14ac:dyDescent="0.2">
      <c r="A544" s="4"/>
      <c r="B544" s="4"/>
      <c r="C544" s="4"/>
      <c r="D544" s="4"/>
      <c r="E544" s="4"/>
      <c r="F544" s="4"/>
      <c r="G544" s="4"/>
      <c r="H544" s="4"/>
      <c r="I544" s="4"/>
      <c r="J544" s="4"/>
      <c r="K544" s="4"/>
      <c r="L544" s="4"/>
      <c r="M544" s="4"/>
      <c r="N544" s="4"/>
      <c r="O544" s="4"/>
      <c r="P544" s="4"/>
      <c r="Q544" s="4"/>
      <c r="R544" s="4"/>
      <c r="S544" s="4"/>
      <c r="T544" s="4"/>
      <c r="U544" s="4"/>
    </row>
    <row r="545" spans="1:21" ht="12.75" x14ac:dyDescent="0.2">
      <c r="A545" s="4"/>
      <c r="B545" s="4"/>
      <c r="C545" s="4"/>
      <c r="D545" s="4"/>
      <c r="E545" s="4"/>
      <c r="F545" s="4"/>
      <c r="G545" s="4"/>
      <c r="H545" s="4"/>
      <c r="I545" s="4"/>
      <c r="J545" s="4"/>
      <c r="K545" s="4"/>
      <c r="L545" s="4"/>
      <c r="M545" s="4"/>
      <c r="N545" s="4"/>
      <c r="O545" s="4"/>
      <c r="P545" s="4"/>
      <c r="Q545" s="4"/>
      <c r="R545" s="4"/>
      <c r="S545" s="4"/>
      <c r="T545" s="4"/>
      <c r="U545" s="4"/>
    </row>
    <row r="546" spans="1:21" ht="12.75" x14ac:dyDescent="0.2">
      <c r="A546" s="4"/>
      <c r="B546" s="4"/>
      <c r="C546" s="4"/>
      <c r="D546" s="4"/>
      <c r="E546" s="4"/>
      <c r="F546" s="4"/>
      <c r="G546" s="4"/>
      <c r="H546" s="4"/>
      <c r="I546" s="4"/>
      <c r="J546" s="4"/>
      <c r="K546" s="4"/>
      <c r="L546" s="4"/>
      <c r="M546" s="4"/>
      <c r="N546" s="4"/>
      <c r="O546" s="4"/>
      <c r="P546" s="4"/>
      <c r="Q546" s="4"/>
      <c r="R546" s="4"/>
      <c r="S546" s="4"/>
      <c r="T546" s="4"/>
      <c r="U546" s="4"/>
    </row>
    <row r="547" spans="1:21" ht="12.75" x14ac:dyDescent="0.2">
      <c r="A547" s="4"/>
      <c r="B547" s="4"/>
      <c r="C547" s="4"/>
      <c r="D547" s="4"/>
      <c r="E547" s="4"/>
      <c r="F547" s="4"/>
      <c r="G547" s="4"/>
      <c r="H547" s="4"/>
      <c r="I547" s="4"/>
      <c r="J547" s="4"/>
      <c r="K547" s="4"/>
      <c r="L547" s="4"/>
      <c r="M547" s="4"/>
      <c r="N547" s="4"/>
      <c r="O547" s="4"/>
      <c r="P547" s="4"/>
      <c r="Q547" s="4"/>
      <c r="R547" s="4"/>
      <c r="S547" s="4"/>
      <c r="T547" s="4"/>
      <c r="U547" s="4"/>
    </row>
    <row r="548" spans="1:21" ht="12.75" x14ac:dyDescent="0.2">
      <c r="A548" s="4"/>
      <c r="B548" s="4"/>
      <c r="C548" s="4"/>
      <c r="D548" s="4"/>
      <c r="E548" s="4"/>
      <c r="F548" s="4"/>
      <c r="G548" s="4"/>
      <c r="H548" s="4"/>
      <c r="I548" s="4"/>
      <c r="J548" s="4"/>
      <c r="K548" s="4"/>
      <c r="L548" s="4"/>
      <c r="M548" s="4"/>
      <c r="N548" s="4"/>
      <c r="O548" s="4"/>
      <c r="P548" s="4"/>
      <c r="Q548" s="4"/>
      <c r="R548" s="4"/>
      <c r="S548" s="4"/>
      <c r="T548" s="4"/>
      <c r="U548" s="4"/>
    </row>
    <row r="549" spans="1:21" ht="12.75" x14ac:dyDescent="0.2">
      <c r="A549" s="4"/>
      <c r="B549" s="4"/>
      <c r="C549" s="4"/>
      <c r="D549" s="4"/>
      <c r="E549" s="4"/>
      <c r="F549" s="4"/>
      <c r="G549" s="4"/>
      <c r="H549" s="4"/>
      <c r="I549" s="4"/>
      <c r="J549" s="4"/>
      <c r="K549" s="4"/>
      <c r="L549" s="4"/>
      <c r="M549" s="4"/>
      <c r="N549" s="4"/>
      <c r="O549" s="4"/>
      <c r="P549" s="4"/>
      <c r="Q549" s="4"/>
      <c r="R549" s="4"/>
      <c r="S549" s="4"/>
      <c r="T549" s="4"/>
      <c r="U549" s="4"/>
    </row>
    <row r="550" spans="1:21" ht="12.75" x14ac:dyDescent="0.2">
      <c r="A550" s="4"/>
      <c r="B550" s="4"/>
      <c r="C550" s="4"/>
      <c r="D550" s="4"/>
      <c r="E550" s="4"/>
      <c r="F550" s="4"/>
      <c r="G550" s="4"/>
      <c r="H550" s="4"/>
      <c r="I550" s="4"/>
      <c r="J550" s="4"/>
      <c r="K550" s="4"/>
      <c r="L550" s="4"/>
      <c r="M550" s="4"/>
      <c r="N550" s="4"/>
      <c r="O550" s="4"/>
      <c r="P550" s="4"/>
      <c r="Q550" s="4"/>
      <c r="R550" s="4"/>
      <c r="S550" s="4"/>
      <c r="T550" s="4"/>
      <c r="U550" s="4"/>
    </row>
    <row r="551" spans="1:21" ht="12.75" x14ac:dyDescent="0.2">
      <c r="A551" s="4"/>
      <c r="B551" s="4"/>
      <c r="C551" s="4"/>
      <c r="D551" s="4"/>
      <c r="E551" s="4"/>
      <c r="F551" s="4"/>
      <c r="G551" s="4"/>
      <c r="H551" s="4"/>
      <c r="I551" s="4"/>
      <c r="J551" s="4"/>
      <c r="K551" s="4"/>
      <c r="L551" s="4"/>
      <c r="M551" s="4"/>
      <c r="N551" s="4"/>
      <c r="O551" s="4"/>
      <c r="P551" s="4"/>
      <c r="Q551" s="4"/>
      <c r="R551" s="4"/>
      <c r="S551" s="4"/>
      <c r="T551" s="4"/>
      <c r="U551" s="4"/>
    </row>
    <row r="552" spans="1:21" ht="12.75" x14ac:dyDescent="0.2">
      <c r="A552" s="4"/>
      <c r="B552" s="4"/>
      <c r="C552" s="4"/>
      <c r="D552" s="4"/>
      <c r="E552" s="4"/>
      <c r="F552" s="4"/>
      <c r="G552" s="4"/>
      <c r="H552" s="4"/>
      <c r="I552" s="4"/>
      <c r="J552" s="4"/>
      <c r="K552" s="4"/>
      <c r="L552" s="4"/>
      <c r="M552" s="4"/>
      <c r="N552" s="4"/>
      <c r="O552" s="4"/>
      <c r="P552" s="4"/>
      <c r="Q552" s="4"/>
      <c r="R552" s="4"/>
      <c r="S552" s="4"/>
      <c r="T552" s="4"/>
      <c r="U552" s="4"/>
    </row>
    <row r="553" spans="1:21" ht="12.75" x14ac:dyDescent="0.2">
      <c r="A553" s="4"/>
      <c r="B553" s="4"/>
      <c r="C553" s="4"/>
      <c r="D553" s="4"/>
      <c r="E553" s="4"/>
      <c r="F553" s="4"/>
      <c r="G553" s="4"/>
      <c r="H553" s="4"/>
      <c r="I553" s="4"/>
      <c r="J553" s="4"/>
      <c r="K553" s="4"/>
      <c r="L553" s="4"/>
      <c r="M553" s="4"/>
      <c r="N553" s="4"/>
      <c r="O553" s="4"/>
      <c r="P553" s="4"/>
      <c r="Q553" s="4"/>
      <c r="R553" s="4"/>
      <c r="S553" s="4"/>
      <c r="T553" s="4"/>
      <c r="U553" s="4"/>
    </row>
    <row r="554" spans="1:21" ht="12.75" x14ac:dyDescent="0.2">
      <c r="A554" s="4"/>
      <c r="B554" s="4"/>
      <c r="C554" s="4"/>
      <c r="D554" s="4"/>
      <c r="E554" s="4"/>
      <c r="F554" s="4"/>
      <c r="G554" s="4"/>
      <c r="H554" s="4"/>
      <c r="I554" s="4"/>
      <c r="J554" s="4"/>
      <c r="K554" s="4"/>
      <c r="L554" s="4"/>
      <c r="M554" s="4"/>
      <c r="N554" s="4"/>
      <c r="O554" s="4"/>
      <c r="P554" s="4"/>
      <c r="Q554" s="4"/>
      <c r="R554" s="4"/>
      <c r="S554" s="4"/>
      <c r="T554" s="4"/>
      <c r="U554" s="4"/>
    </row>
    <row r="555" spans="1:21" ht="12.75" x14ac:dyDescent="0.2">
      <c r="A555" s="4"/>
      <c r="B555" s="4"/>
      <c r="C555" s="4"/>
      <c r="D555" s="4"/>
      <c r="E555" s="4"/>
      <c r="F555" s="4"/>
      <c r="G555" s="4"/>
      <c r="H555" s="4"/>
      <c r="I555" s="4"/>
      <c r="J555" s="4"/>
      <c r="K555" s="4"/>
      <c r="L555" s="4"/>
      <c r="M555" s="4"/>
      <c r="N555" s="4"/>
      <c r="O555" s="4"/>
      <c r="P555" s="4"/>
      <c r="Q555" s="4"/>
      <c r="R555" s="4"/>
      <c r="S555" s="4"/>
      <c r="T555" s="4"/>
      <c r="U555" s="4"/>
    </row>
    <row r="556" spans="1:21" ht="12.75" x14ac:dyDescent="0.2">
      <c r="A556" s="4"/>
      <c r="B556" s="4"/>
      <c r="C556" s="4"/>
      <c r="D556" s="4"/>
      <c r="E556" s="4"/>
      <c r="F556" s="4"/>
      <c r="G556" s="4"/>
      <c r="H556" s="4"/>
      <c r="I556" s="4"/>
      <c r="J556" s="4"/>
      <c r="K556" s="4"/>
      <c r="L556" s="4"/>
      <c r="M556" s="4"/>
      <c r="N556" s="4"/>
      <c r="O556" s="4"/>
      <c r="P556" s="4"/>
      <c r="Q556" s="4"/>
      <c r="R556" s="4"/>
      <c r="S556" s="4"/>
      <c r="T556" s="4"/>
      <c r="U556" s="4"/>
    </row>
    <row r="557" spans="1:21" ht="12.75" x14ac:dyDescent="0.2">
      <c r="A557" s="4"/>
      <c r="B557" s="4"/>
      <c r="C557" s="4"/>
      <c r="D557" s="4"/>
      <c r="E557" s="4"/>
      <c r="F557" s="4"/>
      <c r="G557" s="4"/>
      <c r="H557" s="4"/>
      <c r="I557" s="4"/>
      <c r="J557" s="4"/>
      <c r="K557" s="4"/>
      <c r="L557" s="4"/>
      <c r="M557" s="4"/>
      <c r="N557" s="4"/>
      <c r="O557" s="4"/>
      <c r="P557" s="4"/>
      <c r="Q557" s="4"/>
      <c r="R557" s="4"/>
      <c r="S557" s="4"/>
      <c r="T557" s="4"/>
      <c r="U557" s="4"/>
    </row>
    <row r="558" spans="1:21" ht="12.75" x14ac:dyDescent="0.2">
      <c r="A558" s="4"/>
      <c r="B558" s="4"/>
      <c r="C558" s="4"/>
      <c r="D558" s="4"/>
      <c r="E558" s="4"/>
      <c r="F558" s="4"/>
      <c r="G558" s="4"/>
      <c r="H558" s="4"/>
      <c r="I558" s="4"/>
      <c r="J558" s="4"/>
      <c r="K558" s="4"/>
      <c r="L558" s="4"/>
      <c r="M558" s="4"/>
      <c r="N558" s="4"/>
      <c r="O558" s="4"/>
      <c r="P558" s="4"/>
      <c r="Q558" s="4"/>
      <c r="R558" s="4"/>
      <c r="S558" s="4"/>
      <c r="T558" s="4"/>
      <c r="U558" s="4"/>
    </row>
    <row r="559" spans="1:21" ht="12.75" x14ac:dyDescent="0.2">
      <c r="A559" s="4"/>
      <c r="B559" s="4"/>
      <c r="C559" s="4"/>
      <c r="D559" s="4"/>
      <c r="E559" s="4"/>
      <c r="F559" s="4"/>
      <c r="G559" s="4"/>
      <c r="H559" s="4"/>
      <c r="I559" s="4"/>
      <c r="J559" s="4"/>
      <c r="K559" s="4"/>
      <c r="L559" s="4"/>
      <c r="M559" s="4"/>
      <c r="N559" s="4"/>
      <c r="O559" s="4"/>
      <c r="P559" s="4"/>
      <c r="Q559" s="4"/>
      <c r="R559" s="4"/>
      <c r="S559" s="4"/>
      <c r="T559" s="4"/>
      <c r="U559" s="4"/>
    </row>
    <row r="560" spans="1:21" ht="12.75" x14ac:dyDescent="0.2">
      <c r="A560" s="4"/>
      <c r="B560" s="4"/>
      <c r="C560" s="4"/>
      <c r="D560" s="4"/>
      <c r="E560" s="4"/>
      <c r="F560" s="4"/>
      <c r="G560" s="4"/>
      <c r="H560" s="4"/>
      <c r="I560" s="4"/>
      <c r="J560" s="4"/>
      <c r="K560" s="4"/>
      <c r="L560" s="4"/>
      <c r="M560" s="4"/>
      <c r="N560" s="4"/>
      <c r="O560" s="4"/>
      <c r="P560" s="4"/>
      <c r="Q560" s="4"/>
      <c r="R560" s="4"/>
      <c r="S560" s="4"/>
      <c r="T560" s="4"/>
      <c r="U560" s="4"/>
    </row>
    <row r="561" spans="1:21" ht="12.75" x14ac:dyDescent="0.2">
      <c r="A561" s="4"/>
      <c r="B561" s="4"/>
      <c r="C561" s="4"/>
      <c r="D561" s="4"/>
      <c r="E561" s="4"/>
      <c r="F561" s="4"/>
      <c r="G561" s="4"/>
      <c r="H561" s="4"/>
      <c r="I561" s="4"/>
      <c r="J561" s="4"/>
      <c r="K561" s="4"/>
      <c r="L561" s="4"/>
      <c r="M561" s="4"/>
      <c r="N561" s="4"/>
      <c r="O561" s="4"/>
      <c r="P561" s="4"/>
      <c r="Q561" s="4"/>
      <c r="R561" s="4"/>
      <c r="S561" s="4"/>
      <c r="T561" s="4"/>
      <c r="U561" s="4"/>
    </row>
    <row r="562" spans="1:21" ht="12.75" x14ac:dyDescent="0.2">
      <c r="A562" s="4"/>
      <c r="B562" s="4"/>
      <c r="C562" s="4"/>
      <c r="D562" s="4"/>
      <c r="E562" s="4"/>
      <c r="F562" s="4"/>
      <c r="G562" s="4"/>
      <c r="H562" s="4"/>
      <c r="I562" s="4"/>
      <c r="J562" s="4"/>
      <c r="K562" s="4"/>
      <c r="L562" s="4"/>
      <c r="M562" s="4"/>
      <c r="N562" s="4"/>
      <c r="O562" s="4"/>
      <c r="P562" s="4"/>
      <c r="Q562" s="4"/>
      <c r="R562" s="4"/>
      <c r="S562" s="4"/>
      <c r="T562" s="4"/>
      <c r="U562" s="4"/>
    </row>
    <row r="563" spans="1:21" ht="12.75" x14ac:dyDescent="0.2">
      <c r="A563" s="4"/>
      <c r="B563" s="4"/>
      <c r="C563" s="4"/>
      <c r="D563" s="4"/>
      <c r="E563" s="4"/>
      <c r="F563" s="4"/>
      <c r="G563" s="4"/>
      <c r="H563" s="4"/>
      <c r="I563" s="4"/>
      <c r="J563" s="4"/>
      <c r="K563" s="4"/>
      <c r="L563" s="4"/>
      <c r="M563" s="4"/>
      <c r="N563" s="4"/>
      <c r="O563" s="4"/>
      <c r="P563" s="4"/>
      <c r="Q563" s="4"/>
      <c r="R563" s="4"/>
      <c r="S563" s="4"/>
      <c r="T563" s="4"/>
      <c r="U563" s="4"/>
    </row>
    <row r="564" spans="1:21" ht="12.75" x14ac:dyDescent="0.2">
      <c r="A564" s="4"/>
      <c r="B564" s="4"/>
      <c r="C564" s="4"/>
      <c r="D564" s="4"/>
      <c r="E564" s="4"/>
      <c r="F564" s="4"/>
      <c r="G564" s="4"/>
      <c r="H564" s="4"/>
      <c r="I564" s="4"/>
      <c r="J564" s="4"/>
      <c r="K564" s="4"/>
      <c r="L564" s="4"/>
      <c r="M564" s="4"/>
      <c r="N564" s="4"/>
      <c r="O564" s="4"/>
      <c r="P564" s="4"/>
      <c r="Q564" s="4"/>
      <c r="R564" s="4"/>
      <c r="S564" s="4"/>
      <c r="T564" s="4"/>
      <c r="U564" s="4"/>
    </row>
    <row r="565" spans="1:21" ht="12.75" x14ac:dyDescent="0.2">
      <c r="A565" s="4"/>
      <c r="B565" s="4"/>
      <c r="C565" s="4"/>
      <c r="D565" s="4"/>
      <c r="E565" s="4"/>
      <c r="F565" s="4"/>
      <c r="G565" s="4"/>
      <c r="H565" s="4"/>
      <c r="I565" s="4"/>
      <c r="J565" s="4"/>
      <c r="K565" s="4"/>
      <c r="L565" s="4"/>
      <c r="M565" s="4"/>
      <c r="N565" s="4"/>
      <c r="O565" s="4"/>
      <c r="P565" s="4"/>
      <c r="Q565" s="4"/>
      <c r="R565" s="4"/>
      <c r="S565" s="4"/>
      <c r="T565" s="4"/>
      <c r="U565" s="4"/>
    </row>
    <row r="566" spans="1:21" ht="12.75" x14ac:dyDescent="0.2">
      <c r="A566" s="4"/>
      <c r="B566" s="4"/>
      <c r="C566" s="4"/>
      <c r="D566" s="4"/>
      <c r="E566" s="4"/>
      <c r="F566" s="4"/>
      <c r="G566" s="4"/>
      <c r="H566" s="4"/>
      <c r="I566" s="4"/>
      <c r="J566" s="4"/>
      <c r="K566" s="4"/>
      <c r="L566" s="4"/>
      <c r="M566" s="4"/>
      <c r="N566" s="4"/>
      <c r="O566" s="4"/>
      <c r="P566" s="4"/>
      <c r="Q566" s="4"/>
      <c r="R566" s="4"/>
      <c r="S566" s="4"/>
      <c r="T566" s="4"/>
      <c r="U566" s="4"/>
    </row>
    <row r="567" spans="1:21" ht="12.75" x14ac:dyDescent="0.2">
      <c r="A567" s="4"/>
      <c r="B567" s="4"/>
      <c r="C567" s="4"/>
      <c r="D567" s="4"/>
      <c r="E567" s="4"/>
      <c r="F567" s="4"/>
      <c r="G567" s="4"/>
      <c r="H567" s="4"/>
      <c r="I567" s="4"/>
      <c r="J567" s="4"/>
      <c r="K567" s="4"/>
      <c r="L567" s="4"/>
      <c r="M567" s="4"/>
      <c r="N567" s="4"/>
      <c r="O567" s="4"/>
      <c r="P567" s="4"/>
      <c r="Q567" s="4"/>
      <c r="R567" s="4"/>
      <c r="S567" s="4"/>
      <c r="T567" s="4"/>
      <c r="U567" s="4"/>
    </row>
    <row r="568" spans="1:21" ht="12.75" x14ac:dyDescent="0.2">
      <c r="A568" s="4"/>
      <c r="B568" s="4"/>
      <c r="C568" s="4"/>
      <c r="D568" s="4"/>
      <c r="E568" s="4"/>
      <c r="F568" s="4"/>
      <c r="G568" s="4"/>
      <c r="H568" s="4"/>
      <c r="I568" s="4"/>
      <c r="J568" s="4"/>
      <c r="K568" s="4"/>
      <c r="L568" s="4"/>
      <c r="M568" s="4"/>
      <c r="N568" s="4"/>
      <c r="O568" s="4"/>
      <c r="P568" s="4"/>
      <c r="Q568" s="4"/>
      <c r="R568" s="4"/>
      <c r="S568" s="4"/>
      <c r="T568" s="4"/>
      <c r="U568" s="4"/>
    </row>
    <row r="569" spans="1:21" ht="12.75" x14ac:dyDescent="0.2">
      <c r="A569" s="4"/>
      <c r="B569" s="4"/>
      <c r="C569" s="4"/>
      <c r="D569" s="4"/>
      <c r="E569" s="4"/>
      <c r="F569" s="4"/>
      <c r="G569" s="4"/>
      <c r="H569" s="4"/>
      <c r="I569" s="4"/>
      <c r="J569" s="4"/>
      <c r="K569" s="4"/>
      <c r="L569" s="4"/>
      <c r="M569" s="4"/>
      <c r="N569" s="4"/>
      <c r="O569" s="4"/>
      <c r="P569" s="4"/>
      <c r="Q569" s="4"/>
      <c r="R569" s="4"/>
      <c r="S569" s="4"/>
      <c r="T569" s="4"/>
      <c r="U569" s="4"/>
    </row>
    <row r="570" spans="1:21" ht="12.75" x14ac:dyDescent="0.2">
      <c r="A570" s="4"/>
      <c r="B570" s="4"/>
      <c r="C570" s="4"/>
      <c r="D570" s="4"/>
      <c r="E570" s="4"/>
      <c r="F570" s="4"/>
      <c r="G570" s="4"/>
      <c r="H570" s="4"/>
      <c r="I570" s="4"/>
      <c r="J570" s="4"/>
      <c r="K570" s="4"/>
      <c r="L570" s="4"/>
      <c r="M570" s="4"/>
      <c r="N570" s="4"/>
      <c r="O570" s="4"/>
      <c r="P570" s="4"/>
      <c r="Q570" s="4"/>
      <c r="R570" s="4"/>
      <c r="S570" s="4"/>
      <c r="T570" s="4"/>
      <c r="U570" s="4"/>
    </row>
    <row r="571" spans="1:21" ht="12.75" x14ac:dyDescent="0.2">
      <c r="A571" s="4"/>
      <c r="B571" s="4"/>
      <c r="C571" s="4"/>
      <c r="D571" s="4"/>
      <c r="E571" s="4"/>
      <c r="F571" s="4"/>
      <c r="G571" s="4"/>
      <c r="H571" s="4"/>
      <c r="I571" s="4"/>
      <c r="J571" s="4"/>
      <c r="K571" s="4"/>
      <c r="L571" s="4"/>
      <c r="M571" s="4"/>
      <c r="N571" s="4"/>
      <c r="O571" s="4"/>
      <c r="P571" s="4"/>
      <c r="Q571" s="4"/>
      <c r="R571" s="4"/>
      <c r="S571" s="4"/>
      <c r="T571" s="4"/>
      <c r="U571" s="4"/>
    </row>
    <row r="572" spans="1:21" ht="12.75" x14ac:dyDescent="0.2">
      <c r="A572" s="4"/>
      <c r="B572" s="4"/>
      <c r="C572" s="4"/>
      <c r="D572" s="4"/>
      <c r="E572" s="4"/>
      <c r="F572" s="4"/>
      <c r="G572" s="4"/>
      <c r="H572" s="4"/>
      <c r="I572" s="4"/>
      <c r="J572" s="4"/>
      <c r="K572" s="4"/>
      <c r="L572" s="4"/>
      <c r="M572" s="4"/>
      <c r="N572" s="4"/>
      <c r="O572" s="4"/>
      <c r="P572" s="4"/>
      <c r="Q572" s="4"/>
      <c r="R572" s="4"/>
      <c r="S572" s="4"/>
      <c r="T572" s="4"/>
      <c r="U572" s="4"/>
    </row>
    <row r="573" spans="1:21" ht="12.75" x14ac:dyDescent="0.2">
      <c r="A573" s="4"/>
      <c r="B573" s="4"/>
      <c r="C573" s="4"/>
      <c r="D573" s="4"/>
      <c r="E573" s="4"/>
      <c r="F573" s="4"/>
      <c r="G573" s="4"/>
      <c r="H573" s="4"/>
      <c r="I573" s="4"/>
      <c r="J573" s="4"/>
      <c r="K573" s="4"/>
      <c r="L573" s="4"/>
      <c r="M573" s="4"/>
      <c r="N573" s="4"/>
      <c r="O573" s="4"/>
      <c r="P573" s="4"/>
      <c r="Q573" s="4"/>
      <c r="R573" s="4"/>
      <c r="S573" s="4"/>
      <c r="T573" s="4"/>
      <c r="U573" s="4"/>
    </row>
    <row r="574" spans="1:21" ht="12.75" x14ac:dyDescent="0.2">
      <c r="A574" s="4"/>
      <c r="B574" s="4"/>
      <c r="C574" s="4"/>
      <c r="D574" s="4"/>
      <c r="E574" s="4"/>
      <c r="F574" s="4"/>
      <c r="G574" s="4"/>
      <c r="H574" s="4"/>
      <c r="I574" s="4"/>
      <c r="J574" s="4"/>
      <c r="K574" s="4"/>
      <c r="L574" s="4"/>
      <c r="M574" s="4"/>
      <c r="N574" s="4"/>
      <c r="O574" s="4"/>
      <c r="P574" s="4"/>
      <c r="Q574" s="4"/>
      <c r="R574" s="4"/>
      <c r="S574" s="4"/>
      <c r="T574" s="4"/>
      <c r="U574" s="4"/>
    </row>
    <row r="575" spans="1:21" ht="12.75" x14ac:dyDescent="0.2">
      <c r="A575" s="4"/>
      <c r="B575" s="4"/>
      <c r="C575" s="4"/>
      <c r="D575" s="4"/>
      <c r="E575" s="4"/>
      <c r="F575" s="4"/>
      <c r="G575" s="4"/>
      <c r="H575" s="4"/>
      <c r="I575" s="4"/>
      <c r="J575" s="4"/>
      <c r="K575" s="4"/>
      <c r="L575" s="4"/>
      <c r="M575" s="4"/>
      <c r="N575" s="4"/>
      <c r="O575" s="4"/>
      <c r="P575" s="4"/>
      <c r="Q575" s="4"/>
      <c r="R575" s="4"/>
      <c r="S575" s="4"/>
      <c r="T575" s="4"/>
      <c r="U575" s="4"/>
    </row>
    <row r="576" spans="1:21" ht="12.75" x14ac:dyDescent="0.2">
      <c r="A576" s="4"/>
      <c r="B576" s="4"/>
      <c r="C576" s="4"/>
      <c r="D576" s="4"/>
      <c r="E576" s="4"/>
      <c r="F576" s="4"/>
      <c r="G576" s="4"/>
      <c r="H576" s="4"/>
      <c r="I576" s="4"/>
      <c r="J576" s="4"/>
      <c r="K576" s="4"/>
      <c r="L576" s="4"/>
      <c r="M576" s="4"/>
      <c r="N576" s="4"/>
      <c r="O576" s="4"/>
      <c r="P576" s="4"/>
      <c r="Q576" s="4"/>
      <c r="R576" s="4"/>
      <c r="S576" s="4"/>
      <c r="T576" s="4"/>
      <c r="U576" s="4"/>
    </row>
    <row r="577" spans="1:21" ht="12.75" x14ac:dyDescent="0.2">
      <c r="A577" s="4"/>
      <c r="B577" s="4"/>
      <c r="C577" s="4"/>
      <c r="D577" s="4"/>
      <c r="E577" s="4"/>
      <c r="F577" s="4"/>
      <c r="G577" s="4"/>
      <c r="H577" s="4"/>
      <c r="I577" s="4"/>
      <c r="J577" s="4"/>
      <c r="K577" s="4"/>
      <c r="L577" s="4"/>
      <c r="M577" s="4"/>
      <c r="N577" s="4"/>
      <c r="O577" s="4"/>
      <c r="P577" s="4"/>
      <c r="Q577" s="4"/>
      <c r="R577" s="4"/>
      <c r="S577" s="4"/>
      <c r="T577" s="4"/>
      <c r="U577" s="4"/>
    </row>
    <row r="578" spans="1:21" ht="12.75" x14ac:dyDescent="0.2">
      <c r="A578" s="4"/>
      <c r="B578" s="4"/>
      <c r="C578" s="4"/>
      <c r="D578" s="4"/>
      <c r="E578" s="4"/>
      <c r="F578" s="4"/>
      <c r="G578" s="4"/>
      <c r="H578" s="4"/>
      <c r="I578" s="4"/>
      <c r="J578" s="4"/>
      <c r="K578" s="4"/>
      <c r="L578" s="4"/>
      <c r="M578" s="4"/>
      <c r="N578" s="4"/>
      <c r="O578" s="4"/>
      <c r="P578" s="4"/>
      <c r="Q578" s="4"/>
      <c r="R578" s="4"/>
      <c r="S578" s="4"/>
      <c r="T578" s="4"/>
      <c r="U578" s="4"/>
    </row>
    <row r="579" spans="1:21" ht="12.75" x14ac:dyDescent="0.2">
      <c r="A579" s="4"/>
      <c r="B579" s="4"/>
      <c r="C579" s="4"/>
      <c r="D579" s="4"/>
      <c r="E579" s="4"/>
      <c r="F579" s="4"/>
      <c r="G579" s="4"/>
      <c r="H579" s="4"/>
      <c r="I579" s="4"/>
      <c r="J579" s="4"/>
      <c r="K579" s="4"/>
      <c r="L579" s="4"/>
      <c r="M579" s="4"/>
      <c r="N579" s="4"/>
      <c r="O579" s="4"/>
      <c r="P579" s="4"/>
      <c r="Q579" s="4"/>
      <c r="R579" s="4"/>
      <c r="S579" s="4"/>
      <c r="T579" s="4"/>
      <c r="U579" s="4"/>
    </row>
    <row r="580" spans="1:21" ht="12.75" x14ac:dyDescent="0.2">
      <c r="A580" s="4"/>
      <c r="B580" s="4"/>
      <c r="C580" s="4"/>
      <c r="D580" s="4"/>
      <c r="E580" s="4"/>
      <c r="F580" s="4"/>
      <c r="G580" s="4"/>
      <c r="H580" s="4"/>
      <c r="I580" s="4"/>
      <c r="J580" s="4"/>
      <c r="K580" s="4"/>
      <c r="L580" s="4"/>
      <c r="M580" s="4"/>
      <c r="N580" s="4"/>
      <c r="O580" s="4"/>
      <c r="P580" s="4"/>
      <c r="Q580" s="4"/>
      <c r="R580" s="4"/>
      <c r="S580" s="4"/>
      <c r="T580" s="4"/>
      <c r="U580" s="4"/>
    </row>
    <row r="581" spans="1:21" ht="12.75" x14ac:dyDescent="0.2">
      <c r="A581" s="4"/>
      <c r="B581" s="4"/>
      <c r="C581" s="4"/>
      <c r="D581" s="4"/>
      <c r="E581" s="4"/>
      <c r="F581" s="4"/>
      <c r="G581" s="4"/>
      <c r="H581" s="4"/>
      <c r="I581" s="4"/>
      <c r="J581" s="4"/>
      <c r="K581" s="4"/>
      <c r="L581" s="4"/>
      <c r="M581" s="4"/>
      <c r="N581" s="4"/>
      <c r="O581" s="4"/>
      <c r="P581" s="4"/>
      <c r="Q581" s="4"/>
      <c r="R581" s="4"/>
      <c r="S581" s="4"/>
      <c r="T581" s="4"/>
      <c r="U581" s="4"/>
    </row>
    <row r="582" spans="1:21" ht="12.75" x14ac:dyDescent="0.2">
      <c r="A582" s="4"/>
      <c r="B582" s="4"/>
      <c r="C582" s="4"/>
      <c r="D582" s="4"/>
      <c r="E582" s="4"/>
      <c r="F582" s="4"/>
      <c r="G582" s="4"/>
      <c r="H582" s="4"/>
      <c r="I582" s="4"/>
      <c r="J582" s="4"/>
      <c r="K582" s="4"/>
      <c r="L582" s="4"/>
      <c r="M582" s="4"/>
      <c r="N582" s="4"/>
      <c r="O582" s="4"/>
      <c r="P582" s="4"/>
      <c r="Q582" s="4"/>
      <c r="R582" s="4"/>
      <c r="S582" s="4"/>
      <c r="T582" s="4"/>
      <c r="U582" s="4"/>
    </row>
    <row r="583" spans="1:21" ht="12.75" x14ac:dyDescent="0.2">
      <c r="A583" s="4"/>
      <c r="B583" s="4"/>
      <c r="C583" s="4"/>
      <c r="D583" s="4"/>
      <c r="E583" s="4"/>
      <c r="F583" s="4"/>
      <c r="G583" s="4"/>
      <c r="H583" s="4"/>
      <c r="I583" s="4"/>
      <c r="J583" s="4"/>
      <c r="K583" s="4"/>
      <c r="L583" s="4"/>
      <c r="M583" s="4"/>
      <c r="N583" s="4"/>
      <c r="O583" s="4"/>
      <c r="P583" s="4"/>
      <c r="Q583" s="4"/>
      <c r="R583" s="4"/>
      <c r="S583" s="4"/>
      <c r="T583" s="4"/>
      <c r="U583" s="4"/>
    </row>
    <row r="584" spans="1:21" ht="12.75" x14ac:dyDescent="0.2">
      <c r="A584" s="4"/>
      <c r="B584" s="4"/>
      <c r="C584" s="4"/>
      <c r="D584" s="4"/>
      <c r="E584" s="4"/>
      <c r="F584" s="4"/>
      <c r="G584" s="4"/>
      <c r="H584" s="4"/>
      <c r="I584" s="4"/>
      <c r="J584" s="4"/>
      <c r="K584" s="4"/>
      <c r="L584" s="4"/>
      <c r="M584" s="4"/>
      <c r="N584" s="4"/>
      <c r="O584" s="4"/>
      <c r="P584" s="4"/>
      <c r="Q584" s="4"/>
      <c r="R584" s="4"/>
      <c r="S584" s="4"/>
      <c r="T584" s="4"/>
      <c r="U584" s="4"/>
    </row>
    <row r="585" spans="1:21" ht="12.75" x14ac:dyDescent="0.2">
      <c r="A585" s="4"/>
      <c r="B585" s="4"/>
      <c r="C585" s="4"/>
      <c r="D585" s="4"/>
      <c r="E585" s="4"/>
      <c r="F585" s="4"/>
      <c r="G585" s="4"/>
      <c r="H585" s="4"/>
      <c r="I585" s="4"/>
      <c r="J585" s="4"/>
      <c r="K585" s="4"/>
      <c r="L585" s="4"/>
      <c r="M585" s="4"/>
      <c r="N585" s="4"/>
      <c r="O585" s="4"/>
      <c r="P585" s="4"/>
      <c r="Q585" s="4"/>
      <c r="R585" s="4"/>
      <c r="S585" s="4"/>
      <c r="T585" s="4"/>
      <c r="U585" s="4"/>
    </row>
    <row r="586" spans="1:21" ht="12.75" x14ac:dyDescent="0.2">
      <c r="A586" s="4"/>
      <c r="B586" s="4"/>
      <c r="C586" s="4"/>
      <c r="D586" s="4"/>
      <c r="E586" s="4"/>
      <c r="F586" s="4"/>
      <c r="G586" s="4"/>
      <c r="H586" s="4"/>
      <c r="I586" s="4"/>
      <c r="J586" s="4"/>
      <c r="K586" s="4"/>
      <c r="L586" s="4"/>
      <c r="M586" s="4"/>
      <c r="N586" s="4"/>
      <c r="O586" s="4"/>
      <c r="P586" s="4"/>
      <c r="Q586" s="4"/>
      <c r="R586" s="4"/>
      <c r="S586" s="4"/>
      <c r="T586" s="4"/>
      <c r="U586" s="4"/>
    </row>
    <row r="587" spans="1:21" ht="12.75" x14ac:dyDescent="0.2">
      <c r="A587" s="4"/>
      <c r="B587" s="4"/>
      <c r="C587" s="4"/>
      <c r="D587" s="4"/>
      <c r="E587" s="4"/>
      <c r="F587" s="4"/>
      <c r="G587" s="4"/>
      <c r="H587" s="4"/>
      <c r="I587" s="4"/>
      <c r="J587" s="4"/>
      <c r="K587" s="4"/>
      <c r="L587" s="4"/>
      <c r="M587" s="4"/>
      <c r="N587" s="4"/>
      <c r="O587" s="4"/>
      <c r="P587" s="4"/>
      <c r="Q587" s="4"/>
      <c r="R587" s="4"/>
      <c r="S587" s="4"/>
      <c r="T587" s="4"/>
      <c r="U587" s="4"/>
    </row>
    <row r="588" spans="1:21" ht="12.75" x14ac:dyDescent="0.2">
      <c r="A588" s="4"/>
      <c r="B588" s="4"/>
      <c r="C588" s="4"/>
      <c r="D588" s="4"/>
      <c r="E588" s="4"/>
      <c r="F588" s="4"/>
      <c r="G588" s="4"/>
      <c r="H588" s="4"/>
      <c r="I588" s="4"/>
      <c r="J588" s="4"/>
      <c r="K588" s="4"/>
      <c r="L588" s="4"/>
      <c r="M588" s="4"/>
      <c r="N588" s="4"/>
      <c r="O588" s="4"/>
      <c r="P588" s="4"/>
      <c r="Q588" s="4"/>
      <c r="R588" s="4"/>
      <c r="S588" s="4"/>
      <c r="T588" s="4"/>
      <c r="U588" s="4"/>
    </row>
    <row r="589" spans="1:21" ht="12.75" x14ac:dyDescent="0.2">
      <c r="A589" s="4"/>
      <c r="B589" s="4"/>
      <c r="C589" s="4"/>
      <c r="D589" s="4"/>
      <c r="E589" s="4"/>
      <c r="F589" s="4"/>
      <c r="G589" s="4"/>
      <c r="H589" s="4"/>
      <c r="I589" s="4"/>
      <c r="J589" s="4"/>
      <c r="K589" s="4"/>
      <c r="L589" s="4"/>
      <c r="M589" s="4"/>
      <c r="N589" s="4"/>
      <c r="O589" s="4"/>
      <c r="P589" s="4"/>
      <c r="Q589" s="4"/>
      <c r="R589" s="4"/>
      <c r="S589" s="4"/>
      <c r="T589" s="4"/>
      <c r="U589" s="4"/>
    </row>
    <row r="590" spans="1:21" ht="12.75" x14ac:dyDescent="0.2">
      <c r="A590" s="4"/>
      <c r="B590" s="4"/>
      <c r="C590" s="4"/>
      <c r="D590" s="4"/>
      <c r="E590" s="4"/>
      <c r="F590" s="4"/>
      <c r="G590" s="4"/>
      <c r="H590" s="4"/>
      <c r="I590" s="4"/>
      <c r="J590" s="4"/>
      <c r="K590" s="4"/>
      <c r="L590" s="4"/>
      <c r="M590" s="4"/>
      <c r="N590" s="4"/>
      <c r="O590" s="4"/>
      <c r="P590" s="4"/>
      <c r="Q590" s="4"/>
      <c r="R590" s="4"/>
      <c r="S590" s="4"/>
      <c r="T590" s="4"/>
      <c r="U590" s="4"/>
    </row>
    <row r="591" spans="1:21" ht="12.75" x14ac:dyDescent="0.2">
      <c r="A591" s="4"/>
      <c r="B591" s="4"/>
      <c r="C591" s="4"/>
      <c r="D591" s="4"/>
      <c r="E591" s="4"/>
      <c r="F591" s="4"/>
      <c r="G591" s="4"/>
      <c r="H591" s="4"/>
      <c r="I591" s="4"/>
      <c r="J591" s="4"/>
      <c r="K591" s="4"/>
      <c r="L591" s="4"/>
      <c r="M591" s="4"/>
      <c r="N591" s="4"/>
      <c r="O591" s="4"/>
      <c r="P591" s="4"/>
      <c r="Q591" s="4"/>
      <c r="R591" s="4"/>
      <c r="S591" s="4"/>
      <c r="T591" s="4"/>
      <c r="U591" s="4"/>
    </row>
    <row r="592" spans="1:21" ht="12.75" x14ac:dyDescent="0.2">
      <c r="A592" s="4"/>
      <c r="B592" s="4"/>
      <c r="C592" s="4"/>
      <c r="D592" s="4"/>
      <c r="E592" s="4"/>
      <c r="F592" s="4"/>
      <c r="G592" s="4"/>
      <c r="H592" s="4"/>
      <c r="I592" s="4"/>
      <c r="J592" s="4"/>
      <c r="K592" s="4"/>
      <c r="L592" s="4"/>
      <c r="M592" s="4"/>
      <c r="N592" s="4"/>
      <c r="O592" s="4"/>
      <c r="P592" s="4"/>
      <c r="Q592" s="4"/>
      <c r="R592" s="4"/>
      <c r="S592" s="4"/>
      <c r="T592" s="4"/>
      <c r="U592" s="4"/>
    </row>
    <row r="593" spans="1:21" ht="12.75" x14ac:dyDescent="0.2">
      <c r="A593" s="4"/>
      <c r="B593" s="4"/>
      <c r="C593" s="4"/>
      <c r="D593" s="4"/>
      <c r="E593" s="4"/>
      <c r="F593" s="4"/>
      <c r="G593" s="4"/>
      <c r="H593" s="4"/>
      <c r="I593" s="4"/>
      <c r="J593" s="4"/>
      <c r="K593" s="4"/>
      <c r="L593" s="4"/>
      <c r="M593" s="4"/>
      <c r="N593" s="4"/>
      <c r="O593" s="4"/>
      <c r="P593" s="4"/>
      <c r="Q593" s="4"/>
      <c r="R593" s="4"/>
      <c r="S593" s="4"/>
      <c r="T593" s="4"/>
      <c r="U593" s="4"/>
    </row>
    <row r="594" spans="1:21" ht="12.75" x14ac:dyDescent="0.2">
      <c r="A594" s="4"/>
      <c r="B594" s="4"/>
      <c r="C594" s="4"/>
      <c r="D594" s="4"/>
      <c r="E594" s="4"/>
      <c r="F594" s="4"/>
      <c r="G594" s="4"/>
      <c r="H594" s="4"/>
      <c r="I594" s="4"/>
      <c r="J594" s="4"/>
      <c r="K594" s="4"/>
      <c r="L594" s="4"/>
      <c r="M594" s="4"/>
      <c r="N594" s="4"/>
      <c r="O594" s="4"/>
      <c r="P594" s="4"/>
      <c r="Q594" s="4"/>
      <c r="R594" s="4"/>
      <c r="S594" s="4"/>
      <c r="T594" s="4"/>
      <c r="U594" s="4"/>
    </row>
    <row r="595" spans="1:21" ht="12.75" x14ac:dyDescent="0.2">
      <c r="A595" s="4"/>
      <c r="B595" s="4"/>
      <c r="C595" s="4"/>
      <c r="D595" s="4"/>
      <c r="E595" s="4"/>
      <c r="F595" s="4"/>
      <c r="G595" s="4"/>
      <c r="H595" s="4"/>
      <c r="I595" s="4"/>
      <c r="J595" s="4"/>
      <c r="K595" s="4"/>
      <c r="L595" s="4"/>
      <c r="M595" s="4"/>
      <c r="N595" s="4"/>
      <c r="O595" s="4"/>
      <c r="P595" s="4"/>
      <c r="Q595" s="4"/>
      <c r="R595" s="4"/>
      <c r="S595" s="4"/>
      <c r="T595" s="4"/>
      <c r="U595" s="4"/>
    </row>
    <row r="596" spans="1:21" ht="12.75" x14ac:dyDescent="0.2">
      <c r="A596" s="4"/>
      <c r="B596" s="4"/>
      <c r="C596" s="4"/>
      <c r="D596" s="4"/>
      <c r="E596" s="4"/>
      <c r="F596" s="4"/>
      <c r="G596" s="4"/>
      <c r="H596" s="4"/>
      <c r="I596" s="4"/>
      <c r="J596" s="4"/>
      <c r="K596" s="4"/>
      <c r="L596" s="4"/>
      <c r="M596" s="4"/>
      <c r="N596" s="4"/>
      <c r="O596" s="4"/>
      <c r="P596" s="4"/>
      <c r="Q596" s="4"/>
      <c r="R596" s="4"/>
      <c r="S596" s="4"/>
      <c r="T596" s="4"/>
      <c r="U596" s="4"/>
    </row>
    <row r="597" spans="1:21" ht="12.75" x14ac:dyDescent="0.2">
      <c r="A597" s="4"/>
      <c r="B597" s="4"/>
      <c r="C597" s="4"/>
      <c r="D597" s="4"/>
      <c r="E597" s="4"/>
      <c r="F597" s="4"/>
      <c r="G597" s="4"/>
      <c r="H597" s="4"/>
      <c r="I597" s="4"/>
      <c r="J597" s="4"/>
      <c r="K597" s="4"/>
      <c r="L597" s="4"/>
      <c r="M597" s="4"/>
      <c r="N597" s="4"/>
      <c r="O597" s="4"/>
      <c r="P597" s="4"/>
      <c r="Q597" s="4"/>
      <c r="R597" s="4"/>
      <c r="S597" s="4"/>
      <c r="T597" s="4"/>
      <c r="U597" s="4"/>
    </row>
    <row r="598" spans="1:21" ht="12.75" x14ac:dyDescent="0.2">
      <c r="A598" s="4"/>
      <c r="B598" s="4"/>
      <c r="C598" s="4"/>
      <c r="D598" s="4"/>
      <c r="E598" s="4"/>
      <c r="F598" s="4"/>
      <c r="G598" s="4"/>
      <c r="H598" s="4"/>
      <c r="I598" s="4"/>
      <c r="J598" s="4"/>
      <c r="K598" s="4"/>
      <c r="L598" s="4"/>
      <c r="M598" s="4"/>
      <c r="N598" s="4"/>
      <c r="O598" s="4"/>
      <c r="P598" s="4"/>
      <c r="Q598" s="4"/>
      <c r="R598" s="4"/>
      <c r="S598" s="4"/>
      <c r="T598" s="4"/>
      <c r="U598" s="4"/>
    </row>
    <row r="599" spans="1:21" ht="12.75" x14ac:dyDescent="0.2">
      <c r="A599" s="4"/>
      <c r="B599" s="4"/>
      <c r="C599" s="4"/>
      <c r="D599" s="4"/>
      <c r="E599" s="4"/>
      <c r="F599" s="4"/>
      <c r="G599" s="4"/>
      <c r="H599" s="4"/>
      <c r="I599" s="4"/>
      <c r="J599" s="4"/>
      <c r="K599" s="4"/>
      <c r="L599" s="4"/>
      <c r="M599" s="4"/>
      <c r="N599" s="4"/>
      <c r="O599" s="4"/>
      <c r="P599" s="4"/>
      <c r="Q599" s="4"/>
      <c r="R599" s="4"/>
      <c r="S599" s="4"/>
      <c r="T599" s="4"/>
      <c r="U599" s="4"/>
    </row>
    <row r="600" spans="1:21" ht="12.75" x14ac:dyDescent="0.2">
      <c r="A600" s="4"/>
      <c r="B600" s="4"/>
      <c r="C600" s="4"/>
      <c r="D600" s="4"/>
      <c r="E600" s="4"/>
      <c r="F600" s="4"/>
      <c r="G600" s="4"/>
      <c r="H600" s="4"/>
      <c r="I600" s="4"/>
      <c r="J600" s="4"/>
      <c r="K600" s="4"/>
      <c r="L600" s="4"/>
      <c r="M600" s="4"/>
      <c r="N600" s="4"/>
      <c r="O600" s="4"/>
      <c r="P600" s="4"/>
      <c r="Q600" s="4"/>
      <c r="R600" s="4"/>
      <c r="S600" s="4"/>
      <c r="T600" s="4"/>
      <c r="U600" s="4"/>
    </row>
    <row r="601" spans="1:21" ht="12.75" x14ac:dyDescent="0.2">
      <c r="A601" s="4"/>
      <c r="B601" s="4"/>
      <c r="C601" s="4"/>
      <c r="D601" s="4"/>
      <c r="E601" s="4"/>
      <c r="F601" s="4"/>
      <c r="G601" s="4"/>
      <c r="H601" s="4"/>
      <c r="I601" s="4"/>
      <c r="J601" s="4"/>
      <c r="K601" s="4"/>
      <c r="L601" s="4"/>
      <c r="M601" s="4"/>
      <c r="N601" s="4"/>
      <c r="O601" s="4"/>
      <c r="P601" s="4"/>
      <c r="Q601" s="4"/>
      <c r="R601" s="4"/>
      <c r="S601" s="4"/>
      <c r="T601" s="4"/>
      <c r="U601" s="4"/>
    </row>
    <row r="602" spans="1:21" ht="12.75" x14ac:dyDescent="0.2">
      <c r="A602" s="4"/>
      <c r="B602" s="4"/>
      <c r="C602" s="4"/>
      <c r="D602" s="4"/>
      <c r="E602" s="4"/>
      <c r="F602" s="4"/>
      <c r="G602" s="4"/>
      <c r="H602" s="4"/>
      <c r="I602" s="4"/>
      <c r="J602" s="4"/>
      <c r="K602" s="4"/>
      <c r="L602" s="4"/>
      <c r="M602" s="4"/>
      <c r="N602" s="4"/>
      <c r="O602" s="4"/>
      <c r="P602" s="4"/>
      <c r="Q602" s="4"/>
      <c r="R602" s="4"/>
      <c r="S602" s="4"/>
      <c r="T602" s="4"/>
      <c r="U602" s="4"/>
    </row>
    <row r="603" spans="1:21" ht="12.75" x14ac:dyDescent="0.2">
      <c r="A603" s="4"/>
      <c r="B603" s="4"/>
      <c r="C603" s="4"/>
      <c r="D603" s="4"/>
      <c r="E603" s="4"/>
      <c r="F603" s="4"/>
      <c r="G603" s="4"/>
      <c r="H603" s="4"/>
      <c r="I603" s="4"/>
      <c r="J603" s="4"/>
      <c r="K603" s="4"/>
      <c r="L603" s="4"/>
      <c r="M603" s="4"/>
      <c r="N603" s="4"/>
      <c r="O603" s="4"/>
      <c r="P603" s="4"/>
      <c r="Q603" s="4"/>
      <c r="R603" s="4"/>
      <c r="S603" s="4"/>
      <c r="T603" s="4"/>
      <c r="U603" s="4"/>
    </row>
    <row r="604" spans="1:21" ht="12.75" x14ac:dyDescent="0.2">
      <c r="A604" s="4"/>
      <c r="B604" s="4"/>
      <c r="C604" s="4"/>
      <c r="D604" s="4"/>
      <c r="E604" s="4"/>
      <c r="F604" s="4"/>
      <c r="G604" s="4"/>
      <c r="H604" s="4"/>
      <c r="I604" s="4"/>
      <c r="J604" s="4"/>
      <c r="K604" s="4"/>
      <c r="L604" s="4"/>
      <c r="M604" s="4"/>
      <c r="N604" s="4"/>
      <c r="O604" s="4"/>
      <c r="P604" s="4"/>
      <c r="Q604" s="4"/>
      <c r="R604" s="4"/>
      <c r="S604" s="4"/>
      <c r="T604" s="4"/>
      <c r="U604" s="4"/>
    </row>
    <row r="605" spans="1:21" ht="12.75" x14ac:dyDescent="0.2">
      <c r="A605" s="4"/>
      <c r="B605" s="4"/>
      <c r="C605" s="4"/>
      <c r="D605" s="4"/>
      <c r="E605" s="4"/>
      <c r="F605" s="4"/>
      <c r="G605" s="4"/>
      <c r="H605" s="4"/>
      <c r="I605" s="4"/>
      <c r="J605" s="4"/>
      <c r="K605" s="4"/>
      <c r="L605" s="4"/>
      <c r="M605" s="4"/>
      <c r="N605" s="4"/>
      <c r="O605" s="4"/>
      <c r="P605" s="4"/>
      <c r="Q605" s="4"/>
      <c r="R605" s="4"/>
      <c r="S605" s="4"/>
      <c r="T605" s="4"/>
      <c r="U605" s="4"/>
    </row>
    <row r="606" spans="1:21" ht="12.75" x14ac:dyDescent="0.2">
      <c r="A606" s="4"/>
      <c r="B606" s="4"/>
      <c r="C606" s="4"/>
      <c r="D606" s="4"/>
      <c r="E606" s="4"/>
      <c r="F606" s="4"/>
      <c r="G606" s="4"/>
      <c r="H606" s="4"/>
      <c r="I606" s="4"/>
      <c r="J606" s="4"/>
      <c r="K606" s="4"/>
      <c r="L606" s="4"/>
      <c r="M606" s="4"/>
      <c r="N606" s="4"/>
      <c r="O606" s="4"/>
      <c r="P606" s="4"/>
      <c r="Q606" s="4"/>
      <c r="R606" s="4"/>
      <c r="S606" s="4"/>
      <c r="T606" s="4"/>
      <c r="U606" s="4"/>
    </row>
    <row r="607" spans="1:21" ht="12.75" x14ac:dyDescent="0.2">
      <c r="A607" s="4"/>
      <c r="B607" s="4"/>
      <c r="C607" s="4"/>
      <c r="D607" s="4"/>
      <c r="E607" s="4"/>
      <c r="F607" s="4"/>
      <c r="G607" s="4"/>
      <c r="H607" s="4"/>
      <c r="I607" s="4"/>
      <c r="J607" s="4"/>
      <c r="K607" s="4"/>
      <c r="L607" s="4"/>
      <c r="M607" s="4"/>
      <c r="N607" s="4"/>
      <c r="O607" s="4"/>
      <c r="P607" s="4"/>
      <c r="Q607" s="4"/>
      <c r="R607" s="4"/>
      <c r="S607" s="4"/>
      <c r="T607" s="4"/>
      <c r="U607" s="4"/>
    </row>
    <row r="608" spans="1:21" ht="12.75" x14ac:dyDescent="0.2">
      <c r="A608" s="4"/>
      <c r="B608" s="4"/>
      <c r="C608" s="4"/>
      <c r="D608" s="4"/>
      <c r="E608" s="4"/>
      <c r="F608" s="4"/>
      <c r="G608" s="4"/>
      <c r="H608" s="4"/>
      <c r="I608" s="4"/>
      <c r="J608" s="4"/>
      <c r="K608" s="4"/>
      <c r="L608" s="4"/>
      <c r="M608" s="4"/>
      <c r="N608" s="4"/>
      <c r="O608" s="4"/>
      <c r="P608" s="4"/>
      <c r="Q608" s="4"/>
      <c r="R608" s="4"/>
      <c r="S608" s="4"/>
      <c r="T608" s="4"/>
      <c r="U608" s="4"/>
    </row>
    <row r="609" spans="1:21" ht="12.75" x14ac:dyDescent="0.2">
      <c r="A609" s="4"/>
      <c r="B609" s="4"/>
      <c r="C609" s="4"/>
      <c r="D609" s="4"/>
      <c r="E609" s="4"/>
      <c r="F609" s="4"/>
      <c r="G609" s="4"/>
      <c r="H609" s="4"/>
      <c r="I609" s="4"/>
      <c r="J609" s="4"/>
      <c r="K609" s="4"/>
      <c r="L609" s="4"/>
      <c r="M609" s="4"/>
      <c r="N609" s="4"/>
      <c r="O609" s="4"/>
      <c r="P609" s="4"/>
      <c r="Q609" s="4"/>
      <c r="R609" s="4"/>
      <c r="S609" s="4"/>
      <c r="T609" s="4"/>
      <c r="U609" s="4"/>
    </row>
    <row r="610" spans="1:21" ht="12.75" x14ac:dyDescent="0.2">
      <c r="A610" s="4"/>
      <c r="B610" s="4"/>
      <c r="C610" s="4"/>
      <c r="D610" s="4"/>
      <c r="E610" s="4"/>
      <c r="F610" s="4"/>
      <c r="G610" s="4"/>
      <c r="H610" s="4"/>
      <c r="I610" s="4"/>
      <c r="J610" s="4"/>
      <c r="K610" s="4"/>
      <c r="L610" s="4"/>
      <c r="M610" s="4"/>
      <c r="N610" s="4"/>
      <c r="O610" s="4"/>
      <c r="P610" s="4"/>
      <c r="Q610" s="4"/>
      <c r="R610" s="4"/>
      <c r="S610" s="4"/>
      <c r="T610" s="4"/>
      <c r="U610" s="4"/>
    </row>
    <row r="611" spans="1:21" ht="12.75" x14ac:dyDescent="0.2">
      <c r="A611" s="4"/>
      <c r="B611" s="4"/>
      <c r="C611" s="4"/>
      <c r="D611" s="4"/>
      <c r="E611" s="4"/>
      <c r="F611" s="4"/>
      <c r="G611" s="4"/>
      <c r="H611" s="4"/>
      <c r="I611" s="4"/>
      <c r="J611" s="4"/>
      <c r="K611" s="4"/>
      <c r="L611" s="4"/>
      <c r="M611" s="4"/>
      <c r="N611" s="4"/>
      <c r="O611" s="4"/>
      <c r="P611" s="4"/>
      <c r="Q611" s="4"/>
      <c r="R611" s="4"/>
      <c r="S611" s="4"/>
      <c r="T611" s="4"/>
      <c r="U611" s="4"/>
    </row>
    <row r="612" spans="1:21" ht="12.75" x14ac:dyDescent="0.2">
      <c r="A612" s="4"/>
      <c r="B612" s="4"/>
      <c r="C612" s="4"/>
      <c r="D612" s="4"/>
      <c r="E612" s="4"/>
      <c r="F612" s="4"/>
      <c r="G612" s="4"/>
      <c r="H612" s="4"/>
      <c r="I612" s="4"/>
      <c r="J612" s="4"/>
      <c r="K612" s="4"/>
      <c r="L612" s="4"/>
      <c r="M612" s="4"/>
      <c r="N612" s="4"/>
      <c r="O612" s="4"/>
      <c r="P612" s="4"/>
      <c r="Q612" s="4"/>
      <c r="R612" s="4"/>
      <c r="S612" s="4"/>
      <c r="T612" s="4"/>
      <c r="U612" s="4"/>
    </row>
    <row r="613" spans="1:21" ht="12.75" x14ac:dyDescent="0.2">
      <c r="A613" s="4"/>
      <c r="B613" s="4"/>
      <c r="C613" s="4"/>
      <c r="D613" s="4"/>
      <c r="E613" s="4"/>
      <c r="F613" s="4"/>
      <c r="G613" s="4"/>
      <c r="H613" s="4"/>
      <c r="I613" s="4"/>
      <c r="J613" s="4"/>
      <c r="K613" s="4"/>
      <c r="L613" s="4"/>
      <c r="M613" s="4"/>
      <c r="N613" s="4"/>
      <c r="O613" s="4"/>
      <c r="P613" s="4"/>
      <c r="Q613" s="4"/>
      <c r="R613" s="4"/>
      <c r="S613" s="4"/>
      <c r="T613" s="4"/>
      <c r="U613" s="4"/>
    </row>
    <row r="614" spans="1:21" ht="12.75" x14ac:dyDescent="0.2">
      <c r="A614" s="4"/>
      <c r="B614" s="4"/>
      <c r="C614" s="4"/>
      <c r="D614" s="4"/>
      <c r="E614" s="4"/>
      <c r="F614" s="4"/>
      <c r="G614" s="4"/>
      <c r="H614" s="4"/>
      <c r="I614" s="4"/>
      <c r="J614" s="4"/>
      <c r="K614" s="4"/>
      <c r="L614" s="4"/>
      <c r="M614" s="4"/>
      <c r="N614" s="4"/>
      <c r="O614" s="4"/>
      <c r="P614" s="4"/>
      <c r="Q614" s="4"/>
      <c r="R614" s="4"/>
      <c r="S614" s="4"/>
      <c r="T614" s="4"/>
      <c r="U614" s="4"/>
    </row>
    <row r="615" spans="1:21" ht="12.75" x14ac:dyDescent="0.2">
      <c r="A615" s="4"/>
      <c r="B615" s="4"/>
      <c r="C615" s="4"/>
      <c r="D615" s="4"/>
      <c r="E615" s="4"/>
      <c r="F615" s="4"/>
      <c r="G615" s="4"/>
      <c r="H615" s="4"/>
      <c r="I615" s="4"/>
      <c r="J615" s="4"/>
      <c r="K615" s="4"/>
      <c r="L615" s="4"/>
      <c r="M615" s="4"/>
      <c r="N615" s="4"/>
      <c r="O615" s="4"/>
      <c r="P615" s="4"/>
      <c r="Q615" s="4"/>
      <c r="R615" s="4"/>
      <c r="S615" s="4"/>
      <c r="T615" s="4"/>
      <c r="U615" s="4"/>
    </row>
    <row r="616" spans="1:21" ht="12.75" x14ac:dyDescent="0.2">
      <c r="A616" s="4"/>
      <c r="B616" s="4"/>
      <c r="C616" s="4"/>
      <c r="D616" s="4"/>
      <c r="E616" s="4"/>
      <c r="F616" s="4"/>
      <c r="G616" s="4"/>
      <c r="H616" s="4"/>
      <c r="I616" s="4"/>
      <c r="J616" s="4"/>
      <c r="K616" s="4"/>
      <c r="L616" s="4"/>
      <c r="M616" s="4"/>
      <c r="N616" s="4"/>
      <c r="O616" s="4"/>
      <c r="P616" s="4"/>
      <c r="Q616" s="4"/>
      <c r="R616" s="4"/>
      <c r="S616" s="4"/>
      <c r="T616" s="4"/>
      <c r="U616" s="4"/>
    </row>
    <row r="617" spans="1:21" ht="12.75" x14ac:dyDescent="0.2">
      <c r="A617" s="4"/>
      <c r="B617" s="4"/>
      <c r="C617" s="4"/>
      <c r="D617" s="4"/>
      <c r="E617" s="4"/>
      <c r="F617" s="4"/>
      <c r="G617" s="4"/>
      <c r="H617" s="4"/>
      <c r="I617" s="4"/>
      <c r="J617" s="4"/>
      <c r="K617" s="4"/>
      <c r="L617" s="4"/>
      <c r="M617" s="4"/>
      <c r="N617" s="4"/>
      <c r="O617" s="4"/>
      <c r="P617" s="4"/>
      <c r="Q617" s="4"/>
      <c r="R617" s="4"/>
      <c r="S617" s="4"/>
      <c r="T617" s="4"/>
      <c r="U617" s="4"/>
    </row>
    <row r="618" spans="1:21" ht="12.75" x14ac:dyDescent="0.2">
      <c r="A618" s="4"/>
      <c r="B618" s="4"/>
      <c r="C618" s="4"/>
      <c r="D618" s="4"/>
      <c r="E618" s="4"/>
      <c r="F618" s="4"/>
      <c r="G618" s="4"/>
      <c r="H618" s="4"/>
      <c r="I618" s="4"/>
      <c r="J618" s="4"/>
      <c r="K618" s="4"/>
      <c r="L618" s="4"/>
      <c r="M618" s="4"/>
      <c r="N618" s="4"/>
      <c r="O618" s="4"/>
      <c r="P618" s="4"/>
      <c r="Q618" s="4"/>
      <c r="R618" s="4"/>
      <c r="S618" s="4"/>
      <c r="T618" s="4"/>
      <c r="U618" s="4"/>
    </row>
    <row r="619" spans="1:21" ht="12.75" x14ac:dyDescent="0.2">
      <c r="A619" s="4"/>
      <c r="B619" s="4"/>
      <c r="C619" s="4"/>
      <c r="D619" s="4"/>
      <c r="E619" s="4"/>
      <c r="F619" s="4"/>
      <c r="G619" s="4"/>
      <c r="H619" s="4"/>
      <c r="I619" s="4"/>
      <c r="J619" s="4"/>
      <c r="K619" s="4"/>
      <c r="L619" s="4"/>
      <c r="M619" s="4"/>
      <c r="N619" s="4"/>
      <c r="O619" s="4"/>
      <c r="P619" s="4"/>
      <c r="Q619" s="4"/>
      <c r="R619" s="4"/>
      <c r="S619" s="4"/>
      <c r="T619" s="4"/>
      <c r="U619" s="4"/>
    </row>
    <row r="620" spans="1:21" ht="12.75" x14ac:dyDescent="0.2">
      <c r="A620" s="4"/>
      <c r="B620" s="4"/>
      <c r="C620" s="4"/>
      <c r="D620" s="4"/>
      <c r="E620" s="4"/>
      <c r="F620" s="4"/>
      <c r="G620" s="4"/>
      <c r="H620" s="4"/>
      <c r="I620" s="4"/>
      <c r="J620" s="4"/>
      <c r="K620" s="4"/>
      <c r="L620" s="4"/>
      <c r="M620" s="4"/>
      <c r="N620" s="4"/>
      <c r="O620" s="4"/>
      <c r="P620" s="4"/>
      <c r="Q620" s="4"/>
      <c r="R620" s="4"/>
      <c r="S620" s="4"/>
      <c r="T620" s="4"/>
      <c r="U620" s="4"/>
    </row>
    <row r="621" spans="1:21" ht="12.75" x14ac:dyDescent="0.2">
      <c r="A621" s="4"/>
      <c r="B621" s="4"/>
      <c r="C621" s="4"/>
      <c r="D621" s="4"/>
      <c r="E621" s="4"/>
      <c r="F621" s="4"/>
      <c r="G621" s="4"/>
      <c r="H621" s="4"/>
      <c r="I621" s="4"/>
      <c r="J621" s="4"/>
      <c r="K621" s="4"/>
      <c r="L621" s="4"/>
      <c r="M621" s="4"/>
      <c r="N621" s="4"/>
      <c r="O621" s="4"/>
      <c r="P621" s="4"/>
      <c r="Q621" s="4"/>
      <c r="R621" s="4"/>
      <c r="S621" s="4"/>
      <c r="T621" s="4"/>
      <c r="U621" s="4"/>
    </row>
    <row r="622" spans="1:21" ht="12.75" x14ac:dyDescent="0.2">
      <c r="A622" s="4"/>
      <c r="B622" s="4"/>
      <c r="C622" s="4"/>
      <c r="D622" s="4"/>
      <c r="E622" s="4"/>
      <c r="F622" s="4"/>
      <c r="G622" s="4"/>
      <c r="H622" s="4"/>
      <c r="I622" s="4"/>
      <c r="J622" s="4"/>
      <c r="K622" s="4"/>
      <c r="L622" s="4"/>
      <c r="M622" s="4"/>
      <c r="N622" s="4"/>
      <c r="O622" s="4"/>
      <c r="P622" s="4"/>
      <c r="Q622" s="4"/>
      <c r="R622" s="4"/>
      <c r="S622" s="4"/>
      <c r="T622" s="4"/>
      <c r="U622" s="4"/>
    </row>
    <row r="623" spans="1:21" ht="12.75" x14ac:dyDescent="0.2">
      <c r="A623" s="4"/>
      <c r="B623" s="4"/>
      <c r="C623" s="4"/>
      <c r="D623" s="4"/>
      <c r="E623" s="4"/>
      <c r="F623" s="4"/>
      <c r="G623" s="4"/>
      <c r="H623" s="4"/>
      <c r="I623" s="4"/>
      <c r="J623" s="4"/>
      <c r="K623" s="4"/>
      <c r="L623" s="4"/>
      <c r="M623" s="4"/>
      <c r="N623" s="4"/>
      <c r="O623" s="4"/>
      <c r="P623" s="4"/>
      <c r="Q623" s="4"/>
      <c r="R623" s="4"/>
      <c r="S623" s="4"/>
      <c r="T623" s="4"/>
      <c r="U623" s="4"/>
    </row>
    <row r="624" spans="1:21" ht="12.75" x14ac:dyDescent="0.2">
      <c r="A624" s="4"/>
      <c r="B624" s="4"/>
      <c r="C624" s="4"/>
      <c r="D624" s="4"/>
      <c r="E624" s="4"/>
      <c r="F624" s="4"/>
      <c r="G624" s="4"/>
      <c r="H624" s="4"/>
      <c r="I624" s="4"/>
      <c r="J624" s="4"/>
      <c r="K624" s="4"/>
      <c r="L624" s="4"/>
      <c r="M624" s="4"/>
      <c r="N624" s="4"/>
      <c r="O624" s="4"/>
      <c r="P624" s="4"/>
      <c r="Q624" s="4"/>
      <c r="R624" s="4"/>
      <c r="S624" s="4"/>
      <c r="T624" s="4"/>
      <c r="U624" s="4"/>
    </row>
    <row r="625" spans="1:21" ht="12.75" x14ac:dyDescent="0.2">
      <c r="A625" s="4"/>
      <c r="B625" s="4"/>
      <c r="C625" s="4"/>
      <c r="D625" s="4"/>
      <c r="E625" s="4"/>
      <c r="F625" s="4"/>
      <c r="G625" s="4"/>
      <c r="H625" s="4"/>
      <c r="I625" s="4"/>
      <c r="J625" s="4"/>
      <c r="K625" s="4"/>
      <c r="L625" s="4"/>
      <c r="M625" s="4"/>
      <c r="N625" s="4"/>
      <c r="O625" s="4"/>
      <c r="P625" s="4"/>
      <c r="Q625" s="4"/>
      <c r="R625" s="4"/>
      <c r="S625" s="4"/>
      <c r="T625" s="4"/>
      <c r="U625" s="4"/>
    </row>
    <row r="626" spans="1:21" ht="12.75" x14ac:dyDescent="0.2">
      <c r="A626" s="4"/>
      <c r="B626" s="4"/>
      <c r="C626" s="4"/>
      <c r="D626" s="4"/>
      <c r="E626" s="4"/>
      <c r="F626" s="4"/>
      <c r="G626" s="4"/>
      <c r="H626" s="4"/>
      <c r="I626" s="4"/>
      <c r="J626" s="4"/>
      <c r="K626" s="4"/>
      <c r="L626" s="4"/>
      <c r="M626" s="4"/>
      <c r="N626" s="4"/>
      <c r="O626" s="4"/>
      <c r="P626" s="4"/>
      <c r="Q626" s="4"/>
      <c r="R626" s="4"/>
      <c r="S626" s="4"/>
      <c r="T626" s="4"/>
      <c r="U626" s="4"/>
    </row>
    <row r="627" spans="1:21" ht="12.75" x14ac:dyDescent="0.2">
      <c r="A627" s="4"/>
      <c r="B627" s="4"/>
      <c r="C627" s="4"/>
      <c r="D627" s="4"/>
      <c r="E627" s="4"/>
      <c r="F627" s="4"/>
      <c r="G627" s="4"/>
      <c r="H627" s="4"/>
      <c r="I627" s="4"/>
      <c r="J627" s="4"/>
      <c r="K627" s="4"/>
      <c r="L627" s="4"/>
      <c r="M627" s="4"/>
      <c r="N627" s="4"/>
      <c r="O627" s="4"/>
      <c r="P627" s="4"/>
      <c r="Q627" s="4"/>
      <c r="R627" s="4"/>
      <c r="S627" s="4"/>
      <c r="T627" s="4"/>
      <c r="U627" s="4"/>
    </row>
    <row r="628" spans="1:21" ht="12.75" x14ac:dyDescent="0.2">
      <c r="A628" s="4"/>
      <c r="B628" s="4"/>
      <c r="C628" s="4"/>
      <c r="D628" s="4"/>
      <c r="E628" s="4"/>
      <c r="F628" s="4"/>
      <c r="G628" s="4"/>
      <c r="H628" s="4"/>
      <c r="I628" s="4"/>
      <c r="J628" s="4"/>
      <c r="K628" s="4"/>
      <c r="L628" s="4"/>
      <c r="M628" s="4"/>
      <c r="N628" s="4"/>
      <c r="O628" s="4"/>
      <c r="P628" s="4"/>
      <c r="Q628" s="4"/>
      <c r="R628" s="4"/>
      <c r="S628" s="4"/>
      <c r="T628" s="4"/>
      <c r="U628" s="4"/>
    </row>
    <row r="629" spans="1:21" ht="12.75" x14ac:dyDescent="0.2">
      <c r="A629" s="4"/>
      <c r="B629" s="4"/>
      <c r="C629" s="4"/>
      <c r="D629" s="4"/>
      <c r="E629" s="4"/>
      <c r="F629" s="4"/>
      <c r="G629" s="4"/>
      <c r="H629" s="4"/>
      <c r="I629" s="4"/>
      <c r="J629" s="4"/>
      <c r="K629" s="4"/>
      <c r="L629" s="4"/>
      <c r="M629" s="4"/>
      <c r="N629" s="4"/>
      <c r="O629" s="4"/>
      <c r="P629" s="4"/>
      <c r="Q629" s="4"/>
      <c r="R629" s="4"/>
      <c r="S629" s="4"/>
      <c r="T629" s="4"/>
      <c r="U629" s="4"/>
    </row>
    <row r="630" spans="1:21" ht="12.75" x14ac:dyDescent="0.2">
      <c r="A630" s="4"/>
      <c r="B630" s="4"/>
      <c r="C630" s="4"/>
      <c r="D630" s="4"/>
      <c r="E630" s="4"/>
      <c r="F630" s="4"/>
      <c r="G630" s="4"/>
      <c r="H630" s="4"/>
      <c r="I630" s="4"/>
      <c r="J630" s="4"/>
      <c r="K630" s="4"/>
      <c r="L630" s="4"/>
      <c r="M630" s="4"/>
      <c r="N630" s="4"/>
      <c r="O630" s="4"/>
      <c r="P630" s="4"/>
      <c r="Q630" s="4"/>
      <c r="R630" s="4"/>
      <c r="S630" s="4"/>
      <c r="T630" s="4"/>
      <c r="U630" s="4"/>
    </row>
    <row r="631" spans="1:21" ht="12.75" x14ac:dyDescent="0.2">
      <c r="A631" s="4"/>
      <c r="B631" s="4"/>
      <c r="C631" s="4"/>
      <c r="D631" s="4"/>
      <c r="E631" s="4"/>
      <c r="F631" s="4"/>
      <c r="G631" s="4"/>
      <c r="H631" s="4"/>
      <c r="I631" s="4"/>
      <c r="J631" s="4"/>
      <c r="K631" s="4"/>
      <c r="L631" s="4"/>
      <c r="M631" s="4"/>
      <c r="N631" s="4"/>
      <c r="O631" s="4"/>
      <c r="P631" s="4"/>
      <c r="Q631" s="4"/>
      <c r="R631" s="4"/>
      <c r="S631" s="4"/>
      <c r="T631" s="4"/>
      <c r="U631" s="4"/>
    </row>
    <row r="632" spans="1:21" ht="12.75" x14ac:dyDescent="0.2">
      <c r="A632" s="4"/>
      <c r="B632" s="4"/>
      <c r="C632" s="4"/>
      <c r="D632" s="4"/>
      <c r="E632" s="4"/>
      <c r="F632" s="4"/>
      <c r="G632" s="4"/>
      <c r="H632" s="4"/>
      <c r="I632" s="4"/>
      <c r="J632" s="4"/>
      <c r="K632" s="4"/>
      <c r="L632" s="4"/>
      <c r="M632" s="4"/>
      <c r="N632" s="4"/>
      <c r="O632" s="4"/>
      <c r="P632" s="4"/>
      <c r="Q632" s="4"/>
      <c r="R632" s="4"/>
      <c r="S632" s="4"/>
      <c r="T632" s="4"/>
      <c r="U632" s="4"/>
    </row>
    <row r="633" spans="1:21" ht="12.75" x14ac:dyDescent="0.2">
      <c r="A633" s="4"/>
      <c r="B633" s="4"/>
      <c r="C633" s="4"/>
      <c r="D633" s="4"/>
      <c r="E633" s="4"/>
      <c r="F633" s="4"/>
      <c r="G633" s="4"/>
      <c r="H633" s="4"/>
      <c r="I633" s="4"/>
      <c r="J633" s="4"/>
      <c r="K633" s="4"/>
      <c r="L633" s="4"/>
      <c r="M633" s="4"/>
      <c r="N633" s="4"/>
      <c r="O633" s="4"/>
      <c r="P633" s="4"/>
      <c r="Q633" s="4"/>
      <c r="R633" s="4"/>
      <c r="S633" s="4"/>
      <c r="T633" s="4"/>
      <c r="U633" s="4"/>
    </row>
    <row r="634" spans="1:21" ht="12.75" x14ac:dyDescent="0.2">
      <c r="A634" s="4"/>
      <c r="B634" s="4"/>
      <c r="C634" s="4"/>
      <c r="D634" s="4"/>
      <c r="E634" s="4"/>
      <c r="F634" s="4"/>
      <c r="G634" s="4"/>
      <c r="H634" s="4"/>
      <c r="I634" s="4"/>
      <c r="J634" s="4"/>
      <c r="K634" s="4"/>
      <c r="L634" s="4"/>
      <c r="M634" s="4"/>
      <c r="N634" s="4"/>
      <c r="O634" s="4"/>
      <c r="P634" s="4"/>
      <c r="Q634" s="4"/>
      <c r="R634" s="4"/>
      <c r="S634" s="4"/>
      <c r="T634" s="4"/>
      <c r="U634" s="4"/>
    </row>
    <row r="635" spans="1:21" ht="12.75" x14ac:dyDescent="0.2">
      <c r="A635" s="4"/>
      <c r="B635" s="4"/>
      <c r="C635" s="4"/>
      <c r="D635" s="4"/>
      <c r="E635" s="4"/>
      <c r="F635" s="4"/>
      <c r="G635" s="4"/>
      <c r="H635" s="4"/>
      <c r="I635" s="4"/>
      <c r="J635" s="4"/>
      <c r="K635" s="4"/>
      <c r="L635" s="4"/>
      <c r="M635" s="4"/>
      <c r="N635" s="4"/>
      <c r="O635" s="4"/>
      <c r="P635" s="4"/>
      <c r="Q635" s="4"/>
      <c r="R635" s="4"/>
      <c r="S635" s="4"/>
      <c r="T635" s="4"/>
      <c r="U635" s="4"/>
    </row>
    <row r="636" spans="1:21" ht="12.75" x14ac:dyDescent="0.2">
      <c r="A636" s="4"/>
      <c r="B636" s="4"/>
      <c r="C636" s="4"/>
      <c r="D636" s="4"/>
      <c r="E636" s="4"/>
      <c r="F636" s="4"/>
      <c r="G636" s="4"/>
      <c r="H636" s="4"/>
      <c r="I636" s="4"/>
      <c r="J636" s="4"/>
      <c r="K636" s="4"/>
      <c r="L636" s="4"/>
      <c r="M636" s="4"/>
      <c r="N636" s="4"/>
      <c r="O636" s="4"/>
      <c r="P636" s="4"/>
      <c r="Q636" s="4"/>
      <c r="R636" s="4"/>
      <c r="S636" s="4"/>
      <c r="T636" s="4"/>
      <c r="U636" s="4"/>
    </row>
    <row r="637" spans="1:21" ht="12.75" x14ac:dyDescent="0.2">
      <c r="A637" s="4"/>
      <c r="B637" s="4"/>
      <c r="C637" s="4"/>
      <c r="D637" s="4"/>
      <c r="E637" s="4"/>
      <c r="F637" s="4"/>
      <c r="G637" s="4"/>
      <c r="H637" s="4"/>
      <c r="I637" s="4"/>
      <c r="J637" s="4"/>
      <c r="K637" s="4"/>
      <c r="L637" s="4"/>
      <c r="M637" s="4"/>
      <c r="N637" s="4"/>
      <c r="O637" s="4"/>
      <c r="P637" s="4"/>
      <c r="Q637" s="4"/>
      <c r="R637" s="4"/>
      <c r="S637" s="4"/>
      <c r="T637" s="4"/>
      <c r="U637" s="4"/>
    </row>
    <row r="638" spans="1:21" ht="12.75" x14ac:dyDescent="0.2">
      <c r="A638" s="4"/>
      <c r="B638" s="4"/>
      <c r="C638" s="4"/>
      <c r="D638" s="4"/>
      <c r="E638" s="4"/>
      <c r="F638" s="4"/>
      <c r="G638" s="4"/>
      <c r="H638" s="4"/>
      <c r="I638" s="4"/>
      <c r="J638" s="4"/>
      <c r="K638" s="4"/>
      <c r="L638" s="4"/>
      <c r="M638" s="4"/>
      <c r="N638" s="4"/>
      <c r="O638" s="4"/>
      <c r="P638" s="4"/>
      <c r="Q638" s="4"/>
      <c r="R638" s="4"/>
      <c r="S638" s="4"/>
      <c r="T638" s="4"/>
      <c r="U638" s="4"/>
    </row>
    <row r="639" spans="1:21" ht="12.75" x14ac:dyDescent="0.2">
      <c r="A639" s="4"/>
      <c r="B639" s="4"/>
      <c r="C639" s="4"/>
      <c r="D639" s="4"/>
      <c r="E639" s="4"/>
      <c r="F639" s="4"/>
      <c r="G639" s="4"/>
      <c r="H639" s="4"/>
      <c r="I639" s="4"/>
      <c r="J639" s="4"/>
      <c r="K639" s="4"/>
      <c r="L639" s="4"/>
      <c r="M639" s="4"/>
      <c r="N639" s="4"/>
      <c r="O639" s="4"/>
      <c r="P639" s="4"/>
      <c r="Q639" s="4"/>
      <c r="R639" s="4"/>
      <c r="S639" s="4"/>
      <c r="T639" s="4"/>
      <c r="U639" s="4"/>
    </row>
    <row r="640" spans="1:21" ht="12.75" x14ac:dyDescent="0.2">
      <c r="A640" s="4"/>
      <c r="B640" s="4"/>
      <c r="C640" s="4"/>
      <c r="D640" s="4"/>
      <c r="E640" s="4"/>
      <c r="F640" s="4"/>
      <c r="G640" s="4"/>
      <c r="H640" s="4"/>
      <c r="I640" s="4"/>
      <c r="J640" s="4"/>
      <c r="K640" s="4"/>
      <c r="L640" s="4"/>
      <c r="M640" s="4"/>
      <c r="N640" s="4"/>
      <c r="O640" s="4"/>
      <c r="P640" s="4"/>
      <c r="Q640" s="4"/>
      <c r="R640" s="4"/>
      <c r="S640" s="4"/>
      <c r="T640" s="4"/>
      <c r="U640" s="4"/>
    </row>
    <row r="641" spans="1:21" ht="12.75" x14ac:dyDescent="0.2">
      <c r="A641" s="4"/>
      <c r="B641" s="4"/>
      <c r="C641" s="4"/>
      <c r="D641" s="4"/>
      <c r="E641" s="4"/>
      <c r="F641" s="4"/>
      <c r="G641" s="4"/>
      <c r="H641" s="4"/>
      <c r="I641" s="4"/>
      <c r="J641" s="4"/>
      <c r="K641" s="4"/>
      <c r="L641" s="4"/>
      <c r="M641" s="4"/>
      <c r="N641" s="4"/>
      <c r="O641" s="4"/>
      <c r="P641" s="4"/>
      <c r="Q641" s="4"/>
      <c r="R641" s="4"/>
      <c r="S641" s="4"/>
      <c r="T641" s="4"/>
      <c r="U641" s="4"/>
    </row>
    <row r="642" spans="1:21" ht="12.75" x14ac:dyDescent="0.2">
      <c r="A642" s="4"/>
      <c r="B642" s="4"/>
      <c r="C642" s="4"/>
      <c r="D642" s="4"/>
      <c r="E642" s="4"/>
      <c r="F642" s="4"/>
      <c r="G642" s="4"/>
      <c r="H642" s="4"/>
      <c r="I642" s="4"/>
      <c r="J642" s="4"/>
      <c r="K642" s="4"/>
      <c r="L642" s="4"/>
      <c r="M642" s="4"/>
      <c r="N642" s="4"/>
      <c r="O642" s="4"/>
      <c r="P642" s="4"/>
      <c r="Q642" s="4"/>
      <c r="R642" s="4"/>
      <c r="S642" s="4"/>
      <c r="T642" s="4"/>
      <c r="U642" s="4"/>
    </row>
    <row r="643" spans="1:21" ht="12.75" x14ac:dyDescent="0.2">
      <c r="A643" s="4"/>
      <c r="B643" s="4"/>
      <c r="C643" s="4"/>
      <c r="D643" s="4"/>
      <c r="E643" s="4"/>
      <c r="F643" s="4"/>
      <c r="G643" s="4"/>
      <c r="H643" s="4"/>
      <c r="I643" s="4"/>
      <c r="J643" s="4"/>
      <c r="K643" s="4"/>
      <c r="L643" s="4"/>
      <c r="M643" s="4"/>
      <c r="N643" s="4"/>
      <c r="O643" s="4"/>
      <c r="P643" s="4"/>
      <c r="Q643" s="4"/>
      <c r="R643" s="4"/>
      <c r="S643" s="4"/>
      <c r="T643" s="4"/>
      <c r="U643" s="4"/>
    </row>
    <row r="644" spans="1:21" ht="12.75" x14ac:dyDescent="0.2">
      <c r="A644" s="4"/>
      <c r="B644" s="4"/>
      <c r="C644" s="4"/>
      <c r="D644" s="4"/>
      <c r="E644" s="4"/>
      <c r="F644" s="4"/>
      <c r="G644" s="4"/>
      <c r="H644" s="4"/>
      <c r="I644" s="4"/>
      <c r="J644" s="4"/>
      <c r="K644" s="4"/>
      <c r="L644" s="4"/>
      <c r="M644" s="4"/>
      <c r="N644" s="4"/>
      <c r="O644" s="4"/>
      <c r="P644" s="4"/>
      <c r="Q644" s="4"/>
      <c r="R644" s="4"/>
      <c r="S644" s="4"/>
      <c r="T644" s="4"/>
      <c r="U644" s="4"/>
    </row>
    <row r="645" spans="1:21" ht="12.75" x14ac:dyDescent="0.2">
      <c r="A645" s="4"/>
      <c r="B645" s="4"/>
      <c r="C645" s="4"/>
      <c r="D645" s="4"/>
      <c r="E645" s="4"/>
      <c r="F645" s="4"/>
      <c r="G645" s="4"/>
      <c r="H645" s="4"/>
      <c r="I645" s="4"/>
      <c r="J645" s="4"/>
      <c r="K645" s="4"/>
      <c r="L645" s="4"/>
      <c r="M645" s="4"/>
      <c r="N645" s="4"/>
      <c r="O645" s="4"/>
      <c r="P645" s="4"/>
      <c r="Q645" s="4"/>
      <c r="R645" s="4"/>
      <c r="S645" s="4"/>
      <c r="T645" s="4"/>
      <c r="U645" s="4"/>
    </row>
    <row r="646" spans="1:21" ht="12.75" x14ac:dyDescent="0.2">
      <c r="A646" s="4"/>
      <c r="B646" s="4"/>
      <c r="C646" s="4"/>
      <c r="D646" s="4"/>
      <c r="E646" s="4"/>
      <c r="F646" s="4"/>
      <c r="G646" s="4"/>
      <c r="H646" s="4"/>
      <c r="I646" s="4"/>
      <c r="J646" s="4"/>
      <c r="K646" s="4"/>
      <c r="L646" s="4"/>
      <c r="M646" s="4"/>
      <c r="N646" s="4"/>
      <c r="O646" s="4"/>
      <c r="P646" s="4"/>
      <c r="Q646" s="4"/>
      <c r="R646" s="4"/>
      <c r="S646" s="4"/>
      <c r="T646" s="4"/>
      <c r="U646" s="4"/>
    </row>
    <row r="647" spans="1:21" ht="12.75" x14ac:dyDescent="0.2">
      <c r="A647" s="4"/>
      <c r="B647" s="4"/>
      <c r="C647" s="4"/>
      <c r="D647" s="4"/>
      <c r="E647" s="4"/>
      <c r="F647" s="4"/>
      <c r="G647" s="4"/>
      <c r="H647" s="4"/>
      <c r="I647" s="4"/>
      <c r="J647" s="4"/>
      <c r="K647" s="4"/>
      <c r="L647" s="4"/>
      <c r="M647" s="4"/>
      <c r="N647" s="4"/>
      <c r="O647" s="4"/>
      <c r="P647" s="4"/>
      <c r="Q647" s="4"/>
      <c r="R647" s="4"/>
      <c r="S647" s="4"/>
      <c r="T647" s="4"/>
      <c r="U647" s="4"/>
    </row>
    <row r="648" spans="1:21" ht="12.75" x14ac:dyDescent="0.2">
      <c r="A648" s="4"/>
      <c r="B648" s="4"/>
      <c r="C648" s="4"/>
      <c r="D648" s="4"/>
      <c r="E648" s="4"/>
      <c r="F648" s="4"/>
      <c r="G648" s="4"/>
      <c r="H648" s="4"/>
      <c r="I648" s="4"/>
      <c r="J648" s="4"/>
      <c r="K648" s="4"/>
      <c r="L648" s="4"/>
      <c r="M648" s="4"/>
      <c r="N648" s="4"/>
      <c r="O648" s="4"/>
      <c r="P648" s="4"/>
      <c r="Q648" s="4"/>
      <c r="R648" s="4"/>
      <c r="S648" s="4"/>
      <c r="T648" s="4"/>
      <c r="U648" s="4"/>
    </row>
    <row r="649" spans="1:21" ht="12.75" x14ac:dyDescent="0.2">
      <c r="A649" s="4"/>
      <c r="B649" s="4"/>
      <c r="C649" s="4"/>
      <c r="D649" s="4"/>
      <c r="E649" s="4"/>
      <c r="F649" s="4"/>
      <c r="G649" s="4"/>
      <c r="H649" s="4"/>
      <c r="I649" s="4"/>
      <c r="J649" s="4"/>
      <c r="K649" s="4"/>
      <c r="L649" s="4"/>
      <c r="M649" s="4"/>
      <c r="N649" s="4"/>
      <c r="O649" s="4"/>
      <c r="P649" s="4"/>
      <c r="Q649" s="4"/>
      <c r="R649" s="4"/>
      <c r="S649" s="4"/>
      <c r="T649" s="4"/>
      <c r="U649" s="4"/>
    </row>
    <row r="650" spans="1:21" ht="12.75" x14ac:dyDescent="0.2">
      <c r="A650" s="4"/>
      <c r="B650" s="4"/>
      <c r="C650" s="4"/>
      <c r="D650" s="4"/>
      <c r="E650" s="4"/>
      <c r="F650" s="4"/>
      <c r="G650" s="4"/>
      <c r="H650" s="4"/>
      <c r="I650" s="4"/>
      <c r="J650" s="4"/>
      <c r="K650" s="4"/>
      <c r="L650" s="4"/>
      <c r="M650" s="4"/>
      <c r="N650" s="4"/>
      <c r="O650" s="4"/>
      <c r="P650" s="4"/>
      <c r="Q650" s="4"/>
      <c r="R650" s="4"/>
      <c r="S650" s="4"/>
      <c r="T650" s="4"/>
      <c r="U650" s="4"/>
    </row>
    <row r="651" spans="1:21" ht="12.75" x14ac:dyDescent="0.2">
      <c r="A651" s="4"/>
      <c r="B651" s="4"/>
      <c r="C651" s="4"/>
      <c r="D651" s="4"/>
      <c r="E651" s="4"/>
      <c r="F651" s="4"/>
      <c r="G651" s="4"/>
      <c r="H651" s="4"/>
      <c r="I651" s="4"/>
      <c r="J651" s="4"/>
      <c r="K651" s="4"/>
      <c r="L651" s="4"/>
      <c r="M651" s="4"/>
      <c r="N651" s="4"/>
      <c r="O651" s="4"/>
      <c r="P651" s="4"/>
      <c r="Q651" s="4"/>
      <c r="R651" s="4"/>
      <c r="S651" s="4"/>
      <c r="T651" s="4"/>
      <c r="U651" s="4"/>
    </row>
    <row r="652" spans="1:21" ht="12.75" x14ac:dyDescent="0.2">
      <c r="A652" s="4"/>
      <c r="B652" s="4"/>
      <c r="C652" s="4"/>
      <c r="D652" s="4"/>
      <c r="E652" s="4"/>
      <c r="F652" s="4"/>
      <c r="G652" s="4"/>
      <c r="H652" s="4"/>
      <c r="I652" s="4"/>
      <c r="J652" s="4"/>
      <c r="K652" s="4"/>
      <c r="L652" s="4"/>
      <c r="M652" s="4"/>
      <c r="N652" s="4"/>
      <c r="O652" s="4"/>
      <c r="P652" s="4"/>
      <c r="Q652" s="4"/>
      <c r="R652" s="4"/>
      <c r="S652" s="4"/>
      <c r="T652" s="4"/>
      <c r="U652" s="4"/>
    </row>
    <row r="653" spans="1:21" ht="12.75" x14ac:dyDescent="0.2">
      <c r="A653" s="4"/>
      <c r="B653" s="4"/>
      <c r="C653" s="4"/>
      <c r="D653" s="4"/>
      <c r="E653" s="4"/>
      <c r="F653" s="4"/>
      <c r="G653" s="4"/>
      <c r="H653" s="4"/>
      <c r="I653" s="4"/>
      <c r="J653" s="4"/>
      <c r="K653" s="4"/>
      <c r="L653" s="4"/>
      <c r="M653" s="4"/>
      <c r="N653" s="4"/>
      <c r="O653" s="4"/>
      <c r="P653" s="4"/>
      <c r="Q653" s="4"/>
      <c r="R653" s="4"/>
      <c r="S653" s="4"/>
      <c r="T653" s="4"/>
      <c r="U653" s="4"/>
    </row>
    <row r="654" spans="1:21" ht="12.75" x14ac:dyDescent="0.2">
      <c r="A654" s="4"/>
      <c r="B654" s="4"/>
      <c r="C654" s="4"/>
      <c r="D654" s="4"/>
      <c r="E654" s="4"/>
      <c r="F654" s="4"/>
      <c r="G654" s="4"/>
      <c r="H654" s="4"/>
      <c r="I654" s="4"/>
      <c r="J654" s="4"/>
      <c r="K654" s="4"/>
      <c r="L654" s="4"/>
      <c r="M654" s="4"/>
      <c r="N654" s="4"/>
      <c r="O654" s="4"/>
      <c r="P654" s="4"/>
      <c r="Q654" s="4"/>
      <c r="R654" s="4"/>
      <c r="S654" s="4"/>
      <c r="T654" s="4"/>
      <c r="U654" s="4"/>
    </row>
    <row r="655" spans="1:21" ht="12.75" x14ac:dyDescent="0.2">
      <c r="A655" s="4"/>
      <c r="B655" s="4"/>
      <c r="C655" s="4"/>
      <c r="D655" s="4"/>
      <c r="E655" s="4"/>
      <c r="F655" s="4"/>
      <c r="G655" s="4"/>
      <c r="H655" s="4"/>
      <c r="I655" s="4"/>
      <c r="J655" s="4"/>
      <c r="K655" s="4"/>
      <c r="L655" s="4"/>
      <c r="M655" s="4"/>
      <c r="N655" s="4"/>
      <c r="O655" s="4"/>
      <c r="P655" s="4"/>
      <c r="Q655" s="4"/>
      <c r="R655" s="4"/>
      <c r="S655" s="4"/>
      <c r="T655" s="4"/>
      <c r="U655" s="4"/>
    </row>
    <row r="656" spans="1:21" ht="12.75" x14ac:dyDescent="0.2">
      <c r="A656" s="4"/>
      <c r="B656" s="4"/>
      <c r="C656" s="4"/>
      <c r="D656" s="4"/>
      <c r="E656" s="4"/>
      <c r="F656" s="4"/>
      <c r="G656" s="4"/>
      <c r="H656" s="4"/>
      <c r="I656" s="4"/>
      <c r="J656" s="4"/>
      <c r="K656" s="4"/>
      <c r="L656" s="4"/>
      <c r="M656" s="4"/>
      <c r="N656" s="4"/>
      <c r="O656" s="4"/>
      <c r="P656" s="4"/>
      <c r="Q656" s="4"/>
      <c r="R656" s="4"/>
      <c r="S656" s="4"/>
      <c r="T656" s="4"/>
      <c r="U656" s="4"/>
    </row>
    <row r="657" spans="1:21" ht="12.75" x14ac:dyDescent="0.2">
      <c r="A657" s="4"/>
      <c r="B657" s="4"/>
      <c r="C657" s="4"/>
      <c r="D657" s="4"/>
      <c r="E657" s="4"/>
      <c r="F657" s="4"/>
      <c r="G657" s="4"/>
      <c r="H657" s="4"/>
      <c r="I657" s="4"/>
      <c r="J657" s="4"/>
      <c r="K657" s="4"/>
      <c r="L657" s="4"/>
      <c r="M657" s="4"/>
      <c r="N657" s="4"/>
      <c r="O657" s="4"/>
      <c r="P657" s="4"/>
      <c r="Q657" s="4"/>
      <c r="R657" s="4"/>
      <c r="S657" s="4"/>
      <c r="T657" s="4"/>
      <c r="U657" s="4"/>
    </row>
    <row r="658" spans="1:21" ht="12.75" x14ac:dyDescent="0.2">
      <c r="A658" s="4"/>
      <c r="B658" s="4"/>
      <c r="C658" s="4"/>
      <c r="D658" s="4"/>
      <c r="E658" s="4"/>
      <c r="F658" s="4"/>
      <c r="G658" s="4"/>
      <c r="H658" s="4"/>
      <c r="I658" s="4"/>
      <c r="J658" s="4"/>
      <c r="K658" s="4"/>
      <c r="L658" s="4"/>
      <c r="M658" s="4"/>
      <c r="N658" s="4"/>
      <c r="O658" s="4"/>
      <c r="P658" s="4"/>
      <c r="Q658" s="4"/>
      <c r="R658" s="4"/>
      <c r="S658" s="4"/>
      <c r="T658" s="4"/>
      <c r="U658" s="4"/>
    </row>
    <row r="659" spans="1:21" ht="12.75" x14ac:dyDescent="0.2">
      <c r="A659" s="4"/>
      <c r="B659" s="4"/>
      <c r="C659" s="4"/>
      <c r="D659" s="4"/>
      <c r="E659" s="4"/>
      <c r="F659" s="4"/>
      <c r="G659" s="4"/>
      <c r="H659" s="4"/>
      <c r="I659" s="4"/>
      <c r="J659" s="4"/>
      <c r="K659" s="4"/>
      <c r="L659" s="4"/>
      <c r="M659" s="4"/>
      <c r="N659" s="4"/>
      <c r="O659" s="4"/>
      <c r="P659" s="4"/>
      <c r="Q659" s="4"/>
      <c r="R659" s="4"/>
      <c r="S659" s="4"/>
      <c r="T659" s="4"/>
      <c r="U659" s="4"/>
    </row>
    <row r="660" spans="1:21" ht="12.75" x14ac:dyDescent="0.2">
      <c r="A660" s="4"/>
      <c r="B660" s="4"/>
      <c r="C660" s="4"/>
      <c r="D660" s="4"/>
      <c r="E660" s="4"/>
      <c r="F660" s="4"/>
      <c r="G660" s="4"/>
      <c r="H660" s="4"/>
      <c r="I660" s="4"/>
      <c r="J660" s="4"/>
      <c r="K660" s="4"/>
      <c r="L660" s="4"/>
      <c r="M660" s="4"/>
      <c r="N660" s="4"/>
      <c r="O660" s="4"/>
      <c r="P660" s="4"/>
      <c r="Q660" s="4"/>
      <c r="R660" s="4"/>
      <c r="S660" s="4"/>
      <c r="T660" s="4"/>
      <c r="U660" s="4"/>
    </row>
    <row r="661" spans="1:21" ht="12.75" x14ac:dyDescent="0.2">
      <c r="A661" s="4"/>
      <c r="B661" s="4"/>
      <c r="C661" s="4"/>
      <c r="D661" s="4"/>
      <c r="E661" s="4"/>
      <c r="F661" s="4"/>
      <c r="G661" s="4"/>
      <c r="H661" s="4"/>
      <c r="I661" s="4"/>
      <c r="J661" s="4"/>
      <c r="K661" s="4"/>
      <c r="L661" s="4"/>
      <c r="M661" s="4"/>
      <c r="N661" s="4"/>
      <c r="O661" s="4"/>
      <c r="P661" s="4"/>
      <c r="Q661" s="4"/>
      <c r="R661" s="4"/>
      <c r="S661" s="4"/>
      <c r="T661" s="4"/>
      <c r="U661" s="4"/>
    </row>
    <row r="662" spans="1:21" ht="12.75" x14ac:dyDescent="0.2">
      <c r="A662" s="4"/>
      <c r="B662" s="4"/>
      <c r="C662" s="4"/>
      <c r="D662" s="4"/>
      <c r="E662" s="4"/>
      <c r="F662" s="4"/>
      <c r="G662" s="4"/>
      <c r="H662" s="4"/>
      <c r="I662" s="4"/>
      <c r="J662" s="4"/>
      <c r="K662" s="4"/>
      <c r="L662" s="4"/>
      <c r="M662" s="4"/>
      <c r="N662" s="4"/>
      <c r="O662" s="4"/>
      <c r="P662" s="4"/>
      <c r="Q662" s="4"/>
      <c r="R662" s="4"/>
      <c r="S662" s="4"/>
      <c r="T662" s="4"/>
      <c r="U662" s="4"/>
    </row>
    <row r="663" spans="1:21" ht="12.75" x14ac:dyDescent="0.2">
      <c r="A663" s="4"/>
      <c r="B663" s="4"/>
      <c r="C663" s="4"/>
      <c r="D663" s="4"/>
      <c r="E663" s="4"/>
      <c r="F663" s="4"/>
      <c r="G663" s="4"/>
      <c r="H663" s="4"/>
      <c r="I663" s="4"/>
      <c r="J663" s="4"/>
      <c r="K663" s="4"/>
      <c r="L663" s="4"/>
      <c r="M663" s="4"/>
      <c r="N663" s="4"/>
      <c r="O663" s="4"/>
      <c r="P663" s="4"/>
      <c r="Q663" s="4"/>
      <c r="R663" s="4"/>
      <c r="S663" s="4"/>
      <c r="T663" s="4"/>
      <c r="U663" s="4"/>
    </row>
    <row r="664" spans="1:21" ht="12.75" x14ac:dyDescent="0.2">
      <c r="A664" s="4"/>
      <c r="B664" s="4"/>
      <c r="C664" s="4"/>
      <c r="D664" s="4"/>
      <c r="E664" s="4"/>
      <c r="F664" s="4"/>
      <c r="G664" s="4"/>
      <c r="H664" s="4"/>
      <c r="I664" s="4"/>
      <c r="J664" s="4"/>
      <c r="K664" s="4"/>
      <c r="L664" s="4"/>
      <c r="M664" s="4"/>
      <c r="N664" s="4"/>
      <c r="O664" s="4"/>
      <c r="P664" s="4"/>
      <c r="Q664" s="4"/>
      <c r="R664" s="4"/>
      <c r="S664" s="4"/>
      <c r="T664" s="4"/>
      <c r="U664" s="4"/>
    </row>
    <row r="665" spans="1:21" ht="12.75" x14ac:dyDescent="0.2">
      <c r="A665" s="4"/>
      <c r="B665" s="4"/>
      <c r="C665" s="4"/>
      <c r="D665" s="4"/>
      <c r="E665" s="4"/>
      <c r="F665" s="4"/>
      <c r="G665" s="4"/>
      <c r="H665" s="4"/>
      <c r="I665" s="4"/>
      <c r="J665" s="4"/>
      <c r="K665" s="4"/>
      <c r="L665" s="4"/>
      <c r="M665" s="4"/>
      <c r="N665" s="4"/>
      <c r="O665" s="4"/>
      <c r="P665" s="4"/>
      <c r="Q665" s="4"/>
      <c r="R665" s="4"/>
      <c r="S665" s="4"/>
      <c r="T665" s="4"/>
      <c r="U665" s="4"/>
    </row>
    <row r="666" spans="1:21" ht="12.75" x14ac:dyDescent="0.2">
      <c r="A666" s="4"/>
      <c r="B666" s="4"/>
      <c r="C666" s="4"/>
      <c r="D666" s="4"/>
      <c r="E666" s="4"/>
      <c r="F666" s="4"/>
      <c r="G666" s="4"/>
      <c r="H666" s="4"/>
      <c r="I666" s="4"/>
      <c r="J666" s="4"/>
      <c r="K666" s="4"/>
      <c r="L666" s="4"/>
      <c r="M666" s="4"/>
      <c r="N666" s="4"/>
      <c r="O666" s="4"/>
      <c r="P666" s="4"/>
      <c r="Q666" s="4"/>
      <c r="R666" s="4"/>
      <c r="S666" s="4"/>
      <c r="T666" s="4"/>
      <c r="U666" s="4"/>
    </row>
    <row r="667" spans="1:21" ht="12.75" x14ac:dyDescent="0.2">
      <c r="A667" s="4"/>
      <c r="B667" s="4"/>
      <c r="C667" s="4"/>
      <c r="D667" s="4"/>
      <c r="E667" s="4"/>
      <c r="F667" s="4"/>
      <c r="G667" s="4"/>
      <c r="H667" s="4"/>
      <c r="I667" s="4"/>
      <c r="J667" s="4"/>
      <c r="K667" s="4"/>
      <c r="L667" s="4"/>
      <c r="M667" s="4"/>
      <c r="N667" s="4"/>
      <c r="O667" s="4"/>
      <c r="P667" s="4"/>
      <c r="Q667" s="4"/>
      <c r="R667" s="4"/>
      <c r="S667" s="4"/>
      <c r="T667" s="4"/>
      <c r="U667" s="4"/>
    </row>
    <row r="668" spans="1:21" ht="12.75" x14ac:dyDescent="0.2">
      <c r="A668" s="4"/>
      <c r="B668" s="4"/>
      <c r="C668" s="4"/>
      <c r="D668" s="4"/>
      <c r="E668" s="4"/>
      <c r="F668" s="4"/>
      <c r="G668" s="4"/>
      <c r="H668" s="4"/>
      <c r="I668" s="4"/>
      <c r="J668" s="4"/>
      <c r="K668" s="4"/>
      <c r="L668" s="4"/>
      <c r="M668" s="4"/>
      <c r="N668" s="4"/>
      <c r="O668" s="4"/>
      <c r="P668" s="4"/>
      <c r="Q668" s="4"/>
      <c r="R668" s="4"/>
      <c r="S668" s="4"/>
      <c r="T668" s="4"/>
      <c r="U668" s="4"/>
    </row>
    <row r="669" spans="1:21" ht="12.75" x14ac:dyDescent="0.2">
      <c r="A669" s="4"/>
      <c r="B669" s="4"/>
      <c r="C669" s="4"/>
      <c r="D669" s="4"/>
      <c r="E669" s="4"/>
      <c r="F669" s="4"/>
      <c r="G669" s="4"/>
      <c r="H669" s="4"/>
      <c r="I669" s="4"/>
      <c r="J669" s="4"/>
      <c r="K669" s="4"/>
      <c r="L669" s="4"/>
      <c r="M669" s="4"/>
      <c r="N669" s="4"/>
      <c r="O669" s="4"/>
      <c r="P669" s="4"/>
      <c r="Q669" s="4"/>
      <c r="R669" s="4"/>
      <c r="S669" s="4"/>
      <c r="T669" s="4"/>
      <c r="U669" s="4"/>
    </row>
    <row r="670" spans="1:21" ht="12.75" x14ac:dyDescent="0.2">
      <c r="A670" s="4"/>
      <c r="B670" s="4"/>
      <c r="C670" s="4"/>
      <c r="D670" s="4"/>
      <c r="E670" s="4"/>
      <c r="F670" s="4"/>
      <c r="G670" s="4"/>
      <c r="H670" s="4"/>
      <c r="I670" s="4"/>
      <c r="J670" s="4"/>
      <c r="K670" s="4"/>
      <c r="L670" s="4"/>
      <c r="M670" s="4"/>
      <c r="N670" s="4"/>
      <c r="O670" s="4"/>
      <c r="P670" s="4"/>
      <c r="Q670" s="4"/>
      <c r="R670" s="4"/>
      <c r="S670" s="4"/>
      <c r="T670" s="4"/>
      <c r="U670" s="4"/>
    </row>
    <row r="671" spans="1:21" ht="12.75" x14ac:dyDescent="0.2">
      <c r="A671" s="4"/>
      <c r="B671" s="4"/>
      <c r="C671" s="4"/>
      <c r="D671" s="4"/>
      <c r="E671" s="4"/>
      <c r="F671" s="4"/>
      <c r="G671" s="4"/>
      <c r="H671" s="4"/>
      <c r="I671" s="4"/>
      <c r="J671" s="4"/>
      <c r="K671" s="4"/>
      <c r="L671" s="4"/>
      <c r="M671" s="4"/>
      <c r="N671" s="4"/>
      <c r="O671" s="4"/>
      <c r="P671" s="4"/>
      <c r="Q671" s="4"/>
      <c r="R671" s="4"/>
      <c r="S671" s="4"/>
      <c r="T671" s="4"/>
      <c r="U671" s="4"/>
    </row>
    <row r="672" spans="1:21" ht="12.75" x14ac:dyDescent="0.2">
      <c r="A672" s="4"/>
      <c r="B672" s="4"/>
      <c r="C672" s="4"/>
      <c r="D672" s="4"/>
      <c r="E672" s="4"/>
      <c r="F672" s="4"/>
      <c r="G672" s="4"/>
      <c r="H672" s="4"/>
      <c r="I672" s="4"/>
      <c r="J672" s="4"/>
      <c r="K672" s="4"/>
      <c r="L672" s="4"/>
      <c r="M672" s="4"/>
      <c r="N672" s="4"/>
      <c r="O672" s="4"/>
      <c r="P672" s="4"/>
      <c r="Q672" s="4"/>
      <c r="R672" s="4"/>
      <c r="S672" s="4"/>
      <c r="T672" s="4"/>
      <c r="U672" s="4"/>
    </row>
    <row r="673" spans="1:21" ht="12.75" x14ac:dyDescent="0.2">
      <c r="A673" s="4"/>
      <c r="B673" s="4"/>
      <c r="C673" s="4"/>
      <c r="D673" s="4"/>
      <c r="E673" s="4"/>
      <c r="F673" s="4"/>
      <c r="G673" s="4"/>
      <c r="H673" s="4"/>
      <c r="I673" s="4"/>
      <c r="J673" s="4"/>
      <c r="K673" s="4"/>
      <c r="L673" s="4"/>
      <c r="M673" s="4"/>
      <c r="N673" s="4"/>
      <c r="O673" s="4"/>
      <c r="P673" s="4"/>
      <c r="Q673" s="4"/>
      <c r="R673" s="4"/>
      <c r="S673" s="4"/>
      <c r="T673" s="4"/>
      <c r="U673" s="4"/>
    </row>
    <row r="674" spans="1:21" ht="12.75" x14ac:dyDescent="0.2">
      <c r="A674" s="4"/>
      <c r="B674" s="4"/>
      <c r="C674" s="4"/>
      <c r="D674" s="4"/>
      <c r="E674" s="4"/>
      <c r="F674" s="4"/>
      <c r="G674" s="4"/>
      <c r="H674" s="4"/>
      <c r="I674" s="4"/>
      <c r="J674" s="4"/>
      <c r="K674" s="4"/>
      <c r="L674" s="4"/>
      <c r="M674" s="4"/>
      <c r="N674" s="4"/>
      <c r="O674" s="4"/>
      <c r="P674" s="4"/>
      <c r="Q674" s="4"/>
      <c r="R674" s="4"/>
      <c r="S674" s="4"/>
      <c r="T674" s="4"/>
      <c r="U674" s="4"/>
    </row>
    <row r="675" spans="1:21" ht="12.75" x14ac:dyDescent="0.2">
      <c r="A675" s="4"/>
      <c r="B675" s="4"/>
      <c r="C675" s="4"/>
      <c r="D675" s="4"/>
      <c r="E675" s="4"/>
      <c r="F675" s="4"/>
      <c r="G675" s="4"/>
      <c r="H675" s="4"/>
      <c r="I675" s="4"/>
      <c r="J675" s="4"/>
      <c r="K675" s="4"/>
      <c r="L675" s="4"/>
      <c r="M675" s="4"/>
      <c r="N675" s="4"/>
      <c r="O675" s="4"/>
      <c r="P675" s="4"/>
      <c r="Q675" s="4"/>
      <c r="R675" s="4"/>
      <c r="S675" s="4"/>
      <c r="T675" s="4"/>
      <c r="U675" s="4"/>
    </row>
    <row r="676" spans="1:21" ht="12.75" x14ac:dyDescent="0.2">
      <c r="A676" s="4"/>
      <c r="B676" s="4"/>
      <c r="C676" s="4"/>
      <c r="D676" s="4"/>
      <c r="E676" s="4"/>
      <c r="F676" s="4"/>
      <c r="G676" s="4"/>
      <c r="H676" s="4"/>
      <c r="I676" s="4"/>
      <c r="J676" s="4"/>
      <c r="K676" s="4"/>
      <c r="L676" s="4"/>
      <c r="M676" s="4"/>
      <c r="N676" s="4"/>
      <c r="O676" s="4"/>
      <c r="P676" s="4"/>
      <c r="Q676" s="4"/>
      <c r="R676" s="4"/>
      <c r="S676" s="4"/>
      <c r="T676" s="4"/>
      <c r="U676" s="4"/>
    </row>
    <row r="677" spans="1:21" ht="12.75" x14ac:dyDescent="0.2">
      <c r="A677" s="4"/>
      <c r="B677" s="4"/>
      <c r="C677" s="4"/>
      <c r="D677" s="4"/>
      <c r="E677" s="4"/>
      <c r="F677" s="4"/>
      <c r="G677" s="4"/>
      <c r="H677" s="4"/>
      <c r="I677" s="4"/>
      <c r="J677" s="4"/>
      <c r="K677" s="4"/>
      <c r="L677" s="4"/>
      <c r="M677" s="4"/>
      <c r="N677" s="4"/>
      <c r="O677" s="4"/>
      <c r="P677" s="4"/>
      <c r="Q677" s="4"/>
      <c r="R677" s="4"/>
      <c r="S677" s="4"/>
      <c r="T677" s="4"/>
      <c r="U677" s="4"/>
    </row>
    <row r="678" spans="1:21" ht="12.75" x14ac:dyDescent="0.2">
      <c r="A678" s="4"/>
      <c r="B678" s="4"/>
      <c r="C678" s="4"/>
      <c r="D678" s="4"/>
      <c r="E678" s="4"/>
      <c r="F678" s="4"/>
      <c r="G678" s="4"/>
      <c r="H678" s="4"/>
      <c r="I678" s="4"/>
      <c r="J678" s="4"/>
      <c r="K678" s="4"/>
      <c r="L678" s="4"/>
      <c r="M678" s="4"/>
      <c r="N678" s="4"/>
      <c r="O678" s="4"/>
      <c r="P678" s="4"/>
      <c r="Q678" s="4"/>
      <c r="R678" s="4"/>
      <c r="S678" s="4"/>
      <c r="T678" s="4"/>
      <c r="U678" s="4"/>
    </row>
    <row r="679" spans="1:21" ht="12.75" x14ac:dyDescent="0.2">
      <c r="A679" s="4"/>
      <c r="B679" s="4"/>
      <c r="C679" s="4"/>
      <c r="D679" s="4"/>
      <c r="E679" s="4"/>
      <c r="F679" s="4"/>
      <c r="G679" s="4"/>
      <c r="H679" s="4"/>
      <c r="I679" s="4"/>
      <c r="J679" s="4"/>
      <c r="K679" s="4"/>
      <c r="L679" s="4"/>
      <c r="M679" s="4"/>
      <c r="N679" s="4"/>
      <c r="O679" s="4"/>
      <c r="P679" s="4"/>
      <c r="Q679" s="4"/>
      <c r="R679" s="4"/>
      <c r="S679" s="4"/>
      <c r="T679" s="4"/>
      <c r="U679" s="4"/>
    </row>
    <row r="680" spans="1:21" ht="12.75" x14ac:dyDescent="0.2">
      <c r="A680" s="4"/>
      <c r="B680" s="4"/>
      <c r="C680" s="4"/>
      <c r="D680" s="4"/>
      <c r="E680" s="4"/>
      <c r="F680" s="4"/>
      <c r="G680" s="4"/>
      <c r="H680" s="4"/>
      <c r="I680" s="4"/>
      <c r="J680" s="4"/>
      <c r="K680" s="4"/>
      <c r="L680" s="4"/>
      <c r="M680" s="4"/>
      <c r="N680" s="4"/>
      <c r="O680" s="4"/>
      <c r="P680" s="4"/>
      <c r="Q680" s="4"/>
      <c r="R680" s="4"/>
      <c r="S680" s="4"/>
      <c r="T680" s="4"/>
      <c r="U680" s="4"/>
    </row>
    <row r="681" spans="1:21" ht="12.75" x14ac:dyDescent="0.2">
      <c r="A681" s="4"/>
      <c r="B681" s="4"/>
      <c r="C681" s="4"/>
      <c r="D681" s="4"/>
      <c r="E681" s="4"/>
      <c r="F681" s="4"/>
      <c r="G681" s="4"/>
      <c r="H681" s="4"/>
      <c r="I681" s="4"/>
      <c r="J681" s="4"/>
      <c r="K681" s="4"/>
      <c r="L681" s="4"/>
      <c r="M681" s="4"/>
      <c r="N681" s="4"/>
      <c r="O681" s="4"/>
      <c r="P681" s="4"/>
      <c r="Q681" s="4"/>
      <c r="R681" s="4"/>
      <c r="S681" s="4"/>
      <c r="T681" s="4"/>
      <c r="U681" s="4"/>
    </row>
    <row r="682" spans="1:21" ht="12.75" x14ac:dyDescent="0.2">
      <c r="A682" s="4"/>
      <c r="B682" s="4"/>
      <c r="C682" s="4"/>
      <c r="D682" s="4"/>
      <c r="E682" s="4"/>
      <c r="F682" s="4"/>
      <c r="G682" s="4"/>
      <c r="H682" s="4"/>
      <c r="I682" s="4"/>
      <c r="J682" s="4"/>
      <c r="K682" s="4"/>
      <c r="L682" s="4"/>
      <c r="M682" s="4"/>
      <c r="N682" s="4"/>
      <c r="O682" s="4"/>
      <c r="P682" s="4"/>
      <c r="Q682" s="4"/>
      <c r="R682" s="4"/>
      <c r="S682" s="4"/>
      <c r="T682" s="4"/>
      <c r="U682" s="4"/>
    </row>
    <row r="683" spans="1:21" ht="12.75" x14ac:dyDescent="0.2">
      <c r="A683" s="4"/>
      <c r="B683" s="4"/>
      <c r="C683" s="4"/>
      <c r="D683" s="4"/>
      <c r="E683" s="4"/>
      <c r="F683" s="4"/>
      <c r="G683" s="4"/>
      <c r="H683" s="4"/>
      <c r="I683" s="4"/>
      <c r="J683" s="4"/>
      <c r="K683" s="4"/>
      <c r="L683" s="4"/>
      <c r="M683" s="4"/>
      <c r="N683" s="4"/>
      <c r="O683" s="4"/>
      <c r="P683" s="4"/>
      <c r="Q683" s="4"/>
      <c r="R683" s="4"/>
      <c r="S683" s="4"/>
      <c r="T683" s="4"/>
      <c r="U683" s="4"/>
    </row>
    <row r="684" spans="1:21" ht="12.75" x14ac:dyDescent="0.2">
      <c r="A684" s="4"/>
      <c r="B684" s="4"/>
      <c r="C684" s="4"/>
      <c r="D684" s="4"/>
      <c r="E684" s="4"/>
      <c r="F684" s="4"/>
      <c r="G684" s="4"/>
      <c r="H684" s="4"/>
      <c r="I684" s="4"/>
      <c r="J684" s="4"/>
      <c r="K684" s="4"/>
      <c r="L684" s="4"/>
      <c r="M684" s="4"/>
      <c r="N684" s="4"/>
      <c r="O684" s="4"/>
      <c r="P684" s="4"/>
      <c r="Q684" s="4"/>
      <c r="R684" s="4"/>
      <c r="S684" s="4"/>
      <c r="T684" s="4"/>
      <c r="U684" s="4"/>
    </row>
    <row r="685" spans="1:21" ht="12.75" x14ac:dyDescent="0.2">
      <c r="A685" s="4"/>
      <c r="B685" s="4"/>
      <c r="C685" s="4"/>
      <c r="D685" s="4"/>
      <c r="E685" s="4"/>
      <c r="F685" s="4"/>
      <c r="G685" s="4"/>
      <c r="H685" s="4"/>
      <c r="I685" s="4"/>
      <c r="J685" s="4"/>
      <c r="K685" s="4"/>
      <c r="L685" s="4"/>
      <c r="M685" s="4"/>
      <c r="N685" s="4"/>
      <c r="O685" s="4"/>
      <c r="P685" s="4"/>
      <c r="Q685" s="4"/>
      <c r="R685" s="4"/>
      <c r="S685" s="4"/>
      <c r="T685" s="4"/>
      <c r="U685" s="4"/>
    </row>
    <row r="686" spans="1:21" ht="12.75" x14ac:dyDescent="0.2">
      <c r="A686" s="4"/>
      <c r="B686" s="4"/>
      <c r="C686" s="4"/>
      <c r="D686" s="4"/>
      <c r="E686" s="4"/>
      <c r="F686" s="4"/>
      <c r="G686" s="4"/>
      <c r="H686" s="4"/>
      <c r="I686" s="4"/>
      <c r="J686" s="4"/>
      <c r="K686" s="4"/>
      <c r="L686" s="4"/>
      <c r="M686" s="4"/>
      <c r="N686" s="4"/>
      <c r="O686" s="4"/>
      <c r="P686" s="4"/>
      <c r="Q686" s="4"/>
      <c r="R686" s="4"/>
      <c r="S686" s="4"/>
      <c r="T686" s="4"/>
      <c r="U686" s="4"/>
    </row>
    <row r="687" spans="1:21" ht="12.75" x14ac:dyDescent="0.2">
      <c r="A687" s="4"/>
      <c r="B687" s="4"/>
      <c r="C687" s="4"/>
      <c r="D687" s="4"/>
      <c r="E687" s="4"/>
      <c r="F687" s="4"/>
      <c r="G687" s="4"/>
      <c r="H687" s="4"/>
      <c r="I687" s="4"/>
      <c r="J687" s="4"/>
      <c r="K687" s="4"/>
      <c r="L687" s="4"/>
      <c r="M687" s="4"/>
      <c r="N687" s="4"/>
      <c r="O687" s="4"/>
      <c r="P687" s="4"/>
      <c r="Q687" s="4"/>
      <c r="R687" s="4"/>
      <c r="S687" s="4"/>
      <c r="T687" s="4"/>
      <c r="U687" s="4"/>
    </row>
    <row r="688" spans="1:21" ht="12.75" x14ac:dyDescent="0.2">
      <c r="A688" s="4"/>
      <c r="B688" s="4"/>
      <c r="C688" s="4"/>
      <c r="D688" s="4"/>
      <c r="E688" s="4"/>
      <c r="F688" s="4"/>
      <c r="G688" s="4"/>
      <c r="H688" s="4"/>
      <c r="I688" s="4"/>
      <c r="J688" s="4"/>
      <c r="K688" s="4"/>
      <c r="L688" s="4"/>
      <c r="M688" s="4"/>
      <c r="N688" s="4"/>
      <c r="O688" s="4"/>
      <c r="P688" s="4"/>
      <c r="Q688" s="4"/>
      <c r="R688" s="4"/>
      <c r="S688" s="4"/>
      <c r="T688" s="4"/>
      <c r="U688" s="4"/>
    </row>
    <row r="689" spans="1:21" ht="12.75" x14ac:dyDescent="0.2">
      <c r="A689" s="4"/>
      <c r="B689" s="4"/>
      <c r="C689" s="4"/>
      <c r="D689" s="4"/>
      <c r="E689" s="4"/>
      <c r="F689" s="4"/>
      <c r="G689" s="4"/>
      <c r="H689" s="4"/>
      <c r="I689" s="4"/>
      <c r="J689" s="4"/>
      <c r="K689" s="4"/>
      <c r="L689" s="4"/>
      <c r="M689" s="4"/>
      <c r="N689" s="4"/>
      <c r="O689" s="4"/>
      <c r="P689" s="4"/>
      <c r="Q689" s="4"/>
      <c r="R689" s="4"/>
      <c r="S689" s="4"/>
      <c r="T689" s="4"/>
      <c r="U689" s="4"/>
    </row>
    <row r="690" spans="1:21" ht="12.75" x14ac:dyDescent="0.2">
      <c r="A690" s="4"/>
      <c r="B690" s="4"/>
      <c r="C690" s="4"/>
      <c r="D690" s="4"/>
      <c r="E690" s="4"/>
      <c r="F690" s="4"/>
      <c r="G690" s="4"/>
      <c r="H690" s="4"/>
      <c r="I690" s="4"/>
      <c r="J690" s="4"/>
      <c r="K690" s="4"/>
      <c r="L690" s="4"/>
      <c r="M690" s="4"/>
      <c r="N690" s="4"/>
      <c r="O690" s="4"/>
      <c r="P690" s="4"/>
      <c r="Q690" s="4"/>
      <c r="R690" s="4"/>
      <c r="S690" s="4"/>
      <c r="T690" s="4"/>
      <c r="U690" s="4"/>
    </row>
    <row r="691" spans="1:21" ht="12.75" x14ac:dyDescent="0.2">
      <c r="A691" s="4"/>
      <c r="B691" s="4"/>
      <c r="C691" s="4"/>
      <c r="D691" s="4"/>
      <c r="E691" s="4"/>
      <c r="F691" s="4"/>
      <c r="G691" s="4"/>
      <c r="H691" s="4"/>
      <c r="I691" s="4"/>
      <c r="J691" s="4"/>
      <c r="K691" s="4"/>
      <c r="L691" s="4"/>
      <c r="M691" s="4"/>
      <c r="N691" s="4"/>
      <c r="O691" s="4"/>
      <c r="P691" s="4"/>
      <c r="Q691" s="4"/>
      <c r="R691" s="4"/>
      <c r="S691" s="4"/>
      <c r="T691" s="4"/>
      <c r="U691" s="4"/>
    </row>
    <row r="692" spans="1:21" ht="12.75" x14ac:dyDescent="0.2">
      <c r="A692" s="4"/>
      <c r="B692" s="4"/>
      <c r="C692" s="4"/>
      <c r="D692" s="4"/>
      <c r="E692" s="4"/>
      <c r="F692" s="4"/>
      <c r="G692" s="4"/>
      <c r="H692" s="4"/>
      <c r="I692" s="4"/>
      <c r="J692" s="4"/>
      <c r="K692" s="4"/>
      <c r="L692" s="4"/>
      <c r="M692" s="4"/>
      <c r="N692" s="4"/>
      <c r="O692" s="4"/>
      <c r="P692" s="4"/>
      <c r="Q692" s="4"/>
      <c r="R692" s="4"/>
      <c r="S692" s="4"/>
      <c r="T692" s="4"/>
      <c r="U692" s="4"/>
    </row>
    <row r="693" spans="1:21" ht="12.75" x14ac:dyDescent="0.2">
      <c r="A693" s="4"/>
      <c r="B693" s="4"/>
      <c r="C693" s="4"/>
      <c r="D693" s="4"/>
      <c r="E693" s="4"/>
      <c r="F693" s="4"/>
      <c r="G693" s="4"/>
      <c r="H693" s="4"/>
      <c r="I693" s="4"/>
      <c r="J693" s="4"/>
      <c r="K693" s="4"/>
      <c r="L693" s="4"/>
      <c r="M693" s="4"/>
      <c r="N693" s="4"/>
      <c r="O693" s="4"/>
      <c r="P693" s="4"/>
      <c r="Q693" s="4"/>
      <c r="R693" s="4"/>
      <c r="S693" s="4"/>
      <c r="T693" s="4"/>
      <c r="U693" s="4"/>
    </row>
    <row r="694" spans="1:21" ht="12.75" x14ac:dyDescent="0.2">
      <c r="A694" s="4"/>
      <c r="B694" s="4"/>
      <c r="C694" s="4"/>
      <c r="D694" s="4"/>
      <c r="E694" s="4"/>
      <c r="F694" s="4"/>
      <c r="G694" s="4"/>
      <c r="H694" s="4"/>
      <c r="I694" s="4"/>
      <c r="J694" s="4"/>
      <c r="K694" s="4"/>
      <c r="L694" s="4"/>
      <c r="M694" s="4"/>
      <c r="N694" s="4"/>
      <c r="O694" s="4"/>
      <c r="P694" s="4"/>
      <c r="Q694" s="4"/>
      <c r="R694" s="4"/>
      <c r="S694" s="4"/>
      <c r="T694" s="4"/>
      <c r="U694" s="4"/>
    </row>
    <row r="695" spans="1:21" ht="12.75" x14ac:dyDescent="0.2">
      <c r="A695" s="4"/>
      <c r="B695" s="4"/>
      <c r="C695" s="4"/>
      <c r="D695" s="4"/>
      <c r="E695" s="4"/>
      <c r="F695" s="4"/>
      <c r="G695" s="4"/>
      <c r="H695" s="4"/>
      <c r="I695" s="4"/>
      <c r="J695" s="4"/>
      <c r="K695" s="4"/>
      <c r="L695" s="4"/>
      <c r="M695" s="4"/>
      <c r="N695" s="4"/>
      <c r="O695" s="4"/>
      <c r="P695" s="4"/>
      <c r="Q695" s="4"/>
      <c r="R695" s="4"/>
      <c r="S695" s="4"/>
      <c r="T695" s="4"/>
      <c r="U695" s="4"/>
    </row>
    <row r="696" spans="1:21" ht="12.75" x14ac:dyDescent="0.2">
      <c r="A696" s="4"/>
      <c r="B696" s="4"/>
      <c r="C696" s="4"/>
      <c r="D696" s="4"/>
      <c r="E696" s="4"/>
      <c r="F696" s="4"/>
      <c r="G696" s="4"/>
      <c r="H696" s="4"/>
      <c r="I696" s="4"/>
      <c r="J696" s="4"/>
      <c r="K696" s="4"/>
      <c r="L696" s="4"/>
      <c r="M696" s="4"/>
      <c r="N696" s="4"/>
      <c r="O696" s="4"/>
      <c r="P696" s="4"/>
      <c r="Q696" s="4"/>
      <c r="R696" s="4"/>
      <c r="S696" s="4"/>
      <c r="T696" s="4"/>
      <c r="U696" s="4"/>
    </row>
    <row r="697" spans="1:21" ht="12.75" x14ac:dyDescent="0.2">
      <c r="A697" s="4"/>
      <c r="B697" s="4"/>
      <c r="C697" s="4"/>
      <c r="D697" s="4"/>
      <c r="E697" s="4"/>
      <c r="F697" s="4"/>
      <c r="G697" s="4"/>
      <c r="H697" s="4"/>
      <c r="I697" s="4"/>
      <c r="J697" s="4"/>
      <c r="K697" s="4"/>
      <c r="L697" s="4"/>
      <c r="M697" s="4"/>
      <c r="N697" s="4"/>
      <c r="O697" s="4"/>
      <c r="P697" s="4"/>
      <c r="Q697" s="4"/>
      <c r="R697" s="4"/>
      <c r="S697" s="4"/>
      <c r="T697" s="4"/>
      <c r="U697" s="4"/>
    </row>
    <row r="698" spans="1:21" ht="12.75" x14ac:dyDescent="0.2">
      <c r="A698" s="4"/>
      <c r="B698" s="4"/>
      <c r="C698" s="4"/>
      <c r="D698" s="4"/>
      <c r="E698" s="4"/>
      <c r="F698" s="4"/>
      <c r="G698" s="4"/>
      <c r="H698" s="4"/>
      <c r="I698" s="4"/>
      <c r="J698" s="4"/>
      <c r="K698" s="4"/>
      <c r="L698" s="4"/>
      <c r="M698" s="4"/>
      <c r="N698" s="4"/>
      <c r="O698" s="4"/>
      <c r="P698" s="4"/>
      <c r="Q698" s="4"/>
      <c r="R698" s="4"/>
      <c r="S698" s="4"/>
      <c r="T698" s="4"/>
      <c r="U698" s="4"/>
    </row>
    <row r="699" spans="1:21" ht="12.75" x14ac:dyDescent="0.2">
      <c r="A699" s="4"/>
      <c r="B699" s="4"/>
      <c r="C699" s="4"/>
      <c r="D699" s="4"/>
      <c r="E699" s="4"/>
      <c r="F699" s="4"/>
      <c r="G699" s="4"/>
      <c r="H699" s="4"/>
      <c r="I699" s="4"/>
      <c r="J699" s="4"/>
      <c r="K699" s="4"/>
      <c r="L699" s="4"/>
      <c r="M699" s="4"/>
      <c r="N699" s="4"/>
      <c r="O699" s="4"/>
      <c r="P699" s="4"/>
      <c r="Q699" s="4"/>
      <c r="R699" s="4"/>
      <c r="S699" s="4"/>
      <c r="T699" s="4"/>
      <c r="U699" s="4"/>
    </row>
    <row r="700" spans="1:21" ht="12.75" x14ac:dyDescent="0.2">
      <c r="A700" s="4"/>
      <c r="B700" s="4"/>
      <c r="C700" s="4"/>
      <c r="D700" s="4"/>
      <c r="E700" s="4"/>
      <c r="F700" s="4"/>
      <c r="G700" s="4"/>
      <c r="H700" s="4"/>
      <c r="I700" s="4"/>
      <c r="J700" s="4"/>
      <c r="K700" s="4"/>
      <c r="L700" s="4"/>
      <c r="M700" s="4"/>
      <c r="N700" s="4"/>
      <c r="O700" s="4"/>
      <c r="P700" s="4"/>
      <c r="Q700" s="4"/>
      <c r="R700" s="4"/>
      <c r="S700" s="4"/>
      <c r="T700" s="4"/>
      <c r="U700" s="4"/>
    </row>
    <row r="701" spans="1:21" ht="12.75" x14ac:dyDescent="0.2">
      <c r="A701" s="4"/>
      <c r="B701" s="4"/>
      <c r="C701" s="4"/>
      <c r="D701" s="4"/>
      <c r="E701" s="4"/>
      <c r="F701" s="4"/>
      <c r="G701" s="4"/>
      <c r="H701" s="4"/>
      <c r="I701" s="4"/>
      <c r="J701" s="4"/>
      <c r="K701" s="4"/>
      <c r="L701" s="4"/>
      <c r="M701" s="4"/>
      <c r="N701" s="4"/>
      <c r="O701" s="4"/>
      <c r="P701" s="4"/>
      <c r="Q701" s="4"/>
      <c r="R701" s="4"/>
      <c r="S701" s="4"/>
      <c r="T701" s="4"/>
      <c r="U701" s="4"/>
    </row>
    <row r="702" spans="1:21" ht="12.75" x14ac:dyDescent="0.2">
      <c r="A702" s="4"/>
      <c r="B702" s="4"/>
      <c r="C702" s="4"/>
      <c r="D702" s="4"/>
      <c r="E702" s="4"/>
      <c r="F702" s="4"/>
      <c r="G702" s="4"/>
      <c r="H702" s="4"/>
      <c r="I702" s="4"/>
      <c r="J702" s="4"/>
      <c r="K702" s="4"/>
      <c r="L702" s="4"/>
      <c r="M702" s="4"/>
      <c r="N702" s="4"/>
      <c r="O702" s="4"/>
      <c r="P702" s="4"/>
      <c r="Q702" s="4"/>
      <c r="R702" s="4"/>
      <c r="S702" s="4"/>
      <c r="T702" s="4"/>
      <c r="U702" s="4"/>
    </row>
    <row r="703" spans="1:21" ht="12.75" x14ac:dyDescent="0.2">
      <c r="A703" s="4"/>
      <c r="B703" s="4"/>
      <c r="C703" s="4"/>
      <c r="D703" s="4"/>
      <c r="E703" s="4"/>
      <c r="F703" s="4"/>
      <c r="G703" s="4"/>
      <c r="H703" s="4"/>
      <c r="I703" s="4"/>
      <c r="J703" s="4"/>
      <c r="K703" s="4"/>
      <c r="L703" s="4"/>
      <c r="M703" s="4"/>
      <c r="N703" s="4"/>
      <c r="O703" s="4"/>
      <c r="P703" s="4"/>
      <c r="Q703" s="4"/>
      <c r="R703" s="4"/>
      <c r="S703" s="4"/>
      <c r="T703" s="4"/>
      <c r="U703" s="4"/>
    </row>
    <row r="704" spans="1:21" ht="12.75" x14ac:dyDescent="0.2">
      <c r="A704" s="4"/>
      <c r="B704" s="4"/>
      <c r="C704" s="4"/>
      <c r="D704" s="4"/>
      <c r="E704" s="4"/>
      <c r="F704" s="4"/>
      <c r="G704" s="4"/>
      <c r="H704" s="4"/>
      <c r="I704" s="4"/>
      <c r="J704" s="4"/>
      <c r="K704" s="4"/>
      <c r="L704" s="4"/>
      <c r="M704" s="4"/>
      <c r="N704" s="4"/>
      <c r="O704" s="4"/>
      <c r="P704" s="4"/>
      <c r="Q704" s="4"/>
      <c r="R704" s="4"/>
      <c r="S704" s="4"/>
      <c r="T704" s="4"/>
      <c r="U704" s="4"/>
    </row>
    <row r="705" spans="1:21" ht="12.75" x14ac:dyDescent="0.2">
      <c r="A705" s="4"/>
      <c r="B705" s="4"/>
      <c r="C705" s="4"/>
      <c r="D705" s="4"/>
      <c r="E705" s="4"/>
      <c r="F705" s="4"/>
      <c r="G705" s="4"/>
      <c r="H705" s="4"/>
      <c r="I705" s="4"/>
      <c r="J705" s="4"/>
      <c r="K705" s="4"/>
      <c r="L705" s="4"/>
      <c r="M705" s="4"/>
      <c r="N705" s="4"/>
      <c r="O705" s="4"/>
      <c r="P705" s="4"/>
      <c r="Q705" s="4"/>
      <c r="R705" s="4"/>
      <c r="S705" s="4"/>
      <c r="T705" s="4"/>
      <c r="U705" s="4"/>
    </row>
    <row r="706" spans="1:21" ht="12.75" x14ac:dyDescent="0.2">
      <c r="A706" s="4"/>
      <c r="B706" s="4"/>
      <c r="C706" s="4"/>
      <c r="D706" s="4"/>
      <c r="E706" s="4"/>
      <c r="F706" s="4"/>
      <c r="G706" s="4"/>
      <c r="H706" s="4"/>
      <c r="I706" s="4"/>
      <c r="J706" s="4"/>
      <c r="K706" s="4"/>
      <c r="L706" s="4"/>
      <c r="M706" s="4"/>
      <c r="N706" s="4"/>
      <c r="O706" s="4"/>
      <c r="P706" s="4"/>
      <c r="Q706" s="4"/>
      <c r="R706" s="4"/>
      <c r="S706" s="4"/>
      <c r="T706" s="4"/>
      <c r="U706" s="4"/>
    </row>
    <row r="707" spans="1:21" ht="12.75" x14ac:dyDescent="0.2">
      <c r="A707" s="4"/>
      <c r="B707" s="4"/>
      <c r="C707" s="4"/>
      <c r="D707" s="4"/>
      <c r="E707" s="4"/>
      <c r="F707" s="4"/>
      <c r="G707" s="4"/>
      <c r="H707" s="4"/>
      <c r="I707" s="4"/>
      <c r="J707" s="4"/>
      <c r="K707" s="4"/>
      <c r="L707" s="4"/>
      <c r="M707" s="4"/>
      <c r="N707" s="4"/>
      <c r="O707" s="4"/>
      <c r="P707" s="4"/>
      <c r="Q707" s="4"/>
      <c r="R707" s="4"/>
      <c r="S707" s="4"/>
      <c r="T707" s="4"/>
      <c r="U707" s="4"/>
    </row>
    <row r="708" spans="1:21" ht="12.75" x14ac:dyDescent="0.2">
      <c r="A708" s="4"/>
      <c r="B708" s="4"/>
      <c r="C708" s="4"/>
      <c r="D708" s="4"/>
      <c r="E708" s="4"/>
      <c r="F708" s="4"/>
      <c r="G708" s="4"/>
      <c r="H708" s="4"/>
      <c r="I708" s="4"/>
      <c r="J708" s="4"/>
      <c r="K708" s="4"/>
      <c r="L708" s="4"/>
      <c r="M708" s="4"/>
      <c r="N708" s="4"/>
      <c r="O708" s="4"/>
      <c r="P708" s="4"/>
      <c r="Q708" s="4"/>
      <c r="R708" s="4"/>
      <c r="S708" s="4"/>
      <c r="T708" s="4"/>
      <c r="U708" s="4"/>
    </row>
    <row r="709" spans="1:21" ht="12.75" x14ac:dyDescent="0.2">
      <c r="A709" s="4"/>
      <c r="B709" s="4"/>
      <c r="C709" s="4"/>
      <c r="D709" s="4"/>
      <c r="E709" s="4"/>
      <c r="F709" s="4"/>
      <c r="G709" s="4"/>
      <c r="H709" s="4"/>
      <c r="I709" s="4"/>
      <c r="J709" s="4"/>
      <c r="K709" s="4"/>
      <c r="L709" s="4"/>
      <c r="M709" s="4"/>
      <c r="N709" s="4"/>
      <c r="O709" s="4"/>
      <c r="P709" s="4"/>
      <c r="Q709" s="4"/>
      <c r="R709" s="4"/>
      <c r="S709" s="4"/>
      <c r="T709" s="4"/>
      <c r="U709" s="4"/>
    </row>
    <row r="710" spans="1:21" ht="12.75" x14ac:dyDescent="0.2">
      <c r="A710" s="4"/>
      <c r="B710" s="4"/>
      <c r="C710" s="4"/>
      <c r="D710" s="4"/>
      <c r="E710" s="4"/>
      <c r="F710" s="4"/>
      <c r="G710" s="4"/>
      <c r="H710" s="4"/>
      <c r="I710" s="4"/>
      <c r="J710" s="4"/>
      <c r="K710" s="4"/>
      <c r="L710" s="4"/>
      <c r="M710" s="4"/>
      <c r="N710" s="4"/>
      <c r="O710" s="4"/>
      <c r="P710" s="4"/>
      <c r="Q710" s="4"/>
      <c r="R710" s="4"/>
      <c r="S710" s="4"/>
      <c r="T710" s="4"/>
      <c r="U710" s="4"/>
    </row>
    <row r="711" spans="1:21" ht="12.75" x14ac:dyDescent="0.2">
      <c r="A711" s="4"/>
      <c r="B711" s="4"/>
      <c r="C711" s="4"/>
      <c r="D711" s="4"/>
      <c r="E711" s="4"/>
      <c r="F711" s="4"/>
      <c r="G711" s="4"/>
      <c r="H711" s="4"/>
      <c r="I711" s="4"/>
      <c r="J711" s="4"/>
      <c r="K711" s="4"/>
      <c r="L711" s="4"/>
      <c r="M711" s="4"/>
      <c r="N711" s="4"/>
      <c r="O711" s="4"/>
      <c r="P711" s="4"/>
      <c r="Q711" s="4"/>
      <c r="R711" s="4"/>
      <c r="S711" s="4"/>
      <c r="T711" s="4"/>
      <c r="U711" s="4"/>
    </row>
    <row r="712" spans="1:21" ht="12.75" x14ac:dyDescent="0.2">
      <c r="A712" s="4"/>
      <c r="B712" s="4"/>
      <c r="C712" s="4"/>
      <c r="D712" s="4"/>
      <c r="E712" s="4"/>
      <c r="F712" s="4"/>
      <c r="G712" s="4"/>
      <c r="H712" s="4"/>
      <c r="I712" s="4"/>
      <c r="J712" s="4"/>
      <c r="K712" s="4"/>
      <c r="L712" s="4"/>
      <c r="M712" s="4"/>
      <c r="N712" s="4"/>
      <c r="O712" s="4"/>
      <c r="P712" s="4"/>
      <c r="Q712" s="4"/>
      <c r="R712" s="4"/>
      <c r="S712" s="4"/>
      <c r="T712" s="4"/>
      <c r="U712" s="4"/>
    </row>
    <row r="713" spans="1:21" ht="12.75" x14ac:dyDescent="0.2">
      <c r="A713" s="4"/>
      <c r="B713" s="4"/>
      <c r="C713" s="4"/>
      <c r="D713" s="4"/>
      <c r="E713" s="4"/>
      <c r="F713" s="4"/>
      <c r="G713" s="4"/>
      <c r="H713" s="4"/>
      <c r="I713" s="4"/>
      <c r="J713" s="4"/>
      <c r="K713" s="4"/>
      <c r="L713" s="4"/>
      <c r="M713" s="4"/>
      <c r="N713" s="4"/>
      <c r="O713" s="4"/>
      <c r="P713" s="4"/>
      <c r="Q713" s="4"/>
      <c r="R713" s="4"/>
      <c r="S713" s="4"/>
      <c r="T713" s="4"/>
      <c r="U713" s="4"/>
    </row>
    <row r="714" spans="1:21" ht="12.75" x14ac:dyDescent="0.2">
      <c r="A714" s="4"/>
      <c r="B714" s="4"/>
      <c r="C714" s="4"/>
      <c r="D714" s="4"/>
      <c r="E714" s="4"/>
      <c r="F714" s="4"/>
      <c r="G714" s="4"/>
      <c r="H714" s="4"/>
      <c r="I714" s="4"/>
      <c r="J714" s="4"/>
      <c r="K714" s="4"/>
      <c r="L714" s="4"/>
      <c r="M714" s="4"/>
      <c r="N714" s="4"/>
      <c r="O714" s="4"/>
      <c r="P714" s="4"/>
      <c r="Q714" s="4"/>
      <c r="R714" s="4"/>
      <c r="S714" s="4"/>
      <c r="T714" s="4"/>
      <c r="U714" s="4"/>
    </row>
    <row r="715" spans="1:21" ht="12.75" x14ac:dyDescent="0.2">
      <c r="A715" s="4"/>
      <c r="B715" s="4"/>
      <c r="C715" s="4"/>
      <c r="D715" s="4"/>
      <c r="E715" s="4"/>
      <c r="F715" s="4"/>
      <c r="G715" s="4"/>
      <c r="H715" s="4"/>
      <c r="I715" s="4"/>
      <c r="J715" s="4"/>
      <c r="K715" s="4"/>
      <c r="L715" s="4"/>
      <c r="M715" s="4"/>
      <c r="N715" s="4"/>
      <c r="O715" s="4"/>
      <c r="P715" s="4"/>
      <c r="Q715" s="4"/>
      <c r="R715" s="4"/>
      <c r="S715" s="4"/>
      <c r="T715" s="4"/>
      <c r="U715" s="4"/>
    </row>
    <row r="716" spans="1:21" ht="12.75" x14ac:dyDescent="0.2">
      <c r="A716" s="4"/>
      <c r="B716" s="4"/>
      <c r="C716" s="4"/>
      <c r="D716" s="4"/>
      <c r="E716" s="4"/>
      <c r="F716" s="4"/>
      <c r="G716" s="4"/>
      <c r="H716" s="4"/>
      <c r="I716" s="4"/>
      <c r="J716" s="4"/>
      <c r="K716" s="4"/>
      <c r="L716" s="4"/>
      <c r="M716" s="4"/>
      <c r="N716" s="4"/>
      <c r="O716" s="4"/>
      <c r="P716" s="4"/>
      <c r="Q716" s="4"/>
      <c r="R716" s="4"/>
      <c r="S716" s="4"/>
      <c r="T716" s="4"/>
      <c r="U716" s="4"/>
    </row>
    <row r="717" spans="1:21" ht="12.75" x14ac:dyDescent="0.2">
      <c r="A717" s="4"/>
      <c r="B717" s="4"/>
      <c r="C717" s="4"/>
      <c r="D717" s="4"/>
      <c r="E717" s="4"/>
      <c r="F717" s="4"/>
      <c r="G717" s="4"/>
      <c r="H717" s="4"/>
      <c r="I717" s="4"/>
      <c r="J717" s="4"/>
      <c r="K717" s="4"/>
      <c r="L717" s="4"/>
      <c r="M717" s="4"/>
      <c r="N717" s="4"/>
      <c r="O717" s="4"/>
      <c r="P717" s="4"/>
      <c r="Q717" s="4"/>
      <c r="R717" s="4"/>
      <c r="S717" s="4"/>
      <c r="T717" s="4"/>
      <c r="U717" s="4"/>
    </row>
    <row r="718" spans="1:21" ht="12.75" x14ac:dyDescent="0.2">
      <c r="A718" s="4"/>
      <c r="B718" s="4"/>
      <c r="C718" s="4"/>
      <c r="D718" s="4"/>
      <c r="E718" s="4"/>
      <c r="F718" s="4"/>
      <c r="G718" s="4"/>
      <c r="H718" s="4"/>
      <c r="I718" s="4"/>
      <c r="J718" s="4"/>
      <c r="K718" s="4"/>
      <c r="L718" s="4"/>
      <c r="M718" s="4"/>
      <c r="N718" s="4"/>
      <c r="O718" s="4"/>
      <c r="P718" s="4"/>
      <c r="Q718" s="4"/>
      <c r="R718" s="4"/>
      <c r="S718" s="4"/>
      <c r="T718" s="4"/>
      <c r="U718" s="4"/>
    </row>
    <row r="719" spans="1:21" ht="12.75" x14ac:dyDescent="0.2">
      <c r="A719" s="4"/>
      <c r="B719" s="4"/>
      <c r="C719" s="4"/>
      <c r="D719" s="4"/>
      <c r="E719" s="4"/>
      <c r="F719" s="4"/>
      <c r="G719" s="4"/>
      <c r="H719" s="4"/>
      <c r="I719" s="4"/>
      <c r="J719" s="4"/>
      <c r="K719" s="4"/>
      <c r="L719" s="4"/>
      <c r="M719" s="4"/>
      <c r="N719" s="4"/>
      <c r="O719" s="4"/>
      <c r="P719" s="4"/>
      <c r="Q719" s="4"/>
      <c r="R719" s="4"/>
      <c r="S719" s="4"/>
      <c r="T719" s="4"/>
      <c r="U719" s="4"/>
    </row>
    <row r="720" spans="1:21" ht="12.75" x14ac:dyDescent="0.2">
      <c r="A720" s="4"/>
      <c r="B720" s="4"/>
      <c r="C720" s="4"/>
      <c r="D720" s="4"/>
      <c r="E720" s="4"/>
      <c r="F720" s="4"/>
      <c r="G720" s="4"/>
      <c r="H720" s="4"/>
      <c r="I720" s="4"/>
      <c r="J720" s="4"/>
      <c r="K720" s="4"/>
      <c r="L720" s="4"/>
      <c r="M720" s="4"/>
      <c r="N720" s="4"/>
      <c r="O720" s="4"/>
      <c r="P720" s="4"/>
      <c r="Q720" s="4"/>
      <c r="R720" s="4"/>
      <c r="S720" s="4"/>
      <c r="T720" s="4"/>
      <c r="U720" s="4"/>
    </row>
    <row r="721" spans="1:21" ht="12.75" x14ac:dyDescent="0.2">
      <c r="A721" s="4"/>
      <c r="B721" s="4"/>
      <c r="C721" s="4"/>
      <c r="D721" s="4"/>
      <c r="E721" s="4"/>
      <c r="F721" s="4"/>
      <c r="G721" s="4"/>
      <c r="H721" s="4"/>
      <c r="I721" s="4"/>
      <c r="J721" s="4"/>
      <c r="K721" s="4"/>
      <c r="L721" s="4"/>
      <c r="M721" s="4"/>
      <c r="N721" s="4"/>
      <c r="O721" s="4"/>
      <c r="P721" s="4"/>
      <c r="Q721" s="4"/>
      <c r="R721" s="4"/>
      <c r="S721" s="4"/>
      <c r="T721" s="4"/>
      <c r="U721" s="4"/>
    </row>
    <row r="722" spans="1:21" ht="12.75" x14ac:dyDescent="0.2">
      <c r="A722" s="4"/>
      <c r="B722" s="4"/>
      <c r="C722" s="4"/>
      <c r="D722" s="4"/>
      <c r="E722" s="4"/>
      <c r="F722" s="4"/>
      <c r="G722" s="4"/>
      <c r="H722" s="4"/>
      <c r="I722" s="4"/>
      <c r="J722" s="4"/>
      <c r="K722" s="4"/>
      <c r="L722" s="4"/>
      <c r="M722" s="4"/>
      <c r="N722" s="4"/>
      <c r="O722" s="4"/>
      <c r="P722" s="4"/>
      <c r="Q722" s="4"/>
      <c r="R722" s="4"/>
      <c r="S722" s="4"/>
      <c r="T722" s="4"/>
      <c r="U722" s="4"/>
    </row>
    <row r="723" spans="1:21" ht="12.75" x14ac:dyDescent="0.2">
      <c r="A723" s="4"/>
      <c r="B723" s="4"/>
      <c r="C723" s="4"/>
      <c r="D723" s="4"/>
      <c r="E723" s="4"/>
      <c r="F723" s="4"/>
      <c r="G723" s="4"/>
      <c r="H723" s="4"/>
      <c r="I723" s="4"/>
      <c r="J723" s="4"/>
      <c r="K723" s="4"/>
      <c r="L723" s="4"/>
      <c r="M723" s="4"/>
      <c r="N723" s="4"/>
      <c r="O723" s="4"/>
      <c r="P723" s="4"/>
      <c r="Q723" s="4"/>
      <c r="R723" s="4"/>
      <c r="S723" s="4"/>
      <c r="T723" s="4"/>
      <c r="U723" s="4"/>
    </row>
    <row r="724" spans="1:21" ht="12.75" x14ac:dyDescent="0.2">
      <c r="A724" s="4"/>
      <c r="B724" s="4"/>
      <c r="C724" s="4"/>
      <c r="D724" s="4"/>
      <c r="E724" s="4"/>
      <c r="F724" s="4"/>
      <c r="G724" s="4"/>
      <c r="H724" s="4"/>
      <c r="I724" s="4"/>
      <c r="J724" s="4"/>
      <c r="K724" s="4"/>
      <c r="L724" s="4"/>
      <c r="M724" s="4"/>
      <c r="N724" s="4"/>
      <c r="O724" s="4"/>
      <c r="P724" s="4"/>
      <c r="Q724" s="4"/>
      <c r="R724" s="4"/>
      <c r="S724" s="4"/>
      <c r="T724" s="4"/>
      <c r="U724" s="4"/>
    </row>
    <row r="725" spans="1:21" ht="12.75" x14ac:dyDescent="0.2">
      <c r="A725" s="4"/>
      <c r="B725" s="4"/>
      <c r="C725" s="4"/>
      <c r="D725" s="4"/>
      <c r="E725" s="4"/>
      <c r="F725" s="4"/>
      <c r="G725" s="4"/>
      <c r="H725" s="4"/>
      <c r="I725" s="4"/>
      <c r="J725" s="4"/>
      <c r="K725" s="4"/>
      <c r="L725" s="4"/>
      <c r="M725" s="4"/>
      <c r="N725" s="4"/>
      <c r="O725" s="4"/>
      <c r="P725" s="4"/>
      <c r="Q725" s="4"/>
      <c r="R725" s="4"/>
      <c r="S725" s="4"/>
      <c r="T725" s="4"/>
      <c r="U725" s="4"/>
    </row>
    <row r="726" spans="1:21" ht="12.75" x14ac:dyDescent="0.2">
      <c r="A726" s="4"/>
      <c r="B726" s="4"/>
      <c r="C726" s="4"/>
      <c r="D726" s="4"/>
      <c r="E726" s="4"/>
      <c r="F726" s="4"/>
      <c r="G726" s="4"/>
      <c r="H726" s="4"/>
      <c r="I726" s="4"/>
      <c r="J726" s="4"/>
      <c r="K726" s="4"/>
      <c r="L726" s="4"/>
      <c r="M726" s="4"/>
      <c r="N726" s="4"/>
      <c r="O726" s="4"/>
      <c r="P726" s="4"/>
      <c r="Q726" s="4"/>
      <c r="R726" s="4"/>
      <c r="S726" s="4"/>
      <c r="T726" s="4"/>
      <c r="U726" s="4"/>
    </row>
    <row r="727" spans="1:21" ht="12.75" x14ac:dyDescent="0.2">
      <c r="A727" s="4"/>
      <c r="B727" s="4"/>
      <c r="C727" s="4"/>
      <c r="D727" s="4"/>
      <c r="E727" s="4"/>
      <c r="F727" s="4"/>
      <c r="G727" s="4"/>
      <c r="H727" s="4"/>
      <c r="I727" s="4"/>
      <c r="J727" s="4"/>
      <c r="K727" s="4"/>
      <c r="L727" s="4"/>
      <c r="M727" s="4"/>
      <c r="N727" s="4"/>
      <c r="O727" s="4"/>
      <c r="P727" s="4"/>
      <c r="Q727" s="4"/>
      <c r="R727" s="4"/>
      <c r="S727" s="4"/>
      <c r="T727" s="4"/>
      <c r="U727" s="4"/>
    </row>
    <row r="728" spans="1:21" ht="12.75" x14ac:dyDescent="0.2">
      <c r="A728" s="4"/>
      <c r="B728" s="4"/>
      <c r="C728" s="4"/>
      <c r="D728" s="4"/>
      <c r="E728" s="4"/>
      <c r="F728" s="4"/>
      <c r="G728" s="4"/>
      <c r="H728" s="4"/>
      <c r="I728" s="4"/>
      <c r="J728" s="4"/>
      <c r="K728" s="4"/>
      <c r="L728" s="4"/>
      <c r="M728" s="4"/>
      <c r="N728" s="4"/>
      <c r="O728" s="4"/>
      <c r="P728" s="4"/>
      <c r="Q728" s="4"/>
      <c r="R728" s="4"/>
      <c r="S728" s="4"/>
      <c r="T728" s="4"/>
      <c r="U728" s="4"/>
    </row>
    <row r="729" spans="1:21" ht="12.75" x14ac:dyDescent="0.2">
      <c r="A729" s="4"/>
      <c r="B729" s="4"/>
      <c r="C729" s="4"/>
      <c r="D729" s="4"/>
      <c r="E729" s="4"/>
      <c r="F729" s="4"/>
      <c r="G729" s="4"/>
      <c r="H729" s="4"/>
      <c r="I729" s="4"/>
      <c r="J729" s="4"/>
      <c r="K729" s="4"/>
      <c r="L729" s="4"/>
      <c r="M729" s="4"/>
      <c r="N729" s="4"/>
      <c r="O729" s="4"/>
      <c r="P729" s="4"/>
      <c r="Q729" s="4"/>
      <c r="R729" s="4"/>
      <c r="S729" s="4"/>
      <c r="T729" s="4"/>
      <c r="U729" s="4"/>
    </row>
    <row r="730" spans="1:21" ht="12.75" x14ac:dyDescent="0.2">
      <c r="A730" s="4"/>
      <c r="B730" s="4"/>
      <c r="C730" s="4"/>
      <c r="D730" s="4"/>
      <c r="E730" s="4"/>
      <c r="F730" s="4"/>
      <c r="G730" s="4"/>
      <c r="H730" s="4"/>
      <c r="I730" s="4"/>
      <c r="J730" s="4"/>
      <c r="K730" s="4"/>
      <c r="L730" s="4"/>
      <c r="M730" s="4"/>
      <c r="N730" s="4"/>
      <c r="O730" s="4"/>
      <c r="P730" s="4"/>
      <c r="Q730" s="4"/>
      <c r="R730" s="4"/>
      <c r="S730" s="4"/>
      <c r="T730" s="4"/>
      <c r="U730" s="4"/>
    </row>
    <row r="731" spans="1:21" ht="12.75" x14ac:dyDescent="0.2">
      <c r="A731" s="4"/>
      <c r="B731" s="4"/>
      <c r="C731" s="4"/>
      <c r="D731" s="4"/>
      <c r="E731" s="4"/>
      <c r="F731" s="4"/>
      <c r="G731" s="4"/>
      <c r="H731" s="4"/>
      <c r="I731" s="4"/>
      <c r="J731" s="4"/>
      <c r="K731" s="4"/>
      <c r="L731" s="4"/>
      <c r="M731" s="4"/>
      <c r="N731" s="4"/>
      <c r="O731" s="4"/>
      <c r="P731" s="4"/>
      <c r="Q731" s="4"/>
      <c r="R731" s="4"/>
      <c r="S731" s="4"/>
      <c r="T731" s="4"/>
      <c r="U731" s="4"/>
    </row>
    <row r="732" spans="1:21" ht="12.75" x14ac:dyDescent="0.2">
      <c r="A732" s="4"/>
      <c r="B732" s="4"/>
      <c r="C732" s="4"/>
      <c r="D732" s="4"/>
      <c r="E732" s="4"/>
      <c r="F732" s="4"/>
      <c r="G732" s="4"/>
      <c r="H732" s="4"/>
      <c r="I732" s="4"/>
      <c r="J732" s="4"/>
      <c r="K732" s="4"/>
      <c r="L732" s="4"/>
      <c r="M732" s="4"/>
      <c r="N732" s="4"/>
      <c r="O732" s="4"/>
      <c r="P732" s="4"/>
      <c r="Q732" s="4"/>
      <c r="R732" s="4"/>
      <c r="S732" s="4"/>
      <c r="T732" s="4"/>
      <c r="U732" s="4"/>
    </row>
    <row r="733" spans="1:21" ht="12.75" x14ac:dyDescent="0.2">
      <c r="A733" s="4"/>
      <c r="B733" s="4"/>
      <c r="C733" s="4"/>
      <c r="D733" s="4"/>
      <c r="E733" s="4"/>
      <c r="F733" s="4"/>
      <c r="G733" s="4"/>
      <c r="H733" s="4"/>
      <c r="I733" s="4"/>
      <c r="J733" s="4"/>
      <c r="K733" s="4"/>
      <c r="L733" s="4"/>
      <c r="M733" s="4"/>
      <c r="N733" s="4"/>
      <c r="O733" s="4"/>
      <c r="P733" s="4"/>
      <c r="Q733" s="4"/>
      <c r="R733" s="4"/>
      <c r="S733" s="4"/>
      <c r="T733" s="4"/>
      <c r="U733" s="4"/>
    </row>
    <row r="734" spans="1:21" ht="12.75" x14ac:dyDescent="0.2">
      <c r="A734" s="4"/>
      <c r="B734" s="4"/>
      <c r="C734" s="4"/>
      <c r="D734" s="4"/>
      <c r="E734" s="4"/>
      <c r="F734" s="4"/>
      <c r="G734" s="4"/>
      <c r="H734" s="4"/>
      <c r="I734" s="4"/>
      <c r="J734" s="4"/>
      <c r="K734" s="4"/>
      <c r="L734" s="4"/>
      <c r="M734" s="4"/>
      <c r="N734" s="4"/>
      <c r="O734" s="4"/>
      <c r="P734" s="4"/>
      <c r="Q734" s="4"/>
      <c r="R734" s="4"/>
      <c r="S734" s="4"/>
      <c r="T734" s="4"/>
      <c r="U734" s="4"/>
    </row>
    <row r="735" spans="1:21" ht="12.75" x14ac:dyDescent="0.2">
      <c r="A735" s="4"/>
      <c r="B735" s="4"/>
      <c r="C735" s="4"/>
      <c r="D735" s="4"/>
      <c r="E735" s="4"/>
      <c r="F735" s="4"/>
      <c r="G735" s="4"/>
      <c r="H735" s="4"/>
      <c r="I735" s="4"/>
      <c r="J735" s="4"/>
      <c r="K735" s="4"/>
      <c r="L735" s="4"/>
      <c r="M735" s="4"/>
      <c r="N735" s="4"/>
      <c r="O735" s="4"/>
      <c r="P735" s="4"/>
      <c r="Q735" s="4"/>
      <c r="R735" s="4"/>
      <c r="S735" s="4"/>
      <c r="T735" s="4"/>
      <c r="U735" s="4"/>
    </row>
    <row r="736" spans="1:21" ht="12.75" x14ac:dyDescent="0.2">
      <c r="A736" s="4"/>
      <c r="B736" s="4"/>
      <c r="C736" s="4"/>
      <c r="D736" s="4"/>
      <c r="E736" s="4"/>
      <c r="F736" s="4"/>
      <c r="G736" s="4"/>
      <c r="H736" s="4"/>
      <c r="I736" s="4"/>
      <c r="J736" s="4"/>
      <c r="K736" s="4"/>
      <c r="L736" s="4"/>
      <c r="M736" s="4"/>
      <c r="N736" s="4"/>
      <c r="O736" s="4"/>
      <c r="P736" s="4"/>
      <c r="Q736" s="4"/>
      <c r="R736" s="4"/>
      <c r="S736" s="4"/>
      <c r="T736" s="4"/>
      <c r="U736" s="4"/>
    </row>
    <row r="737" spans="1:21" ht="12.75" x14ac:dyDescent="0.2">
      <c r="A737" s="4"/>
      <c r="B737" s="4"/>
      <c r="C737" s="4"/>
      <c r="D737" s="4"/>
      <c r="E737" s="4"/>
      <c r="F737" s="4"/>
      <c r="G737" s="4"/>
      <c r="H737" s="4"/>
      <c r="I737" s="4"/>
      <c r="J737" s="4"/>
      <c r="K737" s="4"/>
      <c r="L737" s="4"/>
      <c r="M737" s="4"/>
      <c r="N737" s="4"/>
      <c r="O737" s="4"/>
      <c r="P737" s="4"/>
      <c r="Q737" s="4"/>
      <c r="R737" s="4"/>
      <c r="S737" s="4"/>
      <c r="T737" s="4"/>
      <c r="U737" s="4"/>
    </row>
    <row r="738" spans="1:21" ht="12.75" x14ac:dyDescent="0.2">
      <c r="A738" s="4"/>
      <c r="B738" s="4"/>
      <c r="C738" s="4"/>
      <c r="D738" s="4"/>
      <c r="E738" s="4"/>
      <c r="F738" s="4"/>
      <c r="G738" s="4"/>
      <c r="H738" s="4"/>
      <c r="I738" s="4"/>
      <c r="J738" s="4"/>
      <c r="K738" s="4"/>
      <c r="L738" s="4"/>
      <c r="M738" s="4"/>
      <c r="N738" s="4"/>
      <c r="O738" s="4"/>
      <c r="P738" s="4"/>
      <c r="Q738" s="4"/>
      <c r="R738" s="4"/>
      <c r="S738" s="4"/>
      <c r="T738" s="4"/>
      <c r="U738" s="4"/>
    </row>
    <row r="739" spans="1:21" ht="12.75" x14ac:dyDescent="0.2">
      <c r="A739" s="4"/>
      <c r="B739" s="4"/>
      <c r="C739" s="4"/>
      <c r="D739" s="4"/>
      <c r="E739" s="4"/>
      <c r="F739" s="4"/>
      <c r="G739" s="4"/>
      <c r="H739" s="4"/>
      <c r="I739" s="4"/>
      <c r="J739" s="4"/>
      <c r="K739" s="4"/>
      <c r="L739" s="4"/>
      <c r="M739" s="4"/>
      <c r="N739" s="4"/>
      <c r="O739" s="4"/>
      <c r="P739" s="4"/>
      <c r="Q739" s="4"/>
      <c r="R739" s="4"/>
      <c r="S739" s="4"/>
      <c r="T739" s="4"/>
      <c r="U739" s="4"/>
    </row>
    <row r="740" spans="1:21" ht="12.75" x14ac:dyDescent="0.2">
      <c r="A740" s="4"/>
      <c r="B740" s="4"/>
      <c r="C740" s="4"/>
      <c r="D740" s="4"/>
      <c r="E740" s="4"/>
      <c r="F740" s="4"/>
      <c r="G740" s="4"/>
      <c r="H740" s="4"/>
      <c r="I740" s="4"/>
      <c r="J740" s="4"/>
      <c r="K740" s="4"/>
      <c r="L740" s="4"/>
      <c r="M740" s="4"/>
      <c r="N740" s="4"/>
      <c r="O740" s="4"/>
      <c r="P740" s="4"/>
      <c r="Q740" s="4"/>
      <c r="R740" s="4"/>
      <c r="S740" s="4"/>
      <c r="T740" s="4"/>
      <c r="U740" s="4"/>
    </row>
    <row r="741" spans="1:21" ht="12.75" x14ac:dyDescent="0.2">
      <c r="A741" s="4"/>
      <c r="B741" s="4"/>
      <c r="C741" s="4"/>
      <c r="D741" s="4"/>
      <c r="E741" s="4"/>
      <c r="F741" s="4"/>
      <c r="G741" s="4"/>
      <c r="H741" s="4"/>
      <c r="I741" s="4"/>
      <c r="J741" s="4"/>
      <c r="K741" s="4"/>
      <c r="L741" s="4"/>
      <c r="M741" s="4"/>
      <c r="N741" s="4"/>
      <c r="O741" s="4"/>
      <c r="P741" s="4"/>
      <c r="Q741" s="4"/>
      <c r="R741" s="4"/>
      <c r="S741" s="4"/>
      <c r="T741" s="4"/>
      <c r="U741" s="4"/>
    </row>
    <row r="742" spans="1:21" ht="12.75" x14ac:dyDescent="0.2">
      <c r="A742" s="4"/>
      <c r="B742" s="4"/>
      <c r="C742" s="4"/>
      <c r="D742" s="4"/>
      <c r="E742" s="4"/>
      <c r="F742" s="4"/>
      <c r="G742" s="4"/>
      <c r="H742" s="4"/>
      <c r="I742" s="4"/>
      <c r="J742" s="4"/>
      <c r="K742" s="4"/>
      <c r="L742" s="4"/>
      <c r="M742" s="4"/>
      <c r="N742" s="4"/>
      <c r="O742" s="4"/>
      <c r="P742" s="4"/>
      <c r="Q742" s="4"/>
      <c r="R742" s="4"/>
      <c r="S742" s="4"/>
      <c r="T742" s="4"/>
      <c r="U742" s="4"/>
    </row>
    <row r="743" spans="1:21" ht="12.75" x14ac:dyDescent="0.2">
      <c r="A743" s="4"/>
      <c r="B743" s="4"/>
      <c r="C743" s="4"/>
      <c r="D743" s="4"/>
      <c r="E743" s="4"/>
      <c r="F743" s="4"/>
      <c r="G743" s="4"/>
      <c r="H743" s="4"/>
      <c r="I743" s="4"/>
      <c r="J743" s="4"/>
      <c r="K743" s="4"/>
      <c r="L743" s="4"/>
      <c r="M743" s="4"/>
      <c r="N743" s="4"/>
      <c r="O743" s="4"/>
      <c r="P743" s="4"/>
      <c r="Q743" s="4"/>
      <c r="R743" s="4"/>
      <c r="S743" s="4"/>
      <c r="T743" s="4"/>
      <c r="U743" s="4"/>
    </row>
    <row r="744" spans="1:21" ht="12.75" x14ac:dyDescent="0.2">
      <c r="A744" s="4"/>
      <c r="B744" s="4"/>
      <c r="C744" s="4"/>
      <c r="D744" s="4"/>
      <c r="E744" s="4"/>
      <c r="F744" s="4"/>
      <c r="G744" s="4"/>
      <c r="H744" s="4"/>
      <c r="I744" s="4"/>
      <c r="J744" s="4"/>
      <c r="K744" s="4"/>
      <c r="L744" s="4"/>
      <c r="M744" s="4"/>
      <c r="N744" s="4"/>
      <c r="O744" s="4"/>
      <c r="P744" s="4"/>
      <c r="Q744" s="4"/>
      <c r="R744" s="4"/>
      <c r="S744" s="4"/>
      <c r="T744" s="4"/>
      <c r="U744" s="4"/>
    </row>
    <row r="745" spans="1:21" ht="12.75" x14ac:dyDescent="0.2">
      <c r="A745" s="4"/>
      <c r="B745" s="4"/>
      <c r="C745" s="4"/>
      <c r="D745" s="4"/>
      <c r="E745" s="4"/>
      <c r="F745" s="4"/>
      <c r="G745" s="4"/>
      <c r="H745" s="4"/>
      <c r="I745" s="4"/>
      <c r="J745" s="4"/>
      <c r="K745" s="4"/>
      <c r="L745" s="4"/>
      <c r="M745" s="4"/>
      <c r="N745" s="4"/>
      <c r="O745" s="4"/>
      <c r="P745" s="4"/>
      <c r="Q745" s="4"/>
      <c r="R745" s="4"/>
      <c r="S745" s="4"/>
      <c r="T745" s="4"/>
      <c r="U745" s="4"/>
    </row>
    <row r="746" spans="1:21" ht="12.75" x14ac:dyDescent="0.2">
      <c r="A746" s="4"/>
      <c r="B746" s="4"/>
      <c r="C746" s="4"/>
      <c r="D746" s="4"/>
      <c r="E746" s="4"/>
      <c r="F746" s="4"/>
      <c r="G746" s="4"/>
      <c r="H746" s="4"/>
      <c r="I746" s="4"/>
      <c r="J746" s="4"/>
      <c r="K746" s="4"/>
      <c r="L746" s="4"/>
      <c r="M746" s="4"/>
      <c r="N746" s="4"/>
      <c r="O746" s="4"/>
      <c r="P746" s="4"/>
      <c r="Q746" s="4"/>
      <c r="R746" s="4"/>
      <c r="S746" s="4"/>
      <c r="T746" s="4"/>
      <c r="U746" s="4"/>
    </row>
    <row r="747" spans="1:21" ht="12.75" x14ac:dyDescent="0.2">
      <c r="A747" s="4"/>
      <c r="B747" s="4"/>
      <c r="C747" s="4"/>
      <c r="D747" s="4"/>
      <c r="E747" s="4"/>
      <c r="F747" s="4"/>
      <c r="G747" s="4"/>
      <c r="H747" s="4"/>
      <c r="I747" s="4"/>
      <c r="J747" s="4"/>
      <c r="K747" s="4"/>
      <c r="L747" s="4"/>
      <c r="M747" s="4"/>
      <c r="N747" s="4"/>
      <c r="O747" s="4"/>
      <c r="P747" s="4"/>
      <c r="Q747" s="4"/>
      <c r="R747" s="4"/>
      <c r="S747" s="4"/>
      <c r="T747" s="4"/>
      <c r="U747" s="4"/>
    </row>
    <row r="748" spans="1:21" ht="12.75" x14ac:dyDescent="0.2">
      <c r="A748" s="4"/>
      <c r="B748" s="4"/>
      <c r="C748" s="4"/>
      <c r="D748" s="4"/>
      <c r="E748" s="4"/>
      <c r="F748" s="4"/>
      <c r="G748" s="4"/>
      <c r="H748" s="4"/>
      <c r="I748" s="4"/>
      <c r="J748" s="4"/>
      <c r="K748" s="4"/>
      <c r="L748" s="4"/>
      <c r="M748" s="4"/>
      <c r="N748" s="4"/>
      <c r="O748" s="4"/>
      <c r="P748" s="4"/>
      <c r="Q748" s="4"/>
      <c r="R748" s="4"/>
      <c r="S748" s="4"/>
      <c r="T748" s="4"/>
      <c r="U748" s="4"/>
    </row>
    <row r="749" spans="1:21" ht="12.75" x14ac:dyDescent="0.2">
      <c r="A749" s="4"/>
      <c r="B749" s="4"/>
      <c r="C749" s="4"/>
      <c r="D749" s="4"/>
      <c r="E749" s="4"/>
      <c r="F749" s="4"/>
      <c r="G749" s="4"/>
      <c r="H749" s="4"/>
      <c r="I749" s="4"/>
      <c r="J749" s="4"/>
      <c r="K749" s="4"/>
      <c r="L749" s="4"/>
      <c r="M749" s="4"/>
      <c r="N749" s="4"/>
      <c r="O749" s="4"/>
      <c r="P749" s="4"/>
      <c r="Q749" s="4"/>
      <c r="R749" s="4"/>
      <c r="S749" s="4"/>
      <c r="T749" s="4"/>
      <c r="U749" s="4"/>
    </row>
    <row r="750" spans="1:21" ht="12.75" x14ac:dyDescent="0.2">
      <c r="A750" s="4"/>
      <c r="B750" s="4"/>
      <c r="C750" s="4"/>
      <c r="D750" s="4"/>
      <c r="E750" s="4"/>
      <c r="F750" s="4"/>
      <c r="G750" s="4"/>
      <c r="H750" s="4"/>
      <c r="I750" s="4"/>
      <c r="J750" s="4"/>
      <c r="K750" s="4"/>
      <c r="L750" s="4"/>
      <c r="M750" s="4"/>
      <c r="N750" s="4"/>
      <c r="O750" s="4"/>
      <c r="P750" s="4"/>
      <c r="Q750" s="4"/>
      <c r="R750" s="4"/>
      <c r="S750" s="4"/>
      <c r="T750" s="4"/>
      <c r="U750" s="4"/>
    </row>
    <row r="751" spans="1:21" ht="12.75" x14ac:dyDescent="0.2">
      <c r="A751" s="4"/>
      <c r="B751" s="4"/>
      <c r="C751" s="4"/>
      <c r="D751" s="4"/>
      <c r="E751" s="4"/>
      <c r="F751" s="4"/>
      <c r="G751" s="4"/>
      <c r="H751" s="4"/>
      <c r="I751" s="4"/>
      <c r="J751" s="4"/>
      <c r="K751" s="4"/>
      <c r="L751" s="4"/>
      <c r="M751" s="4"/>
      <c r="N751" s="4"/>
      <c r="O751" s="4"/>
      <c r="P751" s="4"/>
      <c r="Q751" s="4"/>
      <c r="R751" s="4"/>
      <c r="S751" s="4"/>
      <c r="T751" s="4"/>
      <c r="U751" s="4"/>
    </row>
    <row r="752" spans="1:21" ht="12.75" x14ac:dyDescent="0.2">
      <c r="A752" s="4"/>
      <c r="B752" s="4"/>
      <c r="C752" s="4"/>
      <c r="D752" s="4"/>
      <c r="E752" s="4"/>
      <c r="F752" s="4"/>
      <c r="G752" s="4"/>
      <c r="H752" s="4"/>
      <c r="I752" s="4"/>
      <c r="J752" s="4"/>
      <c r="K752" s="4"/>
      <c r="L752" s="4"/>
      <c r="M752" s="4"/>
      <c r="N752" s="4"/>
      <c r="O752" s="4"/>
      <c r="P752" s="4"/>
      <c r="Q752" s="4"/>
      <c r="R752" s="4"/>
      <c r="S752" s="4"/>
      <c r="T752" s="4"/>
      <c r="U752" s="4"/>
    </row>
    <row r="753" spans="1:21" ht="12.75" x14ac:dyDescent="0.2">
      <c r="A753" s="4"/>
      <c r="B753" s="4"/>
      <c r="C753" s="4"/>
      <c r="D753" s="4"/>
      <c r="E753" s="4"/>
      <c r="F753" s="4"/>
      <c r="G753" s="4"/>
      <c r="H753" s="4"/>
      <c r="I753" s="4"/>
      <c r="J753" s="4"/>
      <c r="K753" s="4"/>
      <c r="L753" s="4"/>
      <c r="M753" s="4"/>
      <c r="N753" s="4"/>
      <c r="O753" s="4"/>
      <c r="P753" s="4"/>
      <c r="Q753" s="4"/>
      <c r="R753" s="4"/>
      <c r="S753" s="4"/>
      <c r="T753" s="4"/>
      <c r="U753" s="4"/>
    </row>
    <row r="754" spans="1:21" ht="12.75" x14ac:dyDescent="0.2">
      <c r="A754" s="4"/>
      <c r="B754" s="4"/>
      <c r="C754" s="4"/>
      <c r="D754" s="4"/>
      <c r="E754" s="4"/>
      <c r="F754" s="4"/>
      <c r="G754" s="4"/>
      <c r="H754" s="4"/>
      <c r="I754" s="4"/>
      <c r="J754" s="4"/>
      <c r="K754" s="4"/>
      <c r="L754" s="4"/>
      <c r="M754" s="4"/>
      <c r="N754" s="4"/>
      <c r="O754" s="4"/>
      <c r="P754" s="4"/>
      <c r="Q754" s="4"/>
      <c r="R754" s="4"/>
      <c r="S754" s="4"/>
      <c r="T754" s="4"/>
      <c r="U754" s="4"/>
    </row>
    <row r="755" spans="1:21" ht="12.75" x14ac:dyDescent="0.2">
      <c r="A755" s="4"/>
      <c r="B755" s="4"/>
      <c r="C755" s="4"/>
      <c r="D755" s="4"/>
      <c r="E755" s="4"/>
      <c r="F755" s="4"/>
      <c r="G755" s="4"/>
      <c r="H755" s="4"/>
      <c r="I755" s="4"/>
      <c r="J755" s="4"/>
      <c r="K755" s="4"/>
      <c r="L755" s="4"/>
      <c r="M755" s="4"/>
      <c r="N755" s="4"/>
      <c r="O755" s="4"/>
      <c r="P755" s="4"/>
      <c r="Q755" s="4"/>
      <c r="R755" s="4"/>
      <c r="S755" s="4"/>
      <c r="T755" s="4"/>
      <c r="U755" s="4"/>
    </row>
    <row r="756" spans="1:21" ht="12.75" x14ac:dyDescent="0.2">
      <c r="A756" s="4"/>
      <c r="B756" s="4"/>
      <c r="C756" s="4"/>
      <c r="D756" s="4"/>
      <c r="E756" s="4"/>
      <c r="F756" s="4"/>
      <c r="G756" s="4"/>
      <c r="H756" s="4"/>
      <c r="I756" s="4"/>
      <c r="J756" s="4"/>
      <c r="K756" s="4"/>
      <c r="L756" s="4"/>
      <c r="M756" s="4"/>
      <c r="N756" s="4"/>
      <c r="O756" s="4"/>
      <c r="P756" s="4"/>
      <c r="Q756" s="4"/>
      <c r="R756" s="4"/>
      <c r="S756" s="4"/>
      <c r="T756" s="4"/>
      <c r="U756" s="4"/>
    </row>
    <row r="757" spans="1:21" ht="12.75" x14ac:dyDescent="0.2">
      <c r="A757" s="4"/>
      <c r="B757" s="4"/>
      <c r="C757" s="4"/>
      <c r="D757" s="4"/>
      <c r="E757" s="4"/>
      <c r="F757" s="4"/>
      <c r="G757" s="4"/>
      <c r="H757" s="4"/>
      <c r="I757" s="4"/>
      <c r="J757" s="4"/>
      <c r="K757" s="4"/>
      <c r="L757" s="4"/>
      <c r="M757" s="4"/>
      <c r="N757" s="4"/>
      <c r="O757" s="4"/>
      <c r="P757" s="4"/>
      <c r="Q757" s="4"/>
      <c r="R757" s="4"/>
      <c r="S757" s="4"/>
      <c r="T757" s="4"/>
      <c r="U757" s="4"/>
    </row>
    <row r="758" spans="1:21" ht="12.75" x14ac:dyDescent="0.2">
      <c r="A758" s="4"/>
      <c r="B758" s="4"/>
      <c r="C758" s="4"/>
      <c r="D758" s="4"/>
      <c r="E758" s="4"/>
      <c r="F758" s="4"/>
      <c r="G758" s="4"/>
      <c r="H758" s="4"/>
      <c r="I758" s="4"/>
      <c r="J758" s="4"/>
      <c r="K758" s="4"/>
      <c r="L758" s="4"/>
      <c r="M758" s="4"/>
      <c r="N758" s="4"/>
      <c r="O758" s="4"/>
      <c r="P758" s="4"/>
      <c r="Q758" s="4"/>
      <c r="R758" s="4"/>
      <c r="S758" s="4"/>
      <c r="T758" s="4"/>
      <c r="U758" s="4"/>
    </row>
    <row r="759" spans="1:21" ht="12.75" x14ac:dyDescent="0.2">
      <c r="A759" s="4"/>
      <c r="B759" s="4"/>
      <c r="C759" s="4"/>
      <c r="D759" s="4"/>
      <c r="E759" s="4"/>
      <c r="F759" s="4"/>
      <c r="G759" s="4"/>
      <c r="H759" s="4"/>
      <c r="I759" s="4"/>
      <c r="J759" s="4"/>
      <c r="K759" s="4"/>
      <c r="L759" s="4"/>
      <c r="M759" s="4"/>
      <c r="N759" s="4"/>
      <c r="O759" s="4"/>
      <c r="P759" s="4"/>
      <c r="Q759" s="4"/>
      <c r="R759" s="4"/>
      <c r="S759" s="4"/>
      <c r="T759" s="4"/>
      <c r="U759" s="4"/>
    </row>
    <row r="760" spans="1:21" ht="12.75" x14ac:dyDescent="0.2">
      <c r="A760" s="4"/>
      <c r="B760" s="4"/>
      <c r="C760" s="4"/>
      <c r="D760" s="4"/>
      <c r="E760" s="4"/>
      <c r="F760" s="4"/>
      <c r="G760" s="4"/>
      <c r="H760" s="4"/>
      <c r="I760" s="4"/>
      <c r="J760" s="4"/>
      <c r="K760" s="4"/>
      <c r="L760" s="4"/>
      <c r="M760" s="4"/>
      <c r="N760" s="4"/>
      <c r="O760" s="4"/>
      <c r="P760" s="4"/>
      <c r="Q760" s="4"/>
      <c r="R760" s="4"/>
      <c r="S760" s="4"/>
      <c r="T760" s="4"/>
      <c r="U760" s="4"/>
    </row>
    <row r="761" spans="1:21" ht="12.75" x14ac:dyDescent="0.2">
      <c r="A761" s="4"/>
      <c r="B761" s="4"/>
      <c r="C761" s="4"/>
      <c r="D761" s="4"/>
      <c r="E761" s="4"/>
      <c r="F761" s="4"/>
      <c r="G761" s="4"/>
      <c r="H761" s="4"/>
      <c r="I761" s="4"/>
      <c r="J761" s="4"/>
      <c r="K761" s="4"/>
      <c r="L761" s="4"/>
      <c r="M761" s="4"/>
      <c r="N761" s="4"/>
      <c r="O761" s="4"/>
      <c r="P761" s="4"/>
      <c r="Q761" s="4"/>
      <c r="R761" s="4"/>
      <c r="S761" s="4"/>
      <c r="T761" s="4"/>
      <c r="U761" s="4"/>
    </row>
    <row r="762" spans="1:21" ht="12.75" x14ac:dyDescent="0.2">
      <c r="A762" s="4"/>
      <c r="B762" s="4"/>
      <c r="C762" s="4"/>
      <c r="D762" s="4"/>
      <c r="E762" s="4"/>
      <c r="F762" s="4"/>
      <c r="G762" s="4"/>
      <c r="H762" s="4"/>
      <c r="I762" s="4"/>
      <c r="J762" s="4"/>
      <c r="K762" s="4"/>
      <c r="L762" s="4"/>
      <c r="M762" s="4"/>
      <c r="N762" s="4"/>
      <c r="O762" s="4"/>
      <c r="P762" s="4"/>
      <c r="Q762" s="4"/>
      <c r="R762" s="4"/>
      <c r="S762" s="4"/>
      <c r="T762" s="4"/>
      <c r="U762" s="4"/>
    </row>
    <row r="763" spans="1:21" ht="12.75" x14ac:dyDescent="0.2">
      <c r="A763" s="4"/>
      <c r="B763" s="4"/>
      <c r="C763" s="4"/>
      <c r="D763" s="4"/>
      <c r="E763" s="4"/>
      <c r="F763" s="4"/>
      <c r="G763" s="4"/>
      <c r="H763" s="4"/>
      <c r="I763" s="4"/>
      <c r="J763" s="4"/>
      <c r="K763" s="4"/>
      <c r="L763" s="4"/>
      <c r="M763" s="4"/>
      <c r="N763" s="4"/>
      <c r="O763" s="4"/>
      <c r="P763" s="4"/>
      <c r="Q763" s="4"/>
      <c r="R763" s="4"/>
      <c r="S763" s="4"/>
      <c r="T763" s="4"/>
      <c r="U763" s="4"/>
    </row>
    <row r="764" spans="1:21" ht="12.75" x14ac:dyDescent="0.2">
      <c r="A764" s="4"/>
      <c r="B764" s="4"/>
      <c r="C764" s="4"/>
      <c r="D764" s="4"/>
      <c r="E764" s="4"/>
      <c r="F764" s="4"/>
      <c r="G764" s="4"/>
      <c r="H764" s="4"/>
      <c r="I764" s="4"/>
      <c r="J764" s="4"/>
      <c r="K764" s="4"/>
      <c r="L764" s="4"/>
      <c r="M764" s="4"/>
      <c r="N764" s="4"/>
      <c r="O764" s="4"/>
      <c r="P764" s="4"/>
      <c r="Q764" s="4"/>
      <c r="R764" s="4"/>
      <c r="S764" s="4"/>
      <c r="T764" s="4"/>
      <c r="U764" s="4"/>
    </row>
    <row r="765" spans="1:21" ht="12.75" x14ac:dyDescent="0.2">
      <c r="A765" s="4"/>
      <c r="B765" s="4"/>
      <c r="C765" s="4"/>
      <c r="D765" s="4"/>
      <c r="E765" s="4"/>
      <c r="F765" s="4"/>
      <c r="G765" s="4"/>
      <c r="H765" s="4"/>
      <c r="I765" s="4"/>
      <c r="J765" s="4"/>
      <c r="K765" s="4"/>
      <c r="L765" s="4"/>
      <c r="M765" s="4"/>
      <c r="N765" s="4"/>
      <c r="O765" s="4"/>
      <c r="P765" s="4"/>
      <c r="Q765" s="4"/>
      <c r="R765" s="4"/>
      <c r="S765" s="4"/>
      <c r="T765" s="4"/>
      <c r="U765" s="4"/>
    </row>
    <row r="766" spans="1:21" ht="12.75" x14ac:dyDescent="0.2">
      <c r="A766" s="4"/>
      <c r="B766" s="4"/>
      <c r="C766" s="4"/>
      <c r="D766" s="4"/>
      <c r="E766" s="4"/>
      <c r="F766" s="4"/>
      <c r="G766" s="4"/>
      <c r="H766" s="4"/>
      <c r="I766" s="4"/>
      <c r="J766" s="4"/>
      <c r="K766" s="4"/>
      <c r="L766" s="4"/>
      <c r="M766" s="4"/>
      <c r="N766" s="4"/>
      <c r="O766" s="4"/>
      <c r="P766" s="4"/>
      <c r="Q766" s="4"/>
      <c r="R766" s="4"/>
      <c r="S766" s="4"/>
      <c r="T766" s="4"/>
      <c r="U766" s="4"/>
    </row>
    <row r="767" spans="1:21" ht="12.75" x14ac:dyDescent="0.2">
      <c r="A767" s="4"/>
      <c r="B767" s="4"/>
      <c r="C767" s="4"/>
      <c r="D767" s="4"/>
      <c r="E767" s="4"/>
      <c r="F767" s="4"/>
      <c r="G767" s="4"/>
      <c r="H767" s="4"/>
      <c r="I767" s="4"/>
      <c r="J767" s="4"/>
      <c r="K767" s="4"/>
      <c r="L767" s="4"/>
      <c r="M767" s="4"/>
      <c r="N767" s="4"/>
      <c r="O767" s="4"/>
      <c r="P767" s="4"/>
      <c r="Q767" s="4"/>
      <c r="R767" s="4"/>
      <c r="S767" s="4"/>
      <c r="T767" s="4"/>
      <c r="U767" s="4"/>
    </row>
    <row r="768" spans="1:21" ht="12.75" x14ac:dyDescent="0.2">
      <c r="A768" s="4"/>
      <c r="B768" s="4"/>
      <c r="C768" s="4"/>
      <c r="D768" s="4"/>
      <c r="E768" s="4"/>
      <c r="F768" s="4"/>
      <c r="G768" s="4"/>
      <c r="H768" s="4"/>
      <c r="I768" s="4"/>
      <c r="J768" s="4"/>
      <c r="K768" s="4"/>
      <c r="L768" s="4"/>
      <c r="M768" s="4"/>
      <c r="N768" s="4"/>
      <c r="O768" s="4"/>
      <c r="P768" s="4"/>
      <c r="Q768" s="4"/>
      <c r="R768" s="4"/>
      <c r="S768" s="4"/>
      <c r="T768" s="4"/>
      <c r="U768" s="4"/>
    </row>
    <row r="769" spans="1:21" ht="12.75" x14ac:dyDescent="0.2">
      <c r="A769" s="4"/>
      <c r="B769" s="4"/>
      <c r="C769" s="4"/>
      <c r="D769" s="4"/>
      <c r="E769" s="4"/>
      <c r="F769" s="4"/>
      <c r="G769" s="4"/>
      <c r="H769" s="4"/>
      <c r="I769" s="4"/>
      <c r="J769" s="4"/>
      <c r="K769" s="4"/>
      <c r="L769" s="4"/>
      <c r="M769" s="4"/>
      <c r="N769" s="4"/>
      <c r="O769" s="4"/>
      <c r="P769" s="4"/>
      <c r="Q769" s="4"/>
      <c r="R769" s="4"/>
      <c r="S769" s="4"/>
      <c r="T769" s="4"/>
      <c r="U769" s="4"/>
    </row>
    <row r="770" spans="1:21" ht="12.75" x14ac:dyDescent="0.2">
      <c r="A770" s="4"/>
      <c r="B770" s="4"/>
      <c r="C770" s="4"/>
      <c r="D770" s="4"/>
      <c r="E770" s="4"/>
      <c r="F770" s="4"/>
      <c r="G770" s="4"/>
      <c r="H770" s="4"/>
      <c r="I770" s="4"/>
      <c r="J770" s="4"/>
      <c r="K770" s="4"/>
      <c r="L770" s="4"/>
      <c r="M770" s="4"/>
      <c r="N770" s="4"/>
      <c r="O770" s="4"/>
      <c r="P770" s="4"/>
      <c r="Q770" s="4"/>
      <c r="R770" s="4"/>
      <c r="S770" s="4"/>
      <c r="T770" s="4"/>
      <c r="U770" s="4"/>
    </row>
    <row r="771" spans="1:21" ht="12.75" x14ac:dyDescent="0.2">
      <c r="A771" s="4"/>
      <c r="B771" s="4"/>
      <c r="C771" s="4"/>
      <c r="D771" s="4"/>
      <c r="E771" s="4"/>
      <c r="F771" s="4"/>
      <c r="G771" s="4"/>
      <c r="H771" s="4"/>
      <c r="I771" s="4"/>
      <c r="J771" s="4"/>
      <c r="K771" s="4"/>
      <c r="L771" s="4"/>
      <c r="M771" s="4"/>
      <c r="N771" s="4"/>
      <c r="O771" s="4"/>
      <c r="P771" s="4"/>
      <c r="Q771" s="4"/>
      <c r="R771" s="4"/>
      <c r="S771" s="4"/>
      <c r="T771" s="4"/>
      <c r="U771" s="4"/>
    </row>
    <row r="772" spans="1:21" ht="12.75" x14ac:dyDescent="0.2">
      <c r="A772" s="4"/>
      <c r="B772" s="4"/>
      <c r="C772" s="4"/>
      <c r="D772" s="4"/>
      <c r="E772" s="4"/>
      <c r="F772" s="4"/>
      <c r="G772" s="4"/>
      <c r="H772" s="4"/>
      <c r="I772" s="4"/>
      <c r="J772" s="4"/>
      <c r="K772" s="4"/>
      <c r="L772" s="4"/>
      <c r="M772" s="4"/>
      <c r="N772" s="4"/>
      <c r="O772" s="4"/>
      <c r="P772" s="4"/>
      <c r="Q772" s="4"/>
      <c r="R772" s="4"/>
      <c r="S772" s="4"/>
      <c r="T772" s="4"/>
      <c r="U772" s="4"/>
    </row>
    <row r="773" spans="1:21" ht="12.75" x14ac:dyDescent="0.2">
      <c r="A773" s="4"/>
      <c r="B773" s="4"/>
      <c r="C773" s="4"/>
      <c r="D773" s="4"/>
      <c r="E773" s="4"/>
      <c r="F773" s="4"/>
      <c r="G773" s="4"/>
      <c r="H773" s="4"/>
      <c r="I773" s="4"/>
      <c r="J773" s="4"/>
      <c r="K773" s="4"/>
      <c r="L773" s="4"/>
      <c r="M773" s="4"/>
      <c r="N773" s="4"/>
      <c r="O773" s="4"/>
      <c r="P773" s="4"/>
      <c r="Q773" s="4"/>
      <c r="R773" s="4"/>
      <c r="S773" s="4"/>
      <c r="T773" s="4"/>
      <c r="U773" s="4"/>
    </row>
    <row r="774" spans="1:21" ht="12.75" x14ac:dyDescent="0.2">
      <c r="A774" s="4"/>
      <c r="B774" s="4"/>
      <c r="C774" s="4"/>
      <c r="D774" s="4"/>
      <c r="E774" s="4"/>
      <c r="F774" s="4"/>
      <c r="G774" s="4"/>
      <c r="H774" s="4"/>
      <c r="I774" s="4"/>
      <c r="J774" s="4"/>
      <c r="K774" s="4"/>
      <c r="L774" s="4"/>
      <c r="M774" s="4"/>
      <c r="N774" s="4"/>
      <c r="O774" s="4"/>
      <c r="P774" s="4"/>
      <c r="Q774" s="4"/>
      <c r="R774" s="4"/>
      <c r="S774" s="4"/>
      <c r="T774" s="4"/>
      <c r="U774" s="4"/>
    </row>
    <row r="775" spans="1:21" ht="12.75" x14ac:dyDescent="0.2">
      <c r="A775" s="4"/>
      <c r="B775" s="4"/>
      <c r="C775" s="4"/>
      <c r="D775" s="4"/>
      <c r="E775" s="4"/>
      <c r="F775" s="4"/>
      <c r="G775" s="4"/>
      <c r="H775" s="4"/>
      <c r="I775" s="4"/>
      <c r="J775" s="4"/>
      <c r="K775" s="4"/>
      <c r="L775" s="4"/>
      <c r="M775" s="4"/>
      <c r="N775" s="4"/>
      <c r="O775" s="4"/>
      <c r="P775" s="4"/>
      <c r="Q775" s="4"/>
      <c r="R775" s="4"/>
      <c r="S775" s="4"/>
      <c r="T775" s="4"/>
      <c r="U775" s="4"/>
    </row>
    <row r="776" spans="1:21" ht="12.75" x14ac:dyDescent="0.2">
      <c r="A776" s="4"/>
      <c r="B776" s="4"/>
      <c r="C776" s="4"/>
      <c r="D776" s="4"/>
      <c r="E776" s="4"/>
      <c r="F776" s="4"/>
      <c r="G776" s="4"/>
      <c r="H776" s="4"/>
      <c r="I776" s="4"/>
      <c r="J776" s="4"/>
      <c r="K776" s="4"/>
      <c r="L776" s="4"/>
      <c r="M776" s="4"/>
      <c r="N776" s="4"/>
      <c r="O776" s="4"/>
      <c r="P776" s="4"/>
      <c r="Q776" s="4"/>
      <c r="R776" s="4"/>
      <c r="S776" s="4"/>
      <c r="T776" s="4"/>
      <c r="U776" s="4"/>
    </row>
    <row r="777" spans="1:21" ht="12.75" x14ac:dyDescent="0.2">
      <c r="A777" s="4"/>
      <c r="B777" s="4"/>
      <c r="C777" s="4"/>
      <c r="D777" s="4"/>
      <c r="E777" s="4"/>
      <c r="F777" s="4"/>
      <c r="G777" s="4"/>
      <c r="H777" s="4"/>
      <c r="I777" s="4"/>
      <c r="J777" s="4"/>
      <c r="K777" s="4"/>
      <c r="L777" s="4"/>
      <c r="M777" s="4"/>
      <c r="N777" s="4"/>
      <c r="O777" s="4"/>
      <c r="P777" s="4"/>
      <c r="Q777" s="4"/>
      <c r="R777" s="4"/>
      <c r="S777" s="4"/>
      <c r="T777" s="4"/>
      <c r="U777" s="4"/>
    </row>
    <row r="778" spans="1:21" ht="12.75" x14ac:dyDescent="0.2">
      <c r="A778" s="4"/>
      <c r="B778" s="4"/>
      <c r="C778" s="4"/>
      <c r="D778" s="4"/>
      <c r="E778" s="4"/>
      <c r="F778" s="4"/>
      <c r="G778" s="4"/>
      <c r="H778" s="4"/>
      <c r="I778" s="4"/>
      <c r="J778" s="4"/>
      <c r="K778" s="4"/>
      <c r="L778" s="4"/>
      <c r="M778" s="4"/>
      <c r="N778" s="4"/>
      <c r="O778" s="4"/>
      <c r="P778" s="4"/>
      <c r="Q778" s="4"/>
      <c r="R778" s="4"/>
      <c r="S778" s="4"/>
      <c r="T778" s="4"/>
      <c r="U778" s="4"/>
    </row>
    <row r="779" spans="1:21" ht="12.75" x14ac:dyDescent="0.2">
      <c r="A779" s="4"/>
      <c r="B779" s="4"/>
      <c r="C779" s="4"/>
      <c r="D779" s="4"/>
      <c r="E779" s="4"/>
      <c r="F779" s="4"/>
      <c r="G779" s="4"/>
      <c r="H779" s="4"/>
      <c r="I779" s="4"/>
      <c r="J779" s="4"/>
      <c r="K779" s="4"/>
      <c r="L779" s="4"/>
      <c r="M779" s="4"/>
      <c r="N779" s="4"/>
      <c r="O779" s="4"/>
      <c r="P779" s="4"/>
      <c r="Q779" s="4"/>
      <c r="R779" s="4"/>
      <c r="S779" s="4"/>
      <c r="T779" s="4"/>
      <c r="U779" s="4"/>
    </row>
    <row r="780" spans="1:21" ht="12.75" x14ac:dyDescent="0.2">
      <c r="A780" s="4"/>
      <c r="B780" s="4"/>
      <c r="C780" s="4"/>
      <c r="D780" s="4"/>
      <c r="E780" s="4"/>
      <c r="F780" s="4"/>
      <c r="G780" s="4"/>
      <c r="H780" s="4"/>
      <c r="I780" s="4"/>
      <c r="J780" s="4"/>
      <c r="K780" s="4"/>
      <c r="L780" s="4"/>
      <c r="M780" s="4"/>
      <c r="N780" s="4"/>
      <c r="O780" s="4"/>
      <c r="P780" s="4"/>
      <c r="Q780" s="4"/>
      <c r="R780" s="4"/>
      <c r="S780" s="4"/>
      <c r="T780" s="4"/>
      <c r="U780" s="4"/>
    </row>
    <row r="781" spans="1:21" ht="12.75" x14ac:dyDescent="0.2">
      <c r="A781" s="4"/>
      <c r="B781" s="4"/>
      <c r="C781" s="4"/>
      <c r="D781" s="4"/>
      <c r="E781" s="4"/>
      <c r="F781" s="4"/>
      <c r="G781" s="4"/>
      <c r="H781" s="4"/>
      <c r="I781" s="4"/>
      <c r="J781" s="4"/>
      <c r="K781" s="4"/>
      <c r="L781" s="4"/>
      <c r="M781" s="4"/>
      <c r="N781" s="4"/>
      <c r="O781" s="4"/>
      <c r="P781" s="4"/>
      <c r="Q781" s="4"/>
      <c r="R781" s="4"/>
      <c r="S781" s="4"/>
      <c r="T781" s="4"/>
      <c r="U781" s="4"/>
    </row>
    <row r="782" spans="1:21" ht="12.75" x14ac:dyDescent="0.2">
      <c r="A782" s="4"/>
      <c r="B782" s="4"/>
      <c r="C782" s="4"/>
      <c r="D782" s="4"/>
      <c r="E782" s="4"/>
      <c r="F782" s="4"/>
      <c r="G782" s="4"/>
      <c r="H782" s="4"/>
      <c r="I782" s="4"/>
      <c r="J782" s="4"/>
      <c r="K782" s="4"/>
      <c r="L782" s="4"/>
      <c r="M782" s="4"/>
      <c r="N782" s="4"/>
      <c r="O782" s="4"/>
      <c r="P782" s="4"/>
      <c r="Q782" s="4"/>
      <c r="R782" s="4"/>
      <c r="S782" s="4"/>
      <c r="T782" s="4"/>
      <c r="U782" s="4"/>
    </row>
    <row r="783" spans="1:21" ht="12.75" x14ac:dyDescent="0.2">
      <c r="A783" s="4"/>
      <c r="B783" s="4"/>
      <c r="C783" s="4"/>
      <c r="D783" s="4"/>
      <c r="E783" s="4"/>
      <c r="F783" s="4"/>
      <c r="G783" s="4"/>
      <c r="H783" s="4"/>
      <c r="I783" s="4"/>
      <c r="J783" s="4"/>
      <c r="K783" s="4"/>
      <c r="L783" s="4"/>
      <c r="M783" s="4"/>
      <c r="N783" s="4"/>
      <c r="O783" s="4"/>
      <c r="P783" s="4"/>
      <c r="Q783" s="4"/>
      <c r="R783" s="4"/>
      <c r="S783" s="4"/>
      <c r="T783" s="4"/>
      <c r="U783" s="4"/>
    </row>
    <row r="784" spans="1:21" ht="12.75" x14ac:dyDescent="0.2">
      <c r="A784" s="4"/>
      <c r="B784" s="4"/>
      <c r="C784" s="4"/>
      <c r="D784" s="4"/>
      <c r="E784" s="4"/>
      <c r="F784" s="4"/>
      <c r="G784" s="4"/>
      <c r="H784" s="4"/>
      <c r="I784" s="4"/>
      <c r="J784" s="4"/>
      <c r="K784" s="4"/>
      <c r="L784" s="4"/>
      <c r="M784" s="4"/>
      <c r="N784" s="4"/>
      <c r="O784" s="4"/>
      <c r="P784" s="4"/>
      <c r="Q784" s="4"/>
      <c r="R784" s="4"/>
      <c r="S784" s="4"/>
      <c r="T784" s="4"/>
      <c r="U784" s="4"/>
    </row>
    <row r="785" spans="1:21" ht="12.75" x14ac:dyDescent="0.2">
      <c r="A785" s="4"/>
      <c r="B785" s="4"/>
      <c r="C785" s="4"/>
      <c r="D785" s="4"/>
      <c r="E785" s="4"/>
      <c r="F785" s="4"/>
      <c r="G785" s="4"/>
      <c r="H785" s="4"/>
      <c r="I785" s="4"/>
      <c r="J785" s="4"/>
      <c r="K785" s="4"/>
      <c r="L785" s="4"/>
      <c r="M785" s="4"/>
      <c r="N785" s="4"/>
      <c r="O785" s="4"/>
      <c r="P785" s="4"/>
      <c r="Q785" s="4"/>
      <c r="R785" s="4"/>
      <c r="S785" s="4"/>
      <c r="T785" s="4"/>
      <c r="U785" s="4"/>
    </row>
    <row r="786" spans="1:21" ht="12.75" x14ac:dyDescent="0.2">
      <c r="A786" s="4"/>
      <c r="B786" s="4"/>
      <c r="C786" s="4"/>
      <c r="D786" s="4"/>
      <c r="E786" s="4"/>
      <c r="F786" s="4"/>
      <c r="G786" s="4"/>
      <c r="H786" s="4"/>
      <c r="I786" s="4"/>
      <c r="J786" s="4"/>
      <c r="K786" s="4"/>
      <c r="L786" s="4"/>
      <c r="M786" s="4"/>
      <c r="N786" s="4"/>
      <c r="O786" s="4"/>
      <c r="P786" s="4"/>
      <c r="Q786" s="4"/>
      <c r="R786" s="4"/>
      <c r="S786" s="4"/>
      <c r="T786" s="4"/>
      <c r="U786" s="4"/>
    </row>
    <row r="787" spans="1:21" ht="12.75" x14ac:dyDescent="0.2">
      <c r="A787" s="4"/>
      <c r="B787" s="4"/>
      <c r="C787" s="4"/>
      <c r="D787" s="4"/>
      <c r="E787" s="4"/>
      <c r="F787" s="4"/>
      <c r="G787" s="4"/>
      <c r="H787" s="4"/>
      <c r="I787" s="4"/>
      <c r="J787" s="4"/>
      <c r="K787" s="4"/>
      <c r="L787" s="4"/>
      <c r="M787" s="4"/>
      <c r="N787" s="4"/>
      <c r="O787" s="4"/>
      <c r="P787" s="4"/>
      <c r="Q787" s="4"/>
      <c r="R787" s="4"/>
      <c r="S787" s="4"/>
      <c r="T787" s="4"/>
      <c r="U787" s="4"/>
    </row>
    <row r="788" spans="1:21" ht="12.75" x14ac:dyDescent="0.2">
      <c r="A788" s="4"/>
      <c r="B788" s="4"/>
      <c r="C788" s="4"/>
      <c r="D788" s="4"/>
      <c r="E788" s="4"/>
      <c r="F788" s="4"/>
      <c r="G788" s="4"/>
      <c r="H788" s="4"/>
      <c r="I788" s="4"/>
      <c r="J788" s="4"/>
      <c r="K788" s="4"/>
      <c r="L788" s="4"/>
      <c r="M788" s="4"/>
      <c r="N788" s="4"/>
      <c r="O788" s="4"/>
      <c r="P788" s="4"/>
      <c r="Q788" s="4"/>
      <c r="R788" s="4"/>
      <c r="S788" s="4"/>
      <c r="T788" s="4"/>
      <c r="U788" s="4"/>
    </row>
    <row r="789" spans="1:21" ht="12.75" x14ac:dyDescent="0.2">
      <c r="A789" s="4"/>
      <c r="B789" s="4"/>
      <c r="C789" s="4"/>
      <c r="D789" s="4"/>
      <c r="E789" s="4"/>
      <c r="F789" s="4"/>
      <c r="G789" s="4"/>
      <c r="H789" s="4"/>
      <c r="I789" s="4"/>
      <c r="J789" s="4"/>
      <c r="K789" s="4"/>
      <c r="L789" s="4"/>
      <c r="M789" s="4"/>
      <c r="N789" s="4"/>
      <c r="O789" s="4"/>
      <c r="P789" s="4"/>
      <c r="Q789" s="4"/>
      <c r="R789" s="4"/>
      <c r="S789" s="4"/>
      <c r="T789" s="4"/>
      <c r="U789" s="4"/>
    </row>
    <row r="790" spans="1:21" ht="12.75" x14ac:dyDescent="0.2">
      <c r="A790" s="4"/>
      <c r="B790" s="4"/>
      <c r="C790" s="4"/>
      <c r="D790" s="4"/>
      <c r="E790" s="4"/>
      <c r="F790" s="4"/>
      <c r="G790" s="4"/>
      <c r="H790" s="4"/>
      <c r="I790" s="4"/>
      <c r="J790" s="4"/>
      <c r="K790" s="4"/>
      <c r="L790" s="4"/>
      <c r="M790" s="4"/>
      <c r="N790" s="4"/>
      <c r="O790" s="4"/>
      <c r="P790" s="4"/>
      <c r="Q790" s="4"/>
      <c r="R790" s="4"/>
      <c r="S790" s="4"/>
      <c r="T790" s="4"/>
      <c r="U790" s="4"/>
    </row>
    <row r="791" spans="1:21" ht="12.75" x14ac:dyDescent="0.2">
      <c r="A791" s="4"/>
      <c r="B791" s="4"/>
      <c r="C791" s="4"/>
      <c r="D791" s="4"/>
      <c r="E791" s="4"/>
      <c r="F791" s="4"/>
      <c r="G791" s="4"/>
      <c r="H791" s="4"/>
      <c r="I791" s="4"/>
      <c r="J791" s="4"/>
      <c r="K791" s="4"/>
      <c r="L791" s="4"/>
      <c r="M791" s="4"/>
      <c r="N791" s="4"/>
      <c r="O791" s="4"/>
      <c r="P791" s="4"/>
      <c r="Q791" s="4"/>
      <c r="R791" s="4"/>
      <c r="S791" s="4"/>
      <c r="T791" s="4"/>
      <c r="U791" s="4"/>
    </row>
    <row r="792" spans="1:21" ht="12.75" x14ac:dyDescent="0.2">
      <c r="A792" s="4"/>
      <c r="B792" s="4"/>
      <c r="C792" s="4"/>
      <c r="D792" s="4"/>
      <c r="E792" s="4"/>
      <c r="F792" s="4"/>
      <c r="G792" s="4"/>
      <c r="H792" s="4"/>
      <c r="I792" s="4"/>
      <c r="J792" s="4"/>
      <c r="K792" s="4"/>
      <c r="L792" s="4"/>
      <c r="M792" s="4"/>
      <c r="N792" s="4"/>
      <c r="O792" s="4"/>
      <c r="P792" s="4"/>
      <c r="Q792" s="4"/>
      <c r="R792" s="4"/>
      <c r="S792" s="4"/>
      <c r="T792" s="4"/>
      <c r="U792" s="4"/>
    </row>
    <row r="793" spans="1:21" ht="12.75" x14ac:dyDescent="0.2">
      <c r="A793" s="4"/>
      <c r="B793" s="4"/>
      <c r="C793" s="4"/>
      <c r="D793" s="4"/>
      <c r="E793" s="4"/>
      <c r="F793" s="4"/>
      <c r="G793" s="4"/>
      <c r="H793" s="4"/>
      <c r="I793" s="4"/>
      <c r="J793" s="4"/>
      <c r="K793" s="4"/>
      <c r="L793" s="4"/>
      <c r="M793" s="4"/>
      <c r="N793" s="4"/>
      <c r="O793" s="4"/>
      <c r="P793" s="4"/>
      <c r="Q793" s="4"/>
      <c r="R793" s="4"/>
      <c r="S793" s="4"/>
      <c r="T793" s="4"/>
      <c r="U793" s="4"/>
    </row>
    <row r="794" spans="1:21" ht="12.75" x14ac:dyDescent="0.2">
      <c r="A794" s="4"/>
      <c r="B794" s="4"/>
      <c r="C794" s="4"/>
      <c r="D794" s="4"/>
      <c r="E794" s="4"/>
      <c r="F794" s="4"/>
      <c r="G794" s="4"/>
      <c r="H794" s="4"/>
      <c r="I794" s="4"/>
      <c r="J794" s="4"/>
      <c r="K794" s="4"/>
      <c r="L794" s="4"/>
      <c r="M794" s="4"/>
      <c r="N794" s="4"/>
      <c r="O794" s="4"/>
      <c r="P794" s="4"/>
      <c r="Q794" s="4"/>
      <c r="R794" s="4"/>
      <c r="S794" s="4"/>
      <c r="T794" s="4"/>
      <c r="U794" s="4"/>
    </row>
    <row r="795" spans="1:21" ht="12.75" x14ac:dyDescent="0.2">
      <c r="A795" s="4"/>
      <c r="B795" s="4"/>
      <c r="C795" s="4"/>
      <c r="D795" s="4"/>
      <c r="E795" s="4"/>
      <c r="F795" s="4"/>
      <c r="G795" s="4"/>
      <c r="H795" s="4"/>
      <c r="I795" s="4"/>
      <c r="J795" s="4"/>
      <c r="K795" s="4"/>
      <c r="L795" s="4"/>
      <c r="M795" s="4"/>
      <c r="N795" s="4"/>
      <c r="O795" s="4"/>
      <c r="P795" s="4"/>
      <c r="Q795" s="4"/>
      <c r="R795" s="4"/>
      <c r="S795" s="4"/>
      <c r="T795" s="4"/>
      <c r="U795" s="4"/>
    </row>
    <row r="796" spans="1:21" ht="12.75" x14ac:dyDescent="0.2">
      <c r="A796" s="4"/>
      <c r="B796" s="4"/>
      <c r="C796" s="4"/>
      <c r="D796" s="4"/>
      <c r="E796" s="4"/>
      <c r="F796" s="4"/>
      <c r="G796" s="4"/>
      <c r="H796" s="4"/>
      <c r="I796" s="4"/>
      <c r="J796" s="4"/>
      <c r="K796" s="4"/>
      <c r="L796" s="4"/>
      <c r="M796" s="4"/>
      <c r="N796" s="4"/>
      <c r="O796" s="4"/>
      <c r="P796" s="4"/>
      <c r="Q796" s="4"/>
      <c r="R796" s="4"/>
      <c r="S796" s="4"/>
      <c r="T796" s="4"/>
      <c r="U796" s="4"/>
    </row>
    <row r="797" spans="1:21" ht="12.75" x14ac:dyDescent="0.2">
      <c r="A797" s="4"/>
      <c r="B797" s="4"/>
      <c r="C797" s="4"/>
      <c r="D797" s="4"/>
      <c r="E797" s="4"/>
      <c r="F797" s="4"/>
      <c r="G797" s="4"/>
      <c r="H797" s="4"/>
      <c r="I797" s="4"/>
      <c r="J797" s="4"/>
      <c r="K797" s="4"/>
      <c r="L797" s="4"/>
      <c r="M797" s="4"/>
      <c r="N797" s="4"/>
      <c r="O797" s="4"/>
      <c r="P797" s="4"/>
      <c r="Q797" s="4"/>
      <c r="R797" s="4"/>
      <c r="S797" s="4"/>
      <c r="T797" s="4"/>
      <c r="U797" s="4"/>
    </row>
    <row r="798" spans="1:21" ht="12.75" x14ac:dyDescent="0.2">
      <c r="A798" s="4"/>
      <c r="B798" s="4"/>
      <c r="C798" s="4"/>
      <c r="D798" s="4"/>
      <c r="E798" s="4"/>
      <c r="F798" s="4"/>
      <c r="G798" s="4"/>
      <c r="H798" s="4"/>
      <c r="I798" s="4"/>
      <c r="J798" s="4"/>
      <c r="K798" s="4"/>
      <c r="L798" s="4"/>
      <c r="M798" s="4"/>
      <c r="N798" s="4"/>
      <c r="O798" s="4"/>
      <c r="P798" s="4"/>
      <c r="Q798" s="4"/>
      <c r="R798" s="4"/>
      <c r="S798" s="4"/>
      <c r="T798" s="4"/>
      <c r="U798" s="4"/>
    </row>
    <row r="799" spans="1:21" ht="12.75" x14ac:dyDescent="0.2">
      <c r="A799" s="4"/>
      <c r="B799" s="4"/>
      <c r="C799" s="4"/>
      <c r="D799" s="4"/>
      <c r="E799" s="4"/>
      <c r="F799" s="4"/>
      <c r="G799" s="4"/>
      <c r="H799" s="4"/>
      <c r="I799" s="4"/>
      <c r="J799" s="4"/>
      <c r="K799" s="4"/>
      <c r="L799" s="4"/>
      <c r="M799" s="4"/>
      <c r="N799" s="4"/>
      <c r="O799" s="4"/>
      <c r="P799" s="4"/>
      <c r="Q799" s="4"/>
      <c r="R799" s="4"/>
      <c r="S799" s="4"/>
      <c r="T799" s="4"/>
      <c r="U799" s="4"/>
    </row>
    <row r="800" spans="1:21" ht="12.75" x14ac:dyDescent="0.2">
      <c r="A800" s="4"/>
      <c r="B800" s="4"/>
      <c r="C800" s="4"/>
      <c r="D800" s="4"/>
      <c r="E800" s="4"/>
      <c r="F800" s="4"/>
      <c r="G800" s="4"/>
      <c r="H800" s="4"/>
      <c r="I800" s="4"/>
      <c r="J800" s="4"/>
      <c r="K800" s="4"/>
      <c r="L800" s="4"/>
      <c r="M800" s="4"/>
      <c r="N800" s="4"/>
      <c r="O800" s="4"/>
      <c r="P800" s="4"/>
      <c r="Q800" s="4"/>
      <c r="R800" s="4"/>
      <c r="S800" s="4"/>
      <c r="T800" s="4"/>
      <c r="U800" s="4"/>
    </row>
    <row r="801" spans="1:21" ht="12.75" x14ac:dyDescent="0.2">
      <c r="A801" s="4"/>
      <c r="B801" s="4"/>
      <c r="C801" s="4"/>
      <c r="D801" s="4"/>
      <c r="E801" s="4"/>
      <c r="F801" s="4"/>
      <c r="G801" s="4"/>
      <c r="H801" s="4"/>
      <c r="I801" s="4"/>
      <c r="J801" s="4"/>
      <c r="K801" s="4"/>
      <c r="L801" s="4"/>
      <c r="M801" s="4"/>
      <c r="N801" s="4"/>
      <c r="O801" s="4"/>
      <c r="P801" s="4"/>
      <c r="Q801" s="4"/>
      <c r="R801" s="4"/>
      <c r="S801" s="4"/>
      <c r="T801" s="4"/>
      <c r="U801" s="4"/>
    </row>
    <row r="802" spans="1:21" ht="12.75" x14ac:dyDescent="0.2">
      <c r="A802" s="4"/>
      <c r="B802" s="4"/>
      <c r="C802" s="4"/>
      <c r="D802" s="4"/>
      <c r="E802" s="4"/>
      <c r="F802" s="4"/>
      <c r="G802" s="4"/>
      <c r="H802" s="4"/>
      <c r="I802" s="4"/>
      <c r="J802" s="4"/>
      <c r="K802" s="4"/>
      <c r="L802" s="4"/>
      <c r="M802" s="4"/>
      <c r="N802" s="4"/>
      <c r="O802" s="4"/>
      <c r="P802" s="4"/>
      <c r="Q802" s="4"/>
      <c r="R802" s="4"/>
      <c r="S802" s="4"/>
      <c r="T802" s="4"/>
      <c r="U802" s="4"/>
    </row>
    <row r="803" spans="1:21" ht="12.75" x14ac:dyDescent="0.2">
      <c r="A803" s="4"/>
      <c r="B803" s="4"/>
      <c r="C803" s="4"/>
      <c r="D803" s="4"/>
      <c r="E803" s="4"/>
      <c r="F803" s="4"/>
      <c r="G803" s="4"/>
      <c r="H803" s="4"/>
      <c r="I803" s="4"/>
      <c r="J803" s="4"/>
      <c r="K803" s="4"/>
      <c r="L803" s="4"/>
      <c r="M803" s="4"/>
      <c r="N803" s="4"/>
      <c r="O803" s="4"/>
      <c r="P803" s="4"/>
      <c r="Q803" s="4"/>
      <c r="R803" s="4"/>
      <c r="S803" s="4"/>
      <c r="T803" s="4"/>
      <c r="U803" s="4"/>
    </row>
    <row r="804" spans="1:21" ht="12.75" x14ac:dyDescent="0.2">
      <c r="A804" s="4"/>
      <c r="B804" s="4"/>
      <c r="C804" s="4"/>
      <c r="D804" s="4"/>
      <c r="E804" s="4"/>
      <c r="F804" s="4"/>
      <c r="G804" s="4"/>
      <c r="H804" s="4"/>
      <c r="I804" s="4"/>
      <c r="J804" s="4"/>
      <c r="K804" s="4"/>
      <c r="L804" s="4"/>
      <c r="M804" s="4"/>
      <c r="N804" s="4"/>
      <c r="O804" s="4"/>
      <c r="P804" s="4"/>
      <c r="Q804" s="4"/>
      <c r="R804" s="4"/>
      <c r="S804" s="4"/>
      <c r="T804" s="4"/>
      <c r="U804" s="4"/>
    </row>
    <row r="805" spans="1:21" ht="12.75" x14ac:dyDescent="0.2">
      <c r="A805" s="4"/>
      <c r="B805" s="4"/>
      <c r="C805" s="4"/>
      <c r="D805" s="4"/>
      <c r="E805" s="4"/>
      <c r="F805" s="4"/>
      <c r="G805" s="4"/>
      <c r="H805" s="4"/>
      <c r="I805" s="4"/>
      <c r="J805" s="4"/>
      <c r="K805" s="4"/>
      <c r="L805" s="4"/>
      <c r="M805" s="4"/>
      <c r="N805" s="4"/>
      <c r="O805" s="4"/>
      <c r="P805" s="4"/>
      <c r="Q805" s="4"/>
      <c r="R805" s="4"/>
      <c r="S805" s="4"/>
      <c r="T805" s="4"/>
      <c r="U805" s="4"/>
    </row>
    <row r="806" spans="1:21" ht="12.75" x14ac:dyDescent="0.2">
      <c r="A806" s="4"/>
      <c r="B806" s="4"/>
      <c r="C806" s="4"/>
      <c r="D806" s="4"/>
      <c r="E806" s="4"/>
      <c r="F806" s="4"/>
      <c r="G806" s="4"/>
      <c r="H806" s="4"/>
      <c r="I806" s="4"/>
      <c r="J806" s="4"/>
      <c r="K806" s="4"/>
      <c r="L806" s="4"/>
      <c r="M806" s="4"/>
      <c r="N806" s="4"/>
      <c r="O806" s="4"/>
      <c r="P806" s="4"/>
      <c r="Q806" s="4"/>
      <c r="R806" s="4"/>
      <c r="S806" s="4"/>
      <c r="T806" s="4"/>
      <c r="U806" s="4"/>
    </row>
    <row r="807" spans="1:21" ht="12.75" x14ac:dyDescent="0.2">
      <c r="A807" s="4"/>
      <c r="B807" s="4"/>
      <c r="C807" s="4"/>
      <c r="D807" s="4"/>
      <c r="E807" s="4"/>
      <c r="F807" s="4"/>
      <c r="G807" s="4"/>
      <c r="H807" s="4"/>
      <c r="I807" s="4"/>
      <c r="J807" s="4"/>
      <c r="K807" s="4"/>
      <c r="L807" s="4"/>
      <c r="M807" s="4"/>
      <c r="N807" s="4"/>
      <c r="O807" s="4"/>
      <c r="P807" s="4"/>
      <c r="Q807" s="4"/>
      <c r="R807" s="4"/>
      <c r="S807" s="4"/>
      <c r="T807" s="4"/>
      <c r="U807" s="4"/>
    </row>
    <row r="808" spans="1:21" ht="12.75" x14ac:dyDescent="0.2">
      <c r="A808" s="4"/>
      <c r="B808" s="4"/>
      <c r="C808" s="4"/>
      <c r="D808" s="4"/>
      <c r="E808" s="4"/>
      <c r="F808" s="4"/>
      <c r="G808" s="4"/>
      <c r="H808" s="4"/>
      <c r="I808" s="4"/>
      <c r="J808" s="4"/>
      <c r="K808" s="4"/>
      <c r="L808" s="4"/>
      <c r="M808" s="4"/>
      <c r="N808" s="4"/>
      <c r="O808" s="4"/>
      <c r="P808" s="4"/>
      <c r="Q808" s="4"/>
      <c r="R808" s="4"/>
      <c r="S808" s="4"/>
      <c r="T808" s="4"/>
      <c r="U808" s="4"/>
    </row>
    <row r="809" spans="1:21" ht="12.75" x14ac:dyDescent="0.2">
      <c r="A809" s="4"/>
      <c r="B809" s="4"/>
      <c r="C809" s="4"/>
      <c r="D809" s="4"/>
      <c r="E809" s="4"/>
      <c r="F809" s="4"/>
      <c r="G809" s="4"/>
      <c r="H809" s="4"/>
      <c r="I809" s="4"/>
      <c r="J809" s="4"/>
      <c r="K809" s="4"/>
      <c r="L809" s="4"/>
      <c r="M809" s="4"/>
      <c r="N809" s="4"/>
      <c r="O809" s="4"/>
      <c r="P809" s="4"/>
      <c r="Q809" s="4"/>
      <c r="R809" s="4"/>
      <c r="S809" s="4"/>
      <c r="T809" s="4"/>
      <c r="U809" s="4"/>
    </row>
    <row r="810" spans="1:21" ht="12.75" x14ac:dyDescent="0.2">
      <c r="A810" s="4"/>
      <c r="B810" s="4"/>
      <c r="C810" s="4"/>
      <c r="D810" s="4"/>
      <c r="E810" s="4"/>
      <c r="F810" s="4"/>
      <c r="G810" s="4"/>
      <c r="H810" s="4"/>
      <c r="I810" s="4"/>
      <c r="J810" s="4"/>
      <c r="K810" s="4"/>
      <c r="L810" s="4"/>
      <c r="M810" s="4"/>
      <c r="N810" s="4"/>
      <c r="O810" s="4"/>
      <c r="P810" s="4"/>
      <c r="Q810" s="4"/>
      <c r="R810" s="4"/>
      <c r="S810" s="4"/>
      <c r="T810" s="4"/>
      <c r="U810" s="4"/>
    </row>
    <row r="811" spans="1:21" ht="12.75" x14ac:dyDescent="0.2">
      <c r="A811" s="4"/>
      <c r="B811" s="4"/>
      <c r="C811" s="4"/>
      <c r="D811" s="4"/>
      <c r="E811" s="4"/>
      <c r="F811" s="4"/>
      <c r="G811" s="4"/>
      <c r="H811" s="4"/>
      <c r="I811" s="4"/>
      <c r="J811" s="4"/>
      <c r="K811" s="4"/>
      <c r="L811" s="4"/>
      <c r="M811" s="4"/>
      <c r="N811" s="4"/>
      <c r="O811" s="4"/>
      <c r="P811" s="4"/>
      <c r="Q811" s="4"/>
      <c r="R811" s="4"/>
      <c r="S811" s="4"/>
      <c r="T811" s="4"/>
      <c r="U811" s="4"/>
    </row>
    <row r="812" spans="1:21" ht="12.75" x14ac:dyDescent="0.2">
      <c r="A812" s="4"/>
      <c r="B812" s="4"/>
      <c r="C812" s="4"/>
      <c r="D812" s="4"/>
      <c r="E812" s="4"/>
      <c r="F812" s="4"/>
      <c r="G812" s="4"/>
      <c r="H812" s="4"/>
      <c r="I812" s="4"/>
      <c r="J812" s="4"/>
      <c r="K812" s="4"/>
      <c r="L812" s="4"/>
      <c r="M812" s="4"/>
      <c r="N812" s="4"/>
      <c r="O812" s="4"/>
      <c r="P812" s="4"/>
      <c r="Q812" s="4"/>
      <c r="R812" s="4"/>
      <c r="S812" s="4"/>
      <c r="T812" s="4"/>
      <c r="U812" s="4"/>
    </row>
    <row r="813" spans="1:21" ht="12.75" x14ac:dyDescent="0.2">
      <c r="A813" s="4"/>
      <c r="B813" s="4"/>
      <c r="C813" s="4"/>
      <c r="D813" s="4"/>
      <c r="E813" s="4"/>
      <c r="F813" s="4"/>
      <c r="G813" s="4"/>
      <c r="H813" s="4"/>
      <c r="I813" s="4"/>
      <c r="J813" s="4"/>
      <c r="K813" s="4"/>
      <c r="L813" s="4"/>
      <c r="M813" s="4"/>
      <c r="N813" s="4"/>
      <c r="O813" s="4"/>
      <c r="P813" s="4"/>
      <c r="Q813" s="4"/>
      <c r="R813" s="4"/>
      <c r="S813" s="4"/>
      <c r="T813" s="4"/>
      <c r="U813" s="4"/>
    </row>
    <row r="814" spans="1:21" ht="12.75" x14ac:dyDescent="0.2">
      <c r="A814" s="4"/>
      <c r="B814" s="4"/>
      <c r="C814" s="4"/>
      <c r="D814" s="4"/>
      <c r="E814" s="4"/>
      <c r="F814" s="4"/>
      <c r="G814" s="4"/>
      <c r="H814" s="4"/>
      <c r="I814" s="4"/>
      <c r="J814" s="4"/>
      <c r="K814" s="4"/>
      <c r="L814" s="4"/>
      <c r="M814" s="4"/>
      <c r="N814" s="4"/>
      <c r="O814" s="4"/>
      <c r="P814" s="4"/>
      <c r="Q814" s="4"/>
      <c r="R814" s="4"/>
      <c r="S814" s="4"/>
      <c r="T814" s="4"/>
      <c r="U814" s="4"/>
    </row>
    <row r="815" spans="1:21" ht="12.75" x14ac:dyDescent="0.2">
      <c r="A815" s="4"/>
      <c r="B815" s="4"/>
      <c r="C815" s="4"/>
      <c r="D815" s="4"/>
      <c r="E815" s="4"/>
      <c r="F815" s="4"/>
      <c r="G815" s="4"/>
      <c r="H815" s="4"/>
      <c r="I815" s="4"/>
      <c r="J815" s="4"/>
      <c r="K815" s="4"/>
      <c r="L815" s="4"/>
      <c r="M815" s="4"/>
      <c r="N815" s="4"/>
      <c r="O815" s="4"/>
      <c r="P815" s="4"/>
      <c r="Q815" s="4"/>
      <c r="R815" s="4"/>
      <c r="S815" s="4"/>
      <c r="T815" s="4"/>
      <c r="U815" s="4"/>
    </row>
    <row r="816" spans="1:21" ht="12.75" x14ac:dyDescent="0.2">
      <c r="A816" s="4"/>
      <c r="B816" s="4"/>
      <c r="C816" s="4"/>
      <c r="D816" s="4"/>
      <c r="E816" s="4"/>
      <c r="F816" s="4"/>
      <c r="G816" s="4"/>
      <c r="H816" s="4"/>
      <c r="I816" s="4"/>
      <c r="J816" s="4"/>
      <c r="K816" s="4"/>
      <c r="L816" s="4"/>
      <c r="M816" s="4"/>
      <c r="N816" s="4"/>
      <c r="O816" s="4"/>
      <c r="P816" s="4"/>
      <c r="Q816" s="4"/>
      <c r="R816" s="4"/>
      <c r="S816" s="4"/>
      <c r="T816" s="4"/>
      <c r="U816" s="4"/>
    </row>
    <row r="817" spans="1:21" ht="12.75" x14ac:dyDescent="0.2">
      <c r="A817" s="4"/>
      <c r="B817" s="4"/>
      <c r="C817" s="4"/>
      <c r="D817" s="4"/>
      <c r="E817" s="4"/>
      <c r="F817" s="4"/>
      <c r="G817" s="4"/>
      <c r="H817" s="4"/>
      <c r="I817" s="4"/>
      <c r="J817" s="4"/>
      <c r="K817" s="4"/>
      <c r="L817" s="4"/>
      <c r="M817" s="4"/>
      <c r="N817" s="4"/>
      <c r="O817" s="4"/>
      <c r="P817" s="4"/>
      <c r="Q817" s="4"/>
      <c r="R817" s="4"/>
      <c r="S817" s="4"/>
      <c r="T817" s="4"/>
      <c r="U817" s="4"/>
    </row>
    <row r="818" spans="1:21" ht="12.75" x14ac:dyDescent="0.2">
      <c r="A818" s="4"/>
      <c r="B818" s="4"/>
      <c r="C818" s="4"/>
      <c r="D818" s="4"/>
      <c r="E818" s="4"/>
      <c r="F818" s="4"/>
      <c r="G818" s="4"/>
      <c r="H818" s="4"/>
      <c r="I818" s="4"/>
      <c r="J818" s="4"/>
      <c r="K818" s="4"/>
      <c r="L818" s="4"/>
      <c r="M818" s="4"/>
      <c r="N818" s="4"/>
      <c r="O818" s="4"/>
      <c r="P818" s="4"/>
      <c r="Q818" s="4"/>
      <c r="R818" s="4"/>
      <c r="S818" s="4"/>
      <c r="T818" s="4"/>
      <c r="U818" s="4"/>
    </row>
    <row r="819" spans="1:21" ht="12.75" x14ac:dyDescent="0.2">
      <c r="A819" s="4"/>
      <c r="B819" s="4"/>
      <c r="C819" s="4"/>
      <c r="D819" s="4"/>
      <c r="E819" s="4"/>
      <c r="F819" s="4"/>
      <c r="G819" s="4"/>
      <c r="H819" s="4"/>
      <c r="I819" s="4"/>
      <c r="J819" s="4"/>
      <c r="K819" s="4"/>
      <c r="L819" s="4"/>
      <c r="M819" s="4"/>
      <c r="N819" s="4"/>
      <c r="O819" s="4"/>
      <c r="P819" s="4"/>
      <c r="Q819" s="4"/>
      <c r="R819" s="4"/>
      <c r="S819" s="4"/>
      <c r="T819" s="4"/>
      <c r="U819" s="4"/>
    </row>
    <row r="820" spans="1:21" ht="12.75" x14ac:dyDescent="0.2">
      <c r="A820" s="4"/>
      <c r="B820" s="4"/>
      <c r="C820" s="4"/>
      <c r="D820" s="4"/>
      <c r="E820" s="4"/>
      <c r="F820" s="4"/>
      <c r="G820" s="4"/>
      <c r="H820" s="4"/>
      <c r="I820" s="4"/>
      <c r="J820" s="4"/>
      <c r="K820" s="4"/>
      <c r="L820" s="4"/>
      <c r="M820" s="4"/>
      <c r="N820" s="4"/>
      <c r="O820" s="4"/>
      <c r="P820" s="4"/>
      <c r="Q820" s="4"/>
      <c r="R820" s="4"/>
      <c r="S820" s="4"/>
      <c r="T820" s="4"/>
      <c r="U820" s="4"/>
    </row>
    <row r="821" spans="1:21" ht="12.75" x14ac:dyDescent="0.2">
      <c r="A821" s="4"/>
      <c r="B821" s="4"/>
      <c r="C821" s="4"/>
      <c r="D821" s="4"/>
      <c r="E821" s="4"/>
      <c r="F821" s="4"/>
      <c r="G821" s="4"/>
      <c r="H821" s="4"/>
      <c r="I821" s="4"/>
      <c r="J821" s="4"/>
      <c r="K821" s="4"/>
      <c r="L821" s="4"/>
      <c r="M821" s="4"/>
      <c r="N821" s="4"/>
      <c r="O821" s="4"/>
      <c r="P821" s="4"/>
      <c r="Q821" s="4"/>
      <c r="R821" s="4"/>
      <c r="S821" s="4"/>
      <c r="T821" s="4"/>
      <c r="U821" s="4"/>
    </row>
    <row r="822" spans="1:21" ht="12.75" x14ac:dyDescent="0.2">
      <c r="A822" s="4"/>
      <c r="B822" s="4"/>
      <c r="C822" s="4"/>
      <c r="D822" s="4"/>
      <c r="E822" s="4"/>
      <c r="F822" s="4"/>
      <c r="G822" s="4"/>
      <c r="H822" s="4"/>
      <c r="I822" s="4"/>
      <c r="J822" s="4"/>
      <c r="K822" s="4"/>
      <c r="L822" s="4"/>
      <c r="M822" s="4"/>
      <c r="N822" s="4"/>
      <c r="O822" s="4"/>
      <c r="P822" s="4"/>
      <c r="Q822" s="4"/>
      <c r="R822" s="4"/>
      <c r="S822" s="4"/>
      <c r="T822" s="4"/>
      <c r="U822" s="4"/>
    </row>
    <row r="823" spans="1:21" ht="12.75" x14ac:dyDescent="0.2">
      <c r="A823" s="4"/>
      <c r="B823" s="4"/>
      <c r="C823" s="4"/>
      <c r="D823" s="4"/>
      <c r="E823" s="4"/>
      <c r="F823" s="4"/>
      <c r="G823" s="4"/>
      <c r="H823" s="4"/>
      <c r="I823" s="4"/>
      <c r="J823" s="4"/>
      <c r="K823" s="4"/>
      <c r="L823" s="4"/>
      <c r="M823" s="4"/>
      <c r="N823" s="4"/>
      <c r="O823" s="4"/>
      <c r="P823" s="4"/>
      <c r="Q823" s="4"/>
      <c r="R823" s="4"/>
      <c r="S823" s="4"/>
      <c r="T823" s="4"/>
      <c r="U823" s="4"/>
    </row>
    <row r="824" spans="1:21" ht="12.75" x14ac:dyDescent="0.2">
      <c r="A824" s="4"/>
      <c r="B824" s="4"/>
      <c r="C824" s="4"/>
      <c r="D824" s="4"/>
      <c r="E824" s="4"/>
      <c r="F824" s="4"/>
      <c r="G824" s="4"/>
      <c r="H824" s="4"/>
      <c r="I824" s="4"/>
      <c r="J824" s="4"/>
      <c r="K824" s="4"/>
      <c r="L824" s="4"/>
      <c r="M824" s="4"/>
      <c r="N824" s="4"/>
      <c r="O824" s="4"/>
      <c r="P824" s="4"/>
      <c r="Q824" s="4"/>
      <c r="R824" s="4"/>
      <c r="S824" s="4"/>
      <c r="T824" s="4"/>
      <c r="U824" s="4"/>
    </row>
    <row r="825" spans="1:21" ht="12.75" x14ac:dyDescent="0.2">
      <c r="A825" s="4"/>
      <c r="B825" s="4"/>
      <c r="C825" s="4"/>
      <c r="D825" s="4"/>
      <c r="E825" s="4"/>
      <c r="F825" s="4"/>
      <c r="G825" s="4"/>
      <c r="H825" s="4"/>
      <c r="I825" s="4"/>
      <c r="J825" s="4"/>
      <c r="K825" s="4"/>
      <c r="L825" s="4"/>
      <c r="M825" s="4"/>
      <c r="N825" s="4"/>
      <c r="O825" s="4"/>
      <c r="P825" s="4"/>
      <c r="Q825" s="4"/>
      <c r="R825" s="4"/>
      <c r="S825" s="4"/>
      <c r="T825" s="4"/>
      <c r="U825" s="4"/>
    </row>
    <row r="826" spans="1:21" ht="12.75" x14ac:dyDescent="0.2">
      <c r="A826" s="4"/>
      <c r="B826" s="4"/>
      <c r="C826" s="4"/>
      <c r="D826" s="4"/>
      <c r="E826" s="4"/>
      <c r="F826" s="4"/>
      <c r="G826" s="4"/>
      <c r="H826" s="4"/>
      <c r="I826" s="4"/>
      <c r="J826" s="4"/>
      <c r="K826" s="4"/>
      <c r="L826" s="4"/>
      <c r="M826" s="4"/>
      <c r="N826" s="4"/>
      <c r="O826" s="4"/>
      <c r="P826" s="4"/>
      <c r="Q826" s="4"/>
      <c r="R826" s="4"/>
      <c r="S826" s="4"/>
      <c r="T826" s="4"/>
      <c r="U826" s="4"/>
    </row>
    <row r="827" spans="1:21" ht="12.75" x14ac:dyDescent="0.2">
      <c r="A827" s="4"/>
      <c r="B827" s="4"/>
      <c r="C827" s="4"/>
      <c r="D827" s="4"/>
      <c r="E827" s="4"/>
      <c r="F827" s="4"/>
      <c r="G827" s="4"/>
      <c r="H827" s="4"/>
      <c r="I827" s="4"/>
      <c r="J827" s="4"/>
      <c r="K827" s="4"/>
      <c r="L827" s="4"/>
      <c r="M827" s="4"/>
      <c r="N827" s="4"/>
      <c r="O827" s="4"/>
      <c r="P827" s="4"/>
      <c r="Q827" s="4"/>
      <c r="R827" s="4"/>
      <c r="S827" s="4"/>
      <c r="T827" s="4"/>
      <c r="U827" s="4"/>
    </row>
    <row r="828" spans="1:21" ht="12.75" x14ac:dyDescent="0.2">
      <c r="A828" s="4"/>
      <c r="B828" s="4"/>
      <c r="C828" s="4"/>
      <c r="D828" s="4"/>
      <c r="E828" s="4"/>
      <c r="F828" s="4"/>
      <c r="G828" s="4"/>
      <c r="H828" s="4"/>
      <c r="I828" s="4"/>
      <c r="J828" s="4"/>
      <c r="K828" s="4"/>
      <c r="L828" s="4"/>
      <c r="M828" s="4"/>
      <c r="N828" s="4"/>
      <c r="O828" s="4"/>
      <c r="P828" s="4"/>
      <c r="Q828" s="4"/>
      <c r="R828" s="4"/>
      <c r="S828" s="4"/>
      <c r="T828" s="4"/>
      <c r="U828" s="4"/>
    </row>
    <row r="829" spans="1:21" ht="12.75" x14ac:dyDescent="0.2">
      <c r="A829" s="4"/>
      <c r="B829" s="4"/>
      <c r="C829" s="4"/>
      <c r="D829" s="4"/>
      <c r="E829" s="4"/>
      <c r="F829" s="4"/>
      <c r="G829" s="4"/>
      <c r="H829" s="4"/>
      <c r="I829" s="4"/>
      <c r="J829" s="4"/>
      <c r="K829" s="4"/>
      <c r="L829" s="4"/>
      <c r="M829" s="4"/>
      <c r="N829" s="4"/>
      <c r="O829" s="4"/>
      <c r="P829" s="4"/>
      <c r="Q829" s="4"/>
      <c r="R829" s="4"/>
      <c r="S829" s="4"/>
      <c r="T829" s="4"/>
      <c r="U829" s="4"/>
    </row>
    <row r="830" spans="1:21" ht="12.75" x14ac:dyDescent="0.2">
      <c r="A830" s="4"/>
      <c r="B830" s="4"/>
      <c r="C830" s="4"/>
      <c r="D830" s="4"/>
      <c r="E830" s="4"/>
      <c r="F830" s="4"/>
      <c r="G830" s="4"/>
      <c r="H830" s="4"/>
      <c r="I830" s="4"/>
      <c r="J830" s="4"/>
      <c r="K830" s="4"/>
      <c r="L830" s="4"/>
      <c r="M830" s="4"/>
      <c r="N830" s="4"/>
      <c r="O830" s="4"/>
      <c r="P830" s="4"/>
      <c r="Q830" s="4"/>
      <c r="R830" s="4"/>
      <c r="S830" s="4"/>
      <c r="T830" s="4"/>
      <c r="U830" s="4"/>
    </row>
    <row r="831" spans="1:21" ht="12.75" x14ac:dyDescent="0.2">
      <c r="A831" s="4"/>
      <c r="B831" s="4"/>
      <c r="C831" s="4"/>
      <c r="D831" s="4"/>
      <c r="E831" s="4"/>
      <c r="F831" s="4"/>
      <c r="G831" s="4"/>
      <c r="H831" s="4"/>
      <c r="I831" s="4"/>
      <c r="J831" s="4"/>
      <c r="K831" s="4"/>
      <c r="L831" s="4"/>
      <c r="M831" s="4"/>
      <c r="N831" s="4"/>
      <c r="O831" s="4"/>
      <c r="P831" s="4"/>
      <c r="Q831" s="4"/>
      <c r="R831" s="4"/>
      <c r="S831" s="4"/>
      <c r="T831" s="4"/>
      <c r="U831" s="4"/>
    </row>
    <row r="832" spans="1:21" ht="12.75" x14ac:dyDescent="0.2">
      <c r="A832" s="4"/>
      <c r="B832" s="4"/>
      <c r="C832" s="4"/>
      <c r="D832" s="4"/>
      <c r="E832" s="4"/>
      <c r="F832" s="4"/>
      <c r="G832" s="4"/>
      <c r="H832" s="4"/>
      <c r="I832" s="4"/>
      <c r="J832" s="4"/>
      <c r="K832" s="4"/>
      <c r="L832" s="4"/>
      <c r="M832" s="4"/>
      <c r="N832" s="4"/>
      <c r="O832" s="4"/>
      <c r="P832" s="4"/>
      <c r="Q832" s="4"/>
      <c r="R832" s="4"/>
      <c r="S832" s="4"/>
      <c r="T832" s="4"/>
      <c r="U832" s="4"/>
    </row>
    <row r="833" spans="1:21" ht="12.75" x14ac:dyDescent="0.2">
      <c r="A833" s="4"/>
      <c r="B833" s="4"/>
      <c r="C833" s="4"/>
      <c r="D833" s="4"/>
      <c r="E833" s="4"/>
      <c r="F833" s="4"/>
      <c r="G833" s="4"/>
      <c r="H833" s="4"/>
      <c r="I833" s="4"/>
      <c r="J833" s="4"/>
      <c r="K833" s="4"/>
      <c r="L833" s="4"/>
      <c r="M833" s="4"/>
      <c r="N833" s="4"/>
      <c r="O833" s="4"/>
      <c r="P833" s="4"/>
      <c r="Q833" s="4"/>
      <c r="R833" s="4"/>
      <c r="S833" s="4"/>
      <c r="T833" s="4"/>
      <c r="U833" s="4"/>
    </row>
    <row r="834" spans="1:21" ht="12.75" x14ac:dyDescent="0.2">
      <c r="A834" s="4"/>
      <c r="B834" s="4"/>
      <c r="C834" s="4"/>
      <c r="D834" s="4"/>
      <c r="E834" s="4"/>
      <c r="F834" s="4"/>
      <c r="G834" s="4"/>
      <c r="H834" s="4"/>
      <c r="I834" s="4"/>
      <c r="J834" s="4"/>
      <c r="K834" s="4"/>
      <c r="L834" s="4"/>
      <c r="M834" s="4"/>
      <c r="N834" s="4"/>
      <c r="O834" s="4"/>
      <c r="P834" s="4"/>
      <c r="Q834" s="4"/>
      <c r="R834" s="4"/>
      <c r="S834" s="4"/>
      <c r="T834" s="4"/>
      <c r="U834" s="4"/>
    </row>
    <row r="835" spans="1:21" ht="12.75" x14ac:dyDescent="0.2">
      <c r="A835" s="4"/>
      <c r="B835" s="4"/>
      <c r="C835" s="4"/>
      <c r="D835" s="4"/>
      <c r="E835" s="4"/>
      <c r="F835" s="4"/>
      <c r="G835" s="4"/>
      <c r="H835" s="4"/>
      <c r="I835" s="4"/>
      <c r="J835" s="4"/>
      <c r="K835" s="4"/>
      <c r="L835" s="4"/>
      <c r="M835" s="4"/>
      <c r="N835" s="4"/>
      <c r="O835" s="4"/>
      <c r="P835" s="4"/>
      <c r="Q835" s="4"/>
      <c r="R835" s="4"/>
      <c r="S835" s="4"/>
      <c r="T835" s="4"/>
      <c r="U835" s="4"/>
    </row>
    <row r="836" spans="1:21" ht="12.75" x14ac:dyDescent="0.2">
      <c r="A836" s="4"/>
      <c r="B836" s="4"/>
      <c r="C836" s="4"/>
      <c r="D836" s="4"/>
      <c r="E836" s="4"/>
      <c r="F836" s="4"/>
      <c r="G836" s="4"/>
      <c r="H836" s="4"/>
      <c r="I836" s="4"/>
      <c r="J836" s="4"/>
      <c r="K836" s="4"/>
      <c r="L836" s="4"/>
      <c r="M836" s="4"/>
      <c r="N836" s="4"/>
      <c r="O836" s="4"/>
      <c r="P836" s="4"/>
      <c r="Q836" s="4"/>
      <c r="R836" s="4"/>
      <c r="S836" s="4"/>
      <c r="T836" s="4"/>
      <c r="U836" s="4"/>
    </row>
    <row r="837" spans="1:21" ht="12.75" x14ac:dyDescent="0.2">
      <c r="A837" s="4"/>
      <c r="B837" s="4"/>
      <c r="C837" s="4"/>
      <c r="D837" s="4"/>
      <c r="E837" s="4"/>
      <c r="F837" s="4"/>
      <c r="G837" s="4"/>
      <c r="H837" s="4"/>
      <c r="I837" s="4"/>
      <c r="J837" s="4"/>
      <c r="K837" s="4"/>
      <c r="L837" s="4"/>
      <c r="M837" s="4"/>
      <c r="N837" s="4"/>
      <c r="O837" s="4"/>
      <c r="P837" s="4"/>
      <c r="Q837" s="4"/>
      <c r="R837" s="4"/>
      <c r="S837" s="4"/>
      <c r="T837" s="4"/>
      <c r="U837" s="4"/>
    </row>
    <row r="838" spans="1:21" ht="12.75" x14ac:dyDescent="0.2">
      <c r="A838" s="4"/>
      <c r="B838" s="4"/>
      <c r="C838" s="4"/>
      <c r="D838" s="4"/>
      <c r="E838" s="4"/>
      <c r="F838" s="4"/>
      <c r="G838" s="4"/>
      <c r="H838" s="4"/>
      <c r="I838" s="4"/>
      <c r="J838" s="4"/>
      <c r="K838" s="4"/>
      <c r="L838" s="4"/>
      <c r="M838" s="4"/>
      <c r="N838" s="4"/>
      <c r="O838" s="4"/>
      <c r="P838" s="4"/>
      <c r="Q838" s="4"/>
      <c r="R838" s="4"/>
      <c r="S838" s="4"/>
      <c r="T838" s="4"/>
      <c r="U838" s="4"/>
    </row>
    <row r="839" spans="1:21" ht="12.75" x14ac:dyDescent="0.2">
      <c r="A839" s="4"/>
      <c r="B839" s="4"/>
      <c r="C839" s="4"/>
      <c r="D839" s="4"/>
      <c r="E839" s="4"/>
      <c r="F839" s="4"/>
      <c r="G839" s="4"/>
      <c r="H839" s="4"/>
      <c r="I839" s="4"/>
      <c r="J839" s="4"/>
      <c r="K839" s="4"/>
      <c r="L839" s="4"/>
      <c r="M839" s="4"/>
      <c r="N839" s="4"/>
      <c r="O839" s="4"/>
      <c r="P839" s="4"/>
      <c r="Q839" s="4"/>
      <c r="R839" s="4"/>
      <c r="S839" s="4"/>
      <c r="T839" s="4"/>
      <c r="U839" s="4"/>
    </row>
    <row r="840" spans="1:21" ht="12.75" x14ac:dyDescent="0.2">
      <c r="A840" s="4"/>
      <c r="B840" s="4"/>
      <c r="C840" s="4"/>
      <c r="D840" s="4"/>
      <c r="E840" s="4"/>
      <c r="F840" s="4"/>
      <c r="G840" s="4"/>
      <c r="H840" s="4"/>
      <c r="I840" s="4"/>
      <c r="J840" s="4"/>
      <c r="K840" s="4"/>
      <c r="L840" s="4"/>
      <c r="M840" s="4"/>
      <c r="N840" s="4"/>
      <c r="O840" s="4"/>
      <c r="P840" s="4"/>
      <c r="Q840" s="4"/>
      <c r="R840" s="4"/>
      <c r="S840" s="4"/>
      <c r="T840" s="4"/>
      <c r="U840" s="4"/>
    </row>
    <row r="841" spans="1:21" ht="12.75" x14ac:dyDescent="0.2">
      <c r="A841" s="4"/>
      <c r="B841" s="4"/>
      <c r="C841" s="4"/>
      <c r="D841" s="4"/>
      <c r="E841" s="4"/>
      <c r="F841" s="4"/>
      <c r="G841" s="4"/>
      <c r="H841" s="4"/>
      <c r="I841" s="4"/>
      <c r="J841" s="4"/>
      <c r="K841" s="4"/>
      <c r="L841" s="4"/>
      <c r="M841" s="4"/>
      <c r="N841" s="4"/>
      <c r="O841" s="4"/>
      <c r="P841" s="4"/>
      <c r="Q841" s="4"/>
      <c r="R841" s="4"/>
      <c r="S841" s="4"/>
      <c r="T841" s="4"/>
      <c r="U841" s="4"/>
    </row>
    <row r="842" spans="1:21" ht="12.75" x14ac:dyDescent="0.2">
      <c r="A842" s="4"/>
      <c r="B842" s="4"/>
      <c r="C842" s="4"/>
      <c r="D842" s="4"/>
      <c r="E842" s="4"/>
      <c r="F842" s="4"/>
      <c r="G842" s="4"/>
      <c r="H842" s="4"/>
      <c r="I842" s="4"/>
      <c r="J842" s="4"/>
      <c r="K842" s="4"/>
      <c r="L842" s="4"/>
      <c r="M842" s="4"/>
      <c r="N842" s="4"/>
      <c r="O842" s="4"/>
      <c r="P842" s="4"/>
      <c r="Q842" s="4"/>
      <c r="R842" s="4"/>
      <c r="S842" s="4"/>
      <c r="T842" s="4"/>
      <c r="U842" s="4"/>
    </row>
    <row r="843" spans="1:21" ht="12.75" x14ac:dyDescent="0.2">
      <c r="A843" s="4"/>
      <c r="B843" s="4"/>
      <c r="C843" s="4"/>
      <c r="D843" s="4"/>
      <c r="E843" s="4"/>
      <c r="F843" s="4"/>
      <c r="G843" s="4"/>
      <c r="H843" s="4"/>
      <c r="I843" s="4"/>
      <c r="J843" s="4"/>
      <c r="K843" s="4"/>
      <c r="L843" s="4"/>
      <c r="M843" s="4"/>
      <c r="N843" s="4"/>
      <c r="O843" s="4"/>
      <c r="P843" s="4"/>
      <c r="Q843" s="4"/>
      <c r="R843" s="4"/>
      <c r="S843" s="4"/>
      <c r="T843" s="4"/>
      <c r="U843" s="4"/>
    </row>
    <row r="844" spans="1:21" ht="12.75" x14ac:dyDescent="0.2">
      <c r="A844" s="4"/>
      <c r="B844" s="4"/>
      <c r="C844" s="4"/>
      <c r="D844" s="4"/>
      <c r="E844" s="4"/>
      <c r="F844" s="4"/>
      <c r="G844" s="4"/>
      <c r="H844" s="4"/>
      <c r="I844" s="4"/>
      <c r="J844" s="4"/>
      <c r="K844" s="4"/>
      <c r="L844" s="4"/>
      <c r="M844" s="4"/>
      <c r="N844" s="4"/>
      <c r="O844" s="4"/>
      <c r="P844" s="4"/>
      <c r="Q844" s="4"/>
      <c r="R844" s="4"/>
      <c r="S844" s="4"/>
      <c r="T844" s="4"/>
      <c r="U844" s="4"/>
    </row>
    <row r="845" spans="1:21" ht="12.75" x14ac:dyDescent="0.2">
      <c r="A845" s="4"/>
      <c r="B845" s="4"/>
      <c r="C845" s="4"/>
      <c r="D845" s="4"/>
      <c r="E845" s="4"/>
      <c r="F845" s="4"/>
      <c r="G845" s="4"/>
      <c r="H845" s="4"/>
      <c r="I845" s="4"/>
      <c r="J845" s="4"/>
      <c r="K845" s="4"/>
      <c r="L845" s="4"/>
      <c r="M845" s="4"/>
      <c r="N845" s="4"/>
      <c r="O845" s="4"/>
      <c r="P845" s="4"/>
      <c r="Q845" s="4"/>
      <c r="R845" s="4"/>
      <c r="S845" s="4"/>
      <c r="T845" s="4"/>
      <c r="U845" s="4"/>
    </row>
    <row r="846" spans="1:21" ht="12.75" x14ac:dyDescent="0.2">
      <c r="A846" s="4"/>
      <c r="B846" s="4"/>
      <c r="C846" s="4"/>
      <c r="D846" s="4"/>
      <c r="E846" s="4"/>
      <c r="F846" s="4"/>
      <c r="G846" s="4"/>
      <c r="H846" s="4"/>
      <c r="I846" s="4"/>
      <c r="J846" s="4"/>
      <c r="K846" s="4"/>
      <c r="L846" s="4"/>
      <c r="M846" s="4"/>
      <c r="N846" s="4"/>
      <c r="O846" s="4"/>
      <c r="P846" s="4"/>
      <c r="Q846" s="4"/>
      <c r="R846" s="4"/>
      <c r="S846" s="4"/>
      <c r="T846" s="4"/>
      <c r="U846" s="4"/>
    </row>
    <row r="847" spans="1:21" ht="12.75" x14ac:dyDescent="0.2">
      <c r="A847" s="4"/>
      <c r="B847" s="4"/>
      <c r="C847" s="4"/>
      <c r="D847" s="4"/>
      <c r="E847" s="4"/>
      <c r="F847" s="4"/>
      <c r="G847" s="4"/>
      <c r="H847" s="4"/>
      <c r="I847" s="4"/>
      <c r="J847" s="4"/>
      <c r="K847" s="4"/>
      <c r="L847" s="4"/>
      <c r="M847" s="4"/>
      <c r="N847" s="4"/>
      <c r="O847" s="4"/>
      <c r="P847" s="4"/>
      <c r="Q847" s="4"/>
      <c r="R847" s="4"/>
      <c r="S847" s="4"/>
      <c r="T847" s="4"/>
      <c r="U847" s="4"/>
    </row>
    <row r="848" spans="1:21" ht="12.75" x14ac:dyDescent="0.2">
      <c r="A848" s="4"/>
      <c r="B848" s="4"/>
      <c r="C848" s="4"/>
      <c r="D848" s="4"/>
      <c r="E848" s="4"/>
      <c r="F848" s="4"/>
      <c r="G848" s="4"/>
      <c r="H848" s="4"/>
      <c r="I848" s="4"/>
      <c r="J848" s="4"/>
      <c r="K848" s="4"/>
      <c r="L848" s="4"/>
      <c r="M848" s="4"/>
      <c r="N848" s="4"/>
      <c r="O848" s="4"/>
      <c r="P848" s="4"/>
      <c r="Q848" s="4"/>
      <c r="R848" s="4"/>
      <c r="S848" s="4"/>
      <c r="T848" s="4"/>
      <c r="U848" s="4"/>
    </row>
    <row r="849" spans="1:21" ht="12.75" x14ac:dyDescent="0.2">
      <c r="A849" s="4"/>
      <c r="B849" s="4"/>
      <c r="C849" s="4"/>
      <c r="D849" s="4"/>
      <c r="E849" s="4"/>
      <c r="F849" s="4"/>
      <c r="G849" s="4"/>
      <c r="H849" s="4"/>
      <c r="I849" s="4"/>
      <c r="J849" s="4"/>
      <c r="K849" s="4"/>
      <c r="L849" s="4"/>
      <c r="M849" s="4"/>
      <c r="N849" s="4"/>
      <c r="O849" s="4"/>
      <c r="P849" s="4"/>
      <c r="Q849" s="4"/>
      <c r="R849" s="4"/>
      <c r="S849" s="4"/>
      <c r="T849" s="4"/>
      <c r="U849" s="4"/>
    </row>
    <row r="850" spans="1:21" ht="12.75" x14ac:dyDescent="0.2">
      <c r="A850" s="4"/>
      <c r="B850" s="4"/>
      <c r="C850" s="4"/>
      <c r="D850" s="4"/>
      <c r="E850" s="4"/>
      <c r="F850" s="4"/>
      <c r="G850" s="4"/>
      <c r="H850" s="4"/>
      <c r="I850" s="4"/>
      <c r="J850" s="4"/>
      <c r="K850" s="4"/>
      <c r="L850" s="4"/>
      <c r="M850" s="4"/>
      <c r="N850" s="4"/>
      <c r="O850" s="4"/>
      <c r="P850" s="4"/>
      <c r="Q850" s="4"/>
      <c r="R850" s="4"/>
      <c r="S850" s="4"/>
      <c r="T850" s="4"/>
      <c r="U850" s="4"/>
    </row>
    <row r="851" spans="1:21" ht="12.75" x14ac:dyDescent="0.2">
      <c r="A851" s="4"/>
      <c r="B851" s="4"/>
      <c r="C851" s="4"/>
      <c r="D851" s="4"/>
      <c r="E851" s="4"/>
      <c r="F851" s="4"/>
      <c r="G851" s="4"/>
      <c r="H851" s="4"/>
      <c r="I851" s="4"/>
      <c r="J851" s="4"/>
      <c r="K851" s="4"/>
      <c r="L851" s="4"/>
      <c r="M851" s="4"/>
      <c r="N851" s="4"/>
      <c r="O851" s="4"/>
      <c r="P851" s="4"/>
      <c r="Q851" s="4"/>
      <c r="R851" s="4"/>
      <c r="S851" s="4"/>
      <c r="T851" s="4"/>
      <c r="U851" s="4"/>
    </row>
    <row r="852" spans="1:21" ht="12.75" x14ac:dyDescent="0.2">
      <c r="A852" s="4"/>
      <c r="B852" s="4"/>
      <c r="C852" s="4"/>
      <c r="D852" s="4"/>
      <c r="E852" s="4"/>
      <c r="F852" s="4"/>
      <c r="G852" s="4"/>
      <c r="H852" s="4"/>
      <c r="I852" s="4"/>
      <c r="J852" s="4"/>
      <c r="K852" s="4"/>
      <c r="L852" s="4"/>
      <c r="M852" s="4"/>
      <c r="N852" s="4"/>
      <c r="O852" s="4"/>
      <c r="P852" s="4"/>
      <c r="Q852" s="4"/>
      <c r="R852" s="4"/>
      <c r="S852" s="4"/>
      <c r="T852" s="4"/>
      <c r="U852" s="4"/>
    </row>
    <row r="853" spans="1:21" ht="12.75" x14ac:dyDescent="0.2">
      <c r="A853" s="4"/>
      <c r="B853" s="4"/>
      <c r="C853" s="4"/>
      <c r="D853" s="4"/>
      <c r="E853" s="4"/>
      <c r="F853" s="4"/>
      <c r="G853" s="4"/>
      <c r="H853" s="4"/>
      <c r="I853" s="4"/>
      <c r="J853" s="4"/>
      <c r="K853" s="4"/>
      <c r="L853" s="4"/>
      <c r="M853" s="4"/>
      <c r="N853" s="4"/>
      <c r="O853" s="4"/>
      <c r="P853" s="4"/>
      <c r="Q853" s="4"/>
      <c r="R853" s="4"/>
      <c r="S853" s="4"/>
      <c r="T853" s="4"/>
      <c r="U853" s="4"/>
    </row>
    <row r="854" spans="1:21" ht="12.75" x14ac:dyDescent="0.2">
      <c r="A854" s="4"/>
      <c r="B854" s="4"/>
      <c r="C854" s="4"/>
      <c r="D854" s="4"/>
      <c r="E854" s="4"/>
      <c r="F854" s="4"/>
      <c r="G854" s="4"/>
      <c r="H854" s="4"/>
      <c r="I854" s="4"/>
      <c r="J854" s="4"/>
      <c r="K854" s="4"/>
      <c r="L854" s="4"/>
      <c r="M854" s="4"/>
      <c r="N854" s="4"/>
      <c r="O854" s="4"/>
      <c r="P854" s="4"/>
      <c r="Q854" s="4"/>
      <c r="R854" s="4"/>
      <c r="S854" s="4"/>
      <c r="T854" s="4"/>
      <c r="U854" s="4"/>
    </row>
    <row r="855" spans="1:21" ht="12.75" x14ac:dyDescent="0.2">
      <c r="A855" s="4"/>
      <c r="B855" s="4"/>
      <c r="C855" s="4"/>
      <c r="D855" s="4"/>
      <c r="E855" s="4"/>
      <c r="F855" s="4"/>
      <c r="G855" s="4"/>
      <c r="H855" s="4"/>
      <c r="I855" s="4"/>
      <c r="J855" s="4"/>
      <c r="K855" s="4"/>
      <c r="L855" s="4"/>
      <c r="M855" s="4"/>
      <c r="N855" s="4"/>
      <c r="O855" s="4"/>
      <c r="P855" s="4"/>
      <c r="Q855" s="4"/>
      <c r="R855" s="4"/>
      <c r="S855" s="4"/>
      <c r="T855" s="4"/>
      <c r="U855" s="4"/>
    </row>
    <row r="856" spans="1:21" ht="12.75" x14ac:dyDescent="0.2">
      <c r="A856" s="4"/>
      <c r="B856" s="4"/>
      <c r="C856" s="4"/>
      <c r="D856" s="4"/>
      <c r="E856" s="4"/>
      <c r="F856" s="4"/>
      <c r="G856" s="4"/>
      <c r="H856" s="4"/>
      <c r="I856" s="4"/>
      <c r="J856" s="4"/>
      <c r="K856" s="4"/>
      <c r="L856" s="4"/>
      <c r="M856" s="4"/>
      <c r="N856" s="4"/>
      <c r="O856" s="4"/>
      <c r="P856" s="4"/>
      <c r="Q856" s="4"/>
      <c r="R856" s="4"/>
      <c r="S856" s="4"/>
      <c r="T856" s="4"/>
      <c r="U856" s="4"/>
    </row>
    <row r="857" spans="1:21" ht="12.75" x14ac:dyDescent="0.2">
      <c r="A857" s="4"/>
      <c r="B857" s="4"/>
      <c r="C857" s="4"/>
      <c r="D857" s="4"/>
      <c r="E857" s="4"/>
      <c r="F857" s="4"/>
      <c r="G857" s="4"/>
      <c r="H857" s="4"/>
      <c r="I857" s="4"/>
      <c r="J857" s="4"/>
      <c r="K857" s="4"/>
      <c r="L857" s="4"/>
      <c r="M857" s="4"/>
      <c r="N857" s="4"/>
      <c r="O857" s="4"/>
      <c r="P857" s="4"/>
      <c r="Q857" s="4"/>
      <c r="R857" s="4"/>
      <c r="S857" s="4"/>
      <c r="T857" s="4"/>
      <c r="U857" s="4"/>
    </row>
    <row r="858" spans="1:21" ht="12.75" x14ac:dyDescent="0.2">
      <c r="A858" s="4"/>
      <c r="B858" s="4"/>
      <c r="C858" s="4"/>
      <c r="D858" s="4"/>
      <c r="E858" s="4"/>
      <c r="F858" s="4"/>
      <c r="G858" s="4"/>
      <c r="H858" s="4"/>
      <c r="I858" s="4"/>
      <c r="J858" s="4"/>
      <c r="K858" s="4"/>
      <c r="L858" s="4"/>
      <c r="M858" s="4"/>
      <c r="N858" s="4"/>
      <c r="O858" s="4"/>
      <c r="P858" s="4"/>
      <c r="Q858" s="4"/>
      <c r="R858" s="4"/>
      <c r="S858" s="4"/>
      <c r="T858" s="4"/>
      <c r="U858" s="4"/>
    </row>
    <row r="859" spans="1:21" ht="12.75" x14ac:dyDescent="0.2">
      <c r="A859" s="4"/>
      <c r="B859" s="4"/>
      <c r="C859" s="4"/>
      <c r="D859" s="4"/>
      <c r="E859" s="4"/>
      <c r="F859" s="4"/>
      <c r="G859" s="4"/>
      <c r="H859" s="4"/>
      <c r="I859" s="4"/>
      <c r="J859" s="4"/>
      <c r="K859" s="4"/>
      <c r="L859" s="4"/>
      <c r="M859" s="4"/>
      <c r="N859" s="4"/>
      <c r="O859" s="4"/>
      <c r="P859" s="4"/>
      <c r="Q859" s="4"/>
      <c r="R859" s="4"/>
      <c r="S859" s="4"/>
      <c r="T859" s="4"/>
      <c r="U859" s="4"/>
    </row>
    <row r="860" spans="1:21" ht="12.75" x14ac:dyDescent="0.2">
      <c r="A860" s="4"/>
      <c r="B860" s="4"/>
      <c r="C860" s="4"/>
      <c r="D860" s="4"/>
      <c r="E860" s="4"/>
      <c r="F860" s="4"/>
      <c r="G860" s="4"/>
      <c r="H860" s="4"/>
      <c r="I860" s="4"/>
      <c r="J860" s="4"/>
      <c r="K860" s="4"/>
      <c r="L860" s="4"/>
      <c r="M860" s="4"/>
      <c r="N860" s="4"/>
      <c r="O860" s="4"/>
      <c r="P860" s="4"/>
      <c r="Q860" s="4"/>
      <c r="R860" s="4"/>
      <c r="S860" s="4"/>
      <c r="T860" s="4"/>
      <c r="U860" s="4"/>
    </row>
    <row r="861" spans="1:21" ht="12.75" x14ac:dyDescent="0.2">
      <c r="A861" s="4"/>
      <c r="B861" s="4"/>
      <c r="C861" s="4"/>
      <c r="D861" s="4"/>
      <c r="E861" s="4"/>
      <c r="F861" s="4"/>
      <c r="G861" s="4"/>
      <c r="H861" s="4"/>
      <c r="I861" s="4"/>
      <c r="J861" s="4"/>
      <c r="K861" s="4"/>
      <c r="L861" s="4"/>
      <c r="M861" s="4"/>
      <c r="N861" s="4"/>
      <c r="O861" s="4"/>
      <c r="P861" s="4"/>
      <c r="Q861" s="4"/>
      <c r="R861" s="4"/>
      <c r="S861" s="4"/>
      <c r="T861" s="4"/>
      <c r="U861" s="4"/>
    </row>
    <row r="862" spans="1:21" ht="12.75" x14ac:dyDescent="0.2">
      <c r="A862" s="4"/>
      <c r="B862" s="4"/>
      <c r="C862" s="4"/>
      <c r="D862" s="4"/>
      <c r="E862" s="4"/>
      <c r="F862" s="4"/>
      <c r="G862" s="4"/>
      <c r="H862" s="4"/>
      <c r="I862" s="4"/>
      <c r="J862" s="4"/>
      <c r="K862" s="4"/>
      <c r="L862" s="4"/>
      <c r="M862" s="4"/>
      <c r="N862" s="4"/>
      <c r="O862" s="4"/>
      <c r="P862" s="4"/>
      <c r="Q862" s="4"/>
      <c r="R862" s="4"/>
      <c r="S862" s="4"/>
      <c r="T862" s="4"/>
      <c r="U862" s="4"/>
    </row>
    <row r="863" spans="1:21" ht="12.75" x14ac:dyDescent="0.2">
      <c r="A863" s="4"/>
      <c r="B863" s="4"/>
      <c r="C863" s="4"/>
      <c r="D863" s="4"/>
      <c r="E863" s="4"/>
      <c r="F863" s="4"/>
      <c r="G863" s="4"/>
      <c r="H863" s="4"/>
      <c r="I863" s="4"/>
      <c r="J863" s="4"/>
      <c r="K863" s="4"/>
      <c r="L863" s="4"/>
      <c r="M863" s="4"/>
      <c r="N863" s="4"/>
      <c r="O863" s="4"/>
      <c r="P863" s="4"/>
      <c r="Q863" s="4"/>
      <c r="R863" s="4"/>
      <c r="S863" s="4"/>
      <c r="T863" s="4"/>
      <c r="U863" s="4"/>
    </row>
    <row r="864" spans="1:21" ht="12.75" x14ac:dyDescent="0.2">
      <c r="A864" s="4"/>
      <c r="B864" s="4"/>
      <c r="C864" s="4"/>
      <c r="D864" s="4"/>
      <c r="E864" s="4"/>
      <c r="F864" s="4"/>
      <c r="G864" s="4"/>
      <c r="H864" s="4"/>
      <c r="I864" s="4"/>
      <c r="J864" s="4"/>
      <c r="K864" s="4"/>
      <c r="L864" s="4"/>
      <c r="M864" s="4"/>
      <c r="N864" s="4"/>
      <c r="O864" s="4"/>
      <c r="P864" s="4"/>
      <c r="Q864" s="4"/>
      <c r="R864" s="4"/>
      <c r="S864" s="4"/>
      <c r="T864" s="4"/>
      <c r="U864" s="4"/>
    </row>
    <row r="865" spans="1:21" ht="12.75" x14ac:dyDescent="0.2">
      <c r="A865" s="4"/>
      <c r="B865" s="4"/>
      <c r="C865" s="4"/>
      <c r="D865" s="4"/>
      <c r="E865" s="4"/>
      <c r="F865" s="4"/>
      <c r="G865" s="4"/>
      <c r="H865" s="4"/>
      <c r="I865" s="4"/>
      <c r="J865" s="4"/>
      <c r="K865" s="4"/>
      <c r="L865" s="4"/>
      <c r="M865" s="4"/>
      <c r="N865" s="4"/>
      <c r="O865" s="4"/>
      <c r="P865" s="4"/>
      <c r="Q865" s="4"/>
      <c r="R865" s="4"/>
      <c r="S865" s="4"/>
      <c r="T865" s="4"/>
      <c r="U865" s="4"/>
    </row>
    <row r="866" spans="1:21" ht="12.75" x14ac:dyDescent="0.2">
      <c r="A866" s="4"/>
      <c r="B866" s="4"/>
      <c r="C866" s="4"/>
      <c r="D866" s="4"/>
      <c r="E866" s="4"/>
      <c r="F866" s="4"/>
      <c r="G866" s="4"/>
      <c r="H866" s="4"/>
      <c r="I866" s="4"/>
      <c r="J866" s="4"/>
      <c r="K866" s="4"/>
      <c r="L866" s="4"/>
      <c r="M866" s="4"/>
      <c r="N866" s="4"/>
      <c r="O866" s="4"/>
      <c r="P866" s="4"/>
      <c r="Q866" s="4"/>
      <c r="R866" s="4"/>
      <c r="S866" s="4"/>
      <c r="T866" s="4"/>
      <c r="U866" s="4"/>
    </row>
    <row r="867" spans="1:21" ht="12.75" x14ac:dyDescent="0.2">
      <c r="A867" s="4"/>
      <c r="B867" s="4"/>
      <c r="C867" s="4"/>
      <c r="D867" s="4"/>
      <c r="E867" s="4"/>
      <c r="F867" s="4"/>
      <c r="G867" s="4"/>
      <c r="H867" s="4"/>
      <c r="I867" s="4"/>
      <c r="J867" s="4"/>
      <c r="K867" s="4"/>
      <c r="L867" s="4"/>
      <c r="M867" s="4"/>
      <c r="N867" s="4"/>
      <c r="O867" s="4"/>
      <c r="P867" s="4"/>
      <c r="Q867" s="4"/>
      <c r="R867" s="4"/>
      <c r="S867" s="4"/>
      <c r="T867" s="4"/>
      <c r="U867" s="4"/>
    </row>
    <row r="868" spans="1:21" ht="12.75" x14ac:dyDescent="0.2">
      <c r="A868" s="4"/>
      <c r="B868" s="4"/>
      <c r="C868" s="4"/>
      <c r="D868" s="4"/>
      <c r="E868" s="4"/>
      <c r="F868" s="4"/>
      <c r="G868" s="4"/>
      <c r="H868" s="4"/>
      <c r="I868" s="4"/>
      <c r="J868" s="4"/>
      <c r="K868" s="4"/>
      <c r="L868" s="4"/>
      <c r="M868" s="4"/>
      <c r="N868" s="4"/>
      <c r="O868" s="4"/>
      <c r="P868" s="4"/>
      <c r="Q868" s="4"/>
      <c r="R868" s="4"/>
      <c r="S868" s="4"/>
      <c r="T868" s="4"/>
      <c r="U868" s="4"/>
    </row>
    <row r="869" spans="1:21" ht="12.75" x14ac:dyDescent="0.2">
      <c r="A869" s="4"/>
      <c r="B869" s="4"/>
      <c r="C869" s="4"/>
      <c r="D869" s="4"/>
      <c r="E869" s="4"/>
      <c r="F869" s="4"/>
      <c r="G869" s="4"/>
      <c r="H869" s="4"/>
      <c r="I869" s="4"/>
      <c r="J869" s="4"/>
      <c r="K869" s="4"/>
      <c r="L869" s="4"/>
      <c r="M869" s="4"/>
      <c r="N869" s="4"/>
      <c r="O869" s="4"/>
      <c r="P869" s="4"/>
      <c r="Q869" s="4"/>
      <c r="R869" s="4"/>
      <c r="S869" s="4"/>
      <c r="T869" s="4"/>
      <c r="U869" s="4"/>
    </row>
    <row r="870" spans="1:21" ht="12.75" x14ac:dyDescent="0.2">
      <c r="A870" s="4"/>
      <c r="B870" s="4"/>
      <c r="C870" s="4"/>
      <c r="D870" s="4"/>
      <c r="E870" s="4"/>
      <c r="F870" s="4"/>
      <c r="G870" s="4"/>
      <c r="H870" s="4"/>
      <c r="I870" s="4"/>
      <c r="J870" s="4"/>
      <c r="K870" s="4"/>
      <c r="L870" s="4"/>
      <c r="M870" s="4"/>
      <c r="N870" s="4"/>
      <c r="O870" s="4"/>
      <c r="P870" s="4"/>
      <c r="Q870" s="4"/>
      <c r="R870" s="4"/>
      <c r="S870" s="4"/>
      <c r="T870" s="4"/>
      <c r="U870" s="4"/>
    </row>
    <row r="871" spans="1:21" ht="12.75" x14ac:dyDescent="0.2">
      <c r="A871" s="4"/>
      <c r="B871" s="4"/>
      <c r="C871" s="4"/>
      <c r="D871" s="4"/>
      <c r="E871" s="4"/>
      <c r="F871" s="4"/>
      <c r="G871" s="4"/>
      <c r="H871" s="4"/>
      <c r="I871" s="4"/>
      <c r="J871" s="4"/>
      <c r="K871" s="4"/>
      <c r="L871" s="4"/>
      <c r="M871" s="4"/>
      <c r="N871" s="4"/>
      <c r="O871" s="4"/>
      <c r="P871" s="4"/>
      <c r="Q871" s="4"/>
      <c r="R871" s="4"/>
      <c r="S871" s="4"/>
      <c r="T871" s="4"/>
      <c r="U871" s="4"/>
    </row>
    <row r="872" spans="1:21" ht="12.75" x14ac:dyDescent="0.2">
      <c r="A872" s="4"/>
      <c r="B872" s="4"/>
      <c r="C872" s="4"/>
      <c r="D872" s="4"/>
      <c r="E872" s="4"/>
      <c r="F872" s="4"/>
      <c r="G872" s="4"/>
      <c r="H872" s="4"/>
      <c r="I872" s="4"/>
      <c r="J872" s="4"/>
      <c r="K872" s="4"/>
      <c r="L872" s="4"/>
      <c r="M872" s="4"/>
      <c r="N872" s="4"/>
      <c r="O872" s="4"/>
      <c r="P872" s="4"/>
      <c r="Q872" s="4"/>
      <c r="R872" s="4"/>
      <c r="S872" s="4"/>
      <c r="T872" s="4"/>
      <c r="U872" s="4"/>
    </row>
    <row r="873" spans="1:21" ht="12.75" x14ac:dyDescent="0.2">
      <c r="A873" s="4"/>
      <c r="B873" s="4"/>
      <c r="C873" s="4"/>
      <c r="D873" s="4"/>
      <c r="E873" s="4"/>
      <c r="F873" s="4"/>
      <c r="G873" s="4"/>
      <c r="H873" s="4"/>
      <c r="I873" s="4"/>
      <c r="J873" s="4"/>
      <c r="K873" s="4"/>
      <c r="L873" s="4"/>
      <c r="M873" s="4"/>
      <c r="N873" s="4"/>
      <c r="O873" s="4"/>
      <c r="P873" s="4"/>
      <c r="Q873" s="4"/>
      <c r="R873" s="4"/>
      <c r="S873" s="4"/>
      <c r="T873" s="4"/>
      <c r="U873" s="4"/>
    </row>
    <row r="874" spans="1:21" ht="12.75" x14ac:dyDescent="0.2">
      <c r="A874" s="4"/>
      <c r="B874" s="4"/>
      <c r="C874" s="4"/>
      <c r="D874" s="4"/>
      <c r="E874" s="4"/>
      <c r="F874" s="4"/>
      <c r="G874" s="4"/>
      <c r="H874" s="4"/>
      <c r="I874" s="4"/>
      <c r="J874" s="4"/>
      <c r="K874" s="4"/>
      <c r="L874" s="4"/>
      <c r="M874" s="4"/>
      <c r="N874" s="4"/>
      <c r="O874" s="4"/>
      <c r="P874" s="4"/>
      <c r="Q874" s="4"/>
      <c r="R874" s="4"/>
      <c r="S874" s="4"/>
      <c r="T874" s="4"/>
      <c r="U874" s="4"/>
    </row>
    <row r="875" spans="1:21" ht="12.75" x14ac:dyDescent="0.2">
      <c r="A875" s="4"/>
      <c r="B875" s="4"/>
      <c r="C875" s="4"/>
      <c r="D875" s="4"/>
      <c r="E875" s="4"/>
      <c r="F875" s="4"/>
      <c r="G875" s="4"/>
      <c r="H875" s="4"/>
      <c r="I875" s="4"/>
      <c r="J875" s="4"/>
      <c r="K875" s="4"/>
      <c r="L875" s="4"/>
      <c r="M875" s="4"/>
      <c r="N875" s="4"/>
      <c r="O875" s="4"/>
      <c r="P875" s="4"/>
      <c r="Q875" s="4"/>
      <c r="R875" s="4"/>
      <c r="S875" s="4"/>
      <c r="T875" s="4"/>
      <c r="U875" s="4"/>
    </row>
    <row r="876" spans="1:21" ht="12.75" x14ac:dyDescent="0.2">
      <c r="A876" s="4"/>
      <c r="B876" s="4"/>
      <c r="C876" s="4"/>
      <c r="D876" s="4"/>
      <c r="E876" s="4"/>
      <c r="F876" s="4"/>
      <c r="G876" s="4"/>
      <c r="H876" s="4"/>
      <c r="I876" s="4"/>
      <c r="J876" s="4"/>
      <c r="K876" s="4"/>
      <c r="L876" s="4"/>
      <c r="M876" s="4"/>
      <c r="N876" s="4"/>
      <c r="O876" s="4"/>
      <c r="P876" s="4"/>
      <c r="Q876" s="4"/>
      <c r="R876" s="4"/>
      <c r="S876" s="4"/>
      <c r="T876" s="4"/>
      <c r="U876" s="4"/>
    </row>
    <row r="877" spans="1:21" ht="12.75" x14ac:dyDescent="0.2">
      <c r="A877" s="4"/>
      <c r="B877" s="4"/>
      <c r="C877" s="4"/>
      <c r="D877" s="4"/>
      <c r="E877" s="4"/>
      <c r="F877" s="4"/>
      <c r="G877" s="4"/>
      <c r="H877" s="4"/>
      <c r="I877" s="4"/>
      <c r="J877" s="4"/>
      <c r="K877" s="4"/>
      <c r="L877" s="4"/>
      <c r="M877" s="4"/>
      <c r="N877" s="4"/>
      <c r="O877" s="4"/>
      <c r="P877" s="4"/>
      <c r="Q877" s="4"/>
      <c r="R877" s="4"/>
      <c r="S877" s="4"/>
      <c r="T877" s="4"/>
      <c r="U877" s="4"/>
    </row>
    <row r="878" spans="1:21" ht="12.75" x14ac:dyDescent="0.2">
      <c r="A878" s="4"/>
      <c r="B878" s="4"/>
      <c r="C878" s="4"/>
      <c r="D878" s="4"/>
      <c r="E878" s="4"/>
      <c r="F878" s="4"/>
      <c r="G878" s="4"/>
      <c r="H878" s="4"/>
      <c r="I878" s="4"/>
      <c r="J878" s="4"/>
      <c r="K878" s="4"/>
      <c r="L878" s="4"/>
      <c r="M878" s="4"/>
      <c r="N878" s="4"/>
      <c r="O878" s="4"/>
      <c r="P878" s="4"/>
      <c r="Q878" s="4"/>
      <c r="R878" s="4"/>
      <c r="S878" s="4"/>
      <c r="T878" s="4"/>
      <c r="U878" s="4"/>
    </row>
    <row r="879" spans="1:21" ht="12.75" x14ac:dyDescent="0.2">
      <c r="A879" s="4"/>
      <c r="B879" s="4"/>
      <c r="C879" s="4"/>
      <c r="D879" s="4"/>
      <c r="E879" s="4"/>
      <c r="F879" s="4"/>
      <c r="G879" s="4"/>
      <c r="H879" s="4"/>
      <c r="I879" s="4"/>
      <c r="J879" s="4"/>
      <c r="K879" s="4"/>
      <c r="L879" s="4"/>
      <c r="M879" s="4"/>
      <c r="N879" s="4"/>
      <c r="O879" s="4"/>
      <c r="P879" s="4"/>
      <c r="Q879" s="4"/>
      <c r="R879" s="4"/>
      <c r="S879" s="4"/>
      <c r="T879" s="4"/>
      <c r="U879" s="4"/>
    </row>
    <row r="880" spans="1:21" ht="12.75" x14ac:dyDescent="0.2">
      <c r="A880" s="4"/>
      <c r="B880" s="4"/>
      <c r="C880" s="4"/>
      <c r="D880" s="4"/>
      <c r="E880" s="4"/>
      <c r="F880" s="4"/>
      <c r="G880" s="4"/>
      <c r="H880" s="4"/>
      <c r="I880" s="4"/>
      <c r="J880" s="4"/>
      <c r="K880" s="4"/>
      <c r="L880" s="4"/>
      <c r="M880" s="4"/>
      <c r="N880" s="4"/>
      <c r="O880" s="4"/>
      <c r="P880" s="4"/>
      <c r="Q880" s="4"/>
      <c r="R880" s="4"/>
      <c r="S880" s="4"/>
      <c r="T880" s="4"/>
      <c r="U880" s="4"/>
    </row>
    <row r="881" spans="1:21" ht="12.75" x14ac:dyDescent="0.2">
      <c r="A881" s="4"/>
      <c r="B881" s="4"/>
      <c r="C881" s="4"/>
      <c r="D881" s="4"/>
      <c r="E881" s="4"/>
      <c r="F881" s="4"/>
      <c r="G881" s="4"/>
      <c r="H881" s="4"/>
      <c r="I881" s="4"/>
      <c r="J881" s="4"/>
      <c r="K881" s="4"/>
      <c r="L881" s="4"/>
      <c r="M881" s="4"/>
      <c r="N881" s="4"/>
      <c r="O881" s="4"/>
      <c r="P881" s="4"/>
      <c r="Q881" s="4"/>
      <c r="R881" s="4"/>
      <c r="S881" s="4"/>
      <c r="T881" s="4"/>
      <c r="U881" s="4"/>
    </row>
    <row r="882" spans="1:21" ht="12.75" x14ac:dyDescent="0.2">
      <c r="A882" s="4"/>
      <c r="B882" s="4"/>
      <c r="C882" s="4"/>
      <c r="D882" s="4"/>
      <c r="E882" s="4"/>
      <c r="F882" s="4"/>
      <c r="G882" s="4"/>
      <c r="H882" s="4"/>
      <c r="I882" s="4"/>
      <c r="J882" s="4"/>
      <c r="K882" s="4"/>
      <c r="L882" s="4"/>
      <c r="M882" s="4"/>
      <c r="N882" s="4"/>
      <c r="O882" s="4"/>
      <c r="P882" s="4"/>
      <c r="Q882" s="4"/>
      <c r="R882" s="4"/>
      <c r="S882" s="4"/>
      <c r="T882" s="4"/>
      <c r="U882" s="4"/>
    </row>
    <row r="883" spans="1:21" ht="12.75" x14ac:dyDescent="0.2">
      <c r="A883" s="4"/>
      <c r="B883" s="4"/>
      <c r="C883" s="4"/>
      <c r="D883" s="4"/>
      <c r="E883" s="4"/>
      <c r="F883" s="4"/>
      <c r="G883" s="4"/>
      <c r="H883" s="4"/>
      <c r="I883" s="4"/>
      <c r="J883" s="4"/>
      <c r="K883" s="4"/>
      <c r="L883" s="4"/>
      <c r="M883" s="4"/>
      <c r="N883" s="4"/>
      <c r="O883" s="4"/>
      <c r="P883" s="4"/>
      <c r="Q883" s="4"/>
      <c r="R883" s="4"/>
      <c r="S883" s="4"/>
      <c r="T883" s="4"/>
      <c r="U883" s="4"/>
    </row>
    <row r="884" spans="1:21" ht="12.75" x14ac:dyDescent="0.2">
      <c r="A884" s="4"/>
      <c r="B884" s="4"/>
      <c r="C884" s="4"/>
      <c r="D884" s="4"/>
      <c r="E884" s="4"/>
      <c r="F884" s="4"/>
      <c r="G884" s="4"/>
      <c r="H884" s="4"/>
      <c r="I884" s="4"/>
      <c r="J884" s="4"/>
      <c r="K884" s="4"/>
      <c r="L884" s="4"/>
      <c r="M884" s="4"/>
      <c r="N884" s="4"/>
      <c r="O884" s="4"/>
      <c r="P884" s="4"/>
      <c r="Q884" s="4"/>
      <c r="R884" s="4"/>
      <c r="S884" s="4"/>
      <c r="T884" s="4"/>
      <c r="U884" s="4"/>
    </row>
    <row r="885" spans="1:21" ht="12.75" x14ac:dyDescent="0.2">
      <c r="A885" s="4"/>
      <c r="B885" s="4"/>
      <c r="C885" s="4"/>
      <c r="D885" s="4"/>
      <c r="E885" s="4"/>
      <c r="F885" s="4"/>
      <c r="G885" s="4"/>
      <c r="H885" s="4"/>
      <c r="I885" s="4"/>
      <c r="J885" s="4"/>
      <c r="K885" s="4"/>
      <c r="L885" s="4"/>
      <c r="M885" s="4"/>
      <c r="N885" s="4"/>
      <c r="O885" s="4"/>
      <c r="P885" s="4"/>
      <c r="Q885" s="4"/>
      <c r="R885" s="4"/>
      <c r="S885" s="4"/>
      <c r="T885" s="4"/>
      <c r="U885" s="4"/>
    </row>
    <row r="886" spans="1:21" ht="12.75" x14ac:dyDescent="0.2">
      <c r="A886" s="4"/>
      <c r="B886" s="4"/>
      <c r="C886" s="4"/>
      <c r="D886" s="4"/>
      <c r="E886" s="4"/>
      <c r="F886" s="4"/>
      <c r="G886" s="4"/>
      <c r="H886" s="4"/>
      <c r="I886" s="4"/>
      <c r="J886" s="4"/>
      <c r="K886" s="4"/>
      <c r="L886" s="4"/>
      <c r="M886" s="4"/>
      <c r="N886" s="4"/>
      <c r="O886" s="4"/>
      <c r="P886" s="4"/>
      <c r="Q886" s="4"/>
      <c r="R886" s="4"/>
      <c r="S886" s="4"/>
      <c r="T886" s="4"/>
      <c r="U886" s="4"/>
    </row>
    <row r="887" spans="1:21" ht="12.75" x14ac:dyDescent="0.2">
      <c r="A887" s="4"/>
      <c r="B887" s="4"/>
      <c r="C887" s="4"/>
      <c r="D887" s="4"/>
      <c r="E887" s="4"/>
      <c r="F887" s="4"/>
      <c r="G887" s="4"/>
      <c r="H887" s="4"/>
      <c r="I887" s="4"/>
      <c r="J887" s="4"/>
      <c r="K887" s="4"/>
      <c r="L887" s="4"/>
      <c r="M887" s="4"/>
      <c r="N887" s="4"/>
      <c r="O887" s="4"/>
      <c r="P887" s="4"/>
      <c r="Q887" s="4"/>
      <c r="R887" s="4"/>
      <c r="S887" s="4"/>
      <c r="T887" s="4"/>
      <c r="U887" s="4"/>
    </row>
    <row r="888" spans="1:21" ht="12.75" x14ac:dyDescent="0.2">
      <c r="A888" s="4"/>
      <c r="B888" s="4"/>
      <c r="C888" s="4"/>
      <c r="D888" s="4"/>
      <c r="E888" s="4"/>
      <c r="F888" s="4"/>
      <c r="G888" s="4"/>
      <c r="H888" s="4"/>
      <c r="I888" s="4"/>
      <c r="J888" s="4"/>
      <c r="K888" s="4"/>
      <c r="L888" s="4"/>
      <c r="M888" s="4"/>
      <c r="N888" s="4"/>
      <c r="O888" s="4"/>
      <c r="P888" s="4"/>
      <c r="Q888" s="4"/>
      <c r="R888" s="4"/>
      <c r="S888" s="4"/>
      <c r="T888" s="4"/>
      <c r="U888" s="4"/>
    </row>
    <row r="889" spans="1:21" ht="12.75" x14ac:dyDescent="0.2">
      <c r="A889" s="4"/>
      <c r="B889" s="4"/>
      <c r="C889" s="4"/>
      <c r="D889" s="4"/>
      <c r="E889" s="4"/>
      <c r="F889" s="4"/>
      <c r="G889" s="4"/>
      <c r="H889" s="4"/>
      <c r="I889" s="4"/>
      <c r="J889" s="4"/>
      <c r="K889" s="4"/>
      <c r="L889" s="4"/>
      <c r="M889" s="4"/>
      <c r="N889" s="4"/>
      <c r="O889" s="4"/>
      <c r="P889" s="4"/>
      <c r="Q889" s="4"/>
      <c r="R889" s="4"/>
      <c r="S889" s="4"/>
      <c r="T889" s="4"/>
      <c r="U889" s="4"/>
    </row>
    <row r="890" spans="1:21" ht="12.75" x14ac:dyDescent="0.2">
      <c r="A890" s="4"/>
      <c r="B890" s="4"/>
      <c r="C890" s="4"/>
      <c r="D890" s="4"/>
      <c r="E890" s="4"/>
      <c r="F890" s="4"/>
      <c r="G890" s="4"/>
      <c r="H890" s="4"/>
      <c r="I890" s="4"/>
      <c r="J890" s="4"/>
      <c r="K890" s="4"/>
      <c r="L890" s="4"/>
      <c r="M890" s="4"/>
      <c r="N890" s="4"/>
      <c r="O890" s="4"/>
      <c r="P890" s="4"/>
      <c r="Q890" s="4"/>
      <c r="R890" s="4"/>
      <c r="S890" s="4"/>
      <c r="T890" s="4"/>
      <c r="U890" s="4"/>
    </row>
    <row r="891" spans="1:21" ht="12.75" x14ac:dyDescent="0.2">
      <c r="A891" s="4"/>
      <c r="B891" s="4"/>
      <c r="C891" s="4"/>
      <c r="D891" s="4"/>
      <c r="E891" s="4"/>
      <c r="F891" s="4"/>
      <c r="G891" s="4"/>
      <c r="H891" s="4"/>
      <c r="I891" s="4"/>
      <c r="J891" s="4"/>
      <c r="K891" s="4"/>
      <c r="L891" s="4"/>
      <c r="M891" s="4"/>
      <c r="N891" s="4"/>
      <c r="O891" s="4"/>
      <c r="P891" s="4"/>
      <c r="Q891" s="4"/>
      <c r="R891" s="4"/>
      <c r="S891" s="4"/>
      <c r="T891" s="4"/>
      <c r="U891" s="4"/>
    </row>
    <row r="892" spans="1:21" ht="12.75" x14ac:dyDescent="0.2">
      <c r="A892" s="4"/>
      <c r="B892" s="4"/>
      <c r="C892" s="4"/>
      <c r="D892" s="4"/>
      <c r="E892" s="4"/>
      <c r="F892" s="4"/>
      <c r="G892" s="4"/>
      <c r="H892" s="4"/>
      <c r="I892" s="4"/>
      <c r="J892" s="4"/>
      <c r="K892" s="4"/>
      <c r="L892" s="4"/>
      <c r="M892" s="4"/>
      <c r="N892" s="4"/>
      <c r="O892" s="4"/>
      <c r="P892" s="4"/>
      <c r="Q892" s="4"/>
      <c r="R892" s="4"/>
      <c r="S892" s="4"/>
      <c r="T892" s="4"/>
      <c r="U892" s="4"/>
    </row>
    <row r="893" spans="1:21" ht="12.75" x14ac:dyDescent="0.2">
      <c r="A893" s="4"/>
      <c r="B893" s="4"/>
      <c r="C893" s="4"/>
      <c r="D893" s="4"/>
      <c r="E893" s="4"/>
      <c r="F893" s="4"/>
      <c r="G893" s="4"/>
      <c r="H893" s="4"/>
      <c r="I893" s="4"/>
      <c r="J893" s="4"/>
      <c r="K893" s="4"/>
      <c r="L893" s="4"/>
      <c r="M893" s="4"/>
      <c r="N893" s="4"/>
      <c r="O893" s="4"/>
      <c r="P893" s="4"/>
      <c r="Q893" s="4"/>
      <c r="R893" s="4"/>
      <c r="S893" s="4"/>
      <c r="T893" s="4"/>
      <c r="U893" s="4"/>
    </row>
    <row r="894" spans="1:21" ht="12.75" x14ac:dyDescent="0.2">
      <c r="A894" s="4"/>
      <c r="B894" s="4"/>
      <c r="C894" s="4"/>
      <c r="D894" s="4"/>
      <c r="E894" s="4"/>
      <c r="F894" s="4"/>
      <c r="G894" s="4"/>
      <c r="H894" s="4"/>
      <c r="I894" s="4"/>
      <c r="J894" s="4"/>
      <c r="K894" s="4"/>
      <c r="L894" s="4"/>
      <c r="M894" s="4"/>
      <c r="N894" s="4"/>
      <c r="O894" s="4"/>
      <c r="P894" s="4"/>
      <c r="Q894" s="4"/>
      <c r="R894" s="4"/>
      <c r="S894" s="4"/>
      <c r="T894" s="4"/>
      <c r="U894" s="4"/>
    </row>
    <row r="895" spans="1:21" ht="12.75" x14ac:dyDescent="0.2">
      <c r="A895" s="4"/>
      <c r="B895" s="4"/>
      <c r="C895" s="4"/>
      <c r="D895" s="4"/>
      <c r="E895" s="4"/>
      <c r="F895" s="4"/>
      <c r="G895" s="4"/>
      <c r="H895" s="4"/>
      <c r="I895" s="4"/>
      <c r="J895" s="4"/>
      <c r="K895" s="4"/>
      <c r="L895" s="4"/>
      <c r="M895" s="4"/>
      <c r="N895" s="4"/>
      <c r="O895" s="4"/>
      <c r="P895" s="4"/>
      <c r="Q895" s="4"/>
      <c r="R895" s="4"/>
      <c r="S895" s="4"/>
      <c r="T895" s="4"/>
      <c r="U895" s="4"/>
    </row>
    <row r="896" spans="1:21" ht="12.75" x14ac:dyDescent="0.2">
      <c r="A896" s="4"/>
      <c r="B896" s="4"/>
      <c r="C896" s="4"/>
      <c r="D896" s="4"/>
      <c r="E896" s="4"/>
      <c r="F896" s="4"/>
      <c r="G896" s="4"/>
      <c r="H896" s="4"/>
      <c r="I896" s="4"/>
      <c r="J896" s="4"/>
      <c r="K896" s="4"/>
      <c r="L896" s="4"/>
      <c r="M896" s="4"/>
      <c r="N896" s="4"/>
      <c r="O896" s="4"/>
      <c r="P896" s="4"/>
      <c r="Q896" s="4"/>
      <c r="R896" s="4"/>
      <c r="S896" s="4"/>
      <c r="T896" s="4"/>
      <c r="U896" s="4"/>
    </row>
    <row r="897" spans="1:21" ht="12.75" x14ac:dyDescent="0.2">
      <c r="A897" s="4"/>
      <c r="B897" s="4"/>
      <c r="C897" s="4"/>
      <c r="D897" s="4"/>
      <c r="E897" s="4"/>
      <c r="F897" s="4"/>
      <c r="G897" s="4"/>
      <c r="H897" s="4"/>
      <c r="I897" s="4"/>
      <c r="J897" s="4"/>
      <c r="K897" s="4"/>
      <c r="L897" s="4"/>
      <c r="M897" s="4"/>
      <c r="N897" s="4"/>
      <c r="O897" s="4"/>
      <c r="P897" s="4"/>
      <c r="Q897" s="4"/>
      <c r="R897" s="4"/>
      <c r="S897" s="4"/>
      <c r="T897" s="4"/>
      <c r="U897" s="4"/>
    </row>
    <row r="898" spans="1:21" ht="12.75" x14ac:dyDescent="0.2">
      <c r="A898" s="4"/>
      <c r="B898" s="4"/>
      <c r="C898" s="4"/>
      <c r="D898" s="4"/>
      <c r="E898" s="4"/>
      <c r="F898" s="4"/>
      <c r="G898" s="4"/>
      <c r="H898" s="4"/>
      <c r="I898" s="4"/>
      <c r="J898" s="4"/>
      <c r="K898" s="4"/>
      <c r="L898" s="4"/>
      <c r="M898" s="4"/>
      <c r="N898" s="4"/>
      <c r="O898" s="4"/>
      <c r="P898" s="4"/>
      <c r="Q898" s="4"/>
      <c r="R898" s="4"/>
      <c r="S898" s="4"/>
      <c r="T898" s="4"/>
      <c r="U898" s="4"/>
    </row>
    <row r="899" spans="1:21" ht="12.75" x14ac:dyDescent="0.2">
      <c r="A899" s="4"/>
      <c r="B899" s="4"/>
      <c r="C899" s="4"/>
      <c r="D899" s="4"/>
      <c r="E899" s="4"/>
      <c r="F899" s="4"/>
      <c r="G899" s="4"/>
      <c r="H899" s="4"/>
      <c r="I899" s="4"/>
      <c r="J899" s="4"/>
      <c r="K899" s="4"/>
      <c r="L899" s="4"/>
      <c r="M899" s="4"/>
      <c r="N899" s="4"/>
      <c r="O899" s="4"/>
      <c r="P899" s="4"/>
      <c r="Q899" s="4"/>
      <c r="R899" s="4"/>
      <c r="S899" s="4"/>
      <c r="T899" s="4"/>
      <c r="U899" s="4"/>
    </row>
    <row r="900" spans="1:21" ht="12.75" x14ac:dyDescent="0.2">
      <c r="A900" s="4"/>
      <c r="B900" s="4"/>
      <c r="C900" s="4"/>
      <c r="D900" s="4"/>
      <c r="E900" s="4"/>
      <c r="F900" s="4"/>
      <c r="G900" s="4"/>
      <c r="H900" s="4"/>
      <c r="I900" s="4"/>
      <c r="J900" s="4"/>
      <c r="K900" s="4"/>
      <c r="L900" s="4"/>
      <c r="M900" s="4"/>
      <c r="N900" s="4"/>
      <c r="O900" s="4"/>
      <c r="P900" s="4"/>
      <c r="Q900" s="4"/>
      <c r="R900" s="4"/>
      <c r="S900" s="4"/>
      <c r="T900" s="4"/>
      <c r="U900" s="4"/>
    </row>
    <row r="901" spans="1:21" ht="12.75" x14ac:dyDescent="0.2">
      <c r="A901" s="4"/>
      <c r="B901" s="4"/>
      <c r="C901" s="4"/>
      <c r="D901" s="4"/>
      <c r="E901" s="4"/>
      <c r="F901" s="4"/>
      <c r="G901" s="4"/>
      <c r="H901" s="4"/>
      <c r="I901" s="4"/>
      <c r="J901" s="4"/>
      <c r="K901" s="4"/>
      <c r="L901" s="4"/>
      <c r="M901" s="4"/>
      <c r="N901" s="4"/>
      <c r="O901" s="4"/>
      <c r="P901" s="4"/>
      <c r="Q901" s="4"/>
      <c r="R901" s="4"/>
      <c r="S901" s="4"/>
      <c r="T901" s="4"/>
      <c r="U901" s="4"/>
    </row>
    <row r="902" spans="1:21" ht="12.75" x14ac:dyDescent="0.2">
      <c r="A902" s="4"/>
      <c r="B902" s="4"/>
      <c r="C902" s="4"/>
      <c r="D902" s="4"/>
      <c r="E902" s="4"/>
      <c r="F902" s="4"/>
      <c r="G902" s="4"/>
      <c r="H902" s="4"/>
      <c r="I902" s="4"/>
      <c r="J902" s="4"/>
      <c r="K902" s="4"/>
      <c r="L902" s="4"/>
      <c r="M902" s="4"/>
      <c r="N902" s="4"/>
      <c r="O902" s="4"/>
      <c r="P902" s="4"/>
      <c r="Q902" s="4"/>
      <c r="R902" s="4"/>
      <c r="S902" s="4"/>
      <c r="T902" s="4"/>
      <c r="U902" s="4"/>
    </row>
    <row r="903" spans="1:21" ht="12.75" x14ac:dyDescent="0.2">
      <c r="A903" s="4"/>
      <c r="B903" s="4"/>
      <c r="C903" s="4"/>
      <c r="D903" s="4"/>
      <c r="E903" s="4"/>
      <c r="F903" s="4"/>
      <c r="G903" s="4"/>
      <c r="H903" s="4"/>
      <c r="I903" s="4"/>
      <c r="J903" s="4"/>
      <c r="K903" s="4"/>
      <c r="L903" s="4"/>
      <c r="M903" s="4"/>
      <c r="N903" s="4"/>
      <c r="O903" s="4"/>
      <c r="P903" s="4"/>
      <c r="Q903" s="4"/>
      <c r="R903" s="4"/>
      <c r="S903" s="4"/>
      <c r="T903" s="4"/>
      <c r="U903" s="4"/>
    </row>
    <row r="904" spans="1:21" ht="12.75" x14ac:dyDescent="0.2">
      <c r="A904" s="4"/>
      <c r="B904" s="4"/>
      <c r="C904" s="4"/>
      <c r="D904" s="4"/>
      <c r="E904" s="4"/>
      <c r="F904" s="4"/>
      <c r="G904" s="4"/>
      <c r="H904" s="4"/>
      <c r="I904" s="4"/>
      <c r="J904" s="4"/>
      <c r="K904" s="4"/>
      <c r="L904" s="4"/>
      <c r="M904" s="4"/>
      <c r="N904" s="4"/>
      <c r="O904" s="4"/>
      <c r="P904" s="4"/>
      <c r="Q904" s="4"/>
      <c r="R904" s="4"/>
      <c r="S904" s="4"/>
      <c r="T904" s="4"/>
      <c r="U904" s="4"/>
    </row>
    <row r="905" spans="1:21" ht="12.75" x14ac:dyDescent="0.2">
      <c r="A905" s="4"/>
      <c r="B905" s="4"/>
      <c r="C905" s="4"/>
      <c r="D905" s="4"/>
      <c r="E905" s="4"/>
      <c r="F905" s="4"/>
      <c r="G905" s="4"/>
      <c r="H905" s="4"/>
      <c r="I905" s="4"/>
      <c r="J905" s="4"/>
      <c r="K905" s="4"/>
      <c r="L905" s="4"/>
      <c r="M905" s="4"/>
      <c r="N905" s="4"/>
      <c r="O905" s="4"/>
      <c r="P905" s="4"/>
      <c r="Q905" s="4"/>
      <c r="R905" s="4"/>
      <c r="S905" s="4"/>
      <c r="T905" s="4"/>
      <c r="U905" s="4"/>
    </row>
    <row r="906" spans="1:21" ht="12.75" x14ac:dyDescent="0.2">
      <c r="A906" s="4"/>
      <c r="B906" s="4"/>
      <c r="C906" s="4"/>
      <c r="D906" s="4"/>
      <c r="E906" s="4"/>
      <c r="F906" s="4"/>
      <c r="G906" s="4"/>
      <c r="H906" s="4"/>
      <c r="I906" s="4"/>
      <c r="J906" s="4"/>
      <c r="K906" s="4"/>
      <c r="L906" s="4"/>
      <c r="M906" s="4"/>
      <c r="N906" s="4"/>
      <c r="O906" s="4"/>
      <c r="P906" s="4"/>
      <c r="Q906" s="4"/>
      <c r="R906" s="4"/>
      <c r="S906" s="4"/>
      <c r="T906" s="4"/>
      <c r="U906" s="4"/>
    </row>
    <row r="907" spans="1:21" ht="12.75" x14ac:dyDescent="0.2">
      <c r="A907" s="4"/>
      <c r="B907" s="4"/>
      <c r="C907" s="4"/>
      <c r="D907" s="4"/>
      <c r="E907" s="4"/>
      <c r="F907" s="4"/>
      <c r="G907" s="4"/>
      <c r="H907" s="4"/>
      <c r="I907" s="4"/>
      <c r="J907" s="4"/>
      <c r="K907" s="4"/>
      <c r="L907" s="4"/>
      <c r="M907" s="4"/>
      <c r="N907" s="4"/>
      <c r="O907" s="4"/>
      <c r="P907" s="4"/>
      <c r="Q907" s="4"/>
      <c r="R907" s="4"/>
      <c r="S907" s="4"/>
      <c r="T907" s="4"/>
      <c r="U907" s="4"/>
    </row>
    <row r="908" spans="1:21" ht="12.75" x14ac:dyDescent="0.2">
      <c r="A908" s="4"/>
      <c r="B908" s="4"/>
      <c r="C908" s="4"/>
      <c r="D908" s="4"/>
      <c r="E908" s="4"/>
      <c r="F908" s="4"/>
      <c r="G908" s="4"/>
      <c r="H908" s="4"/>
      <c r="I908" s="4"/>
      <c r="J908" s="4"/>
      <c r="K908" s="4"/>
      <c r="L908" s="4"/>
      <c r="M908" s="4"/>
      <c r="N908" s="4"/>
      <c r="O908" s="4"/>
      <c r="P908" s="4"/>
      <c r="Q908" s="4"/>
      <c r="R908" s="4"/>
      <c r="S908" s="4"/>
      <c r="T908" s="4"/>
      <c r="U908" s="4"/>
    </row>
    <row r="909" spans="1:21" ht="12.75" x14ac:dyDescent="0.2">
      <c r="A909" s="4"/>
      <c r="B909" s="4"/>
      <c r="C909" s="4"/>
      <c r="D909" s="4"/>
      <c r="E909" s="4"/>
      <c r="F909" s="4"/>
      <c r="G909" s="4"/>
      <c r="H909" s="4"/>
      <c r="I909" s="4"/>
      <c r="J909" s="4"/>
      <c r="K909" s="4"/>
      <c r="L909" s="4"/>
      <c r="M909" s="4"/>
      <c r="N909" s="4"/>
      <c r="O909" s="4"/>
      <c r="P909" s="4"/>
      <c r="Q909" s="4"/>
      <c r="R909" s="4"/>
      <c r="S909" s="4"/>
      <c r="T909" s="4"/>
      <c r="U909" s="4"/>
    </row>
    <row r="910" spans="1:21" ht="12.75" x14ac:dyDescent="0.2">
      <c r="A910" s="4"/>
      <c r="B910" s="4"/>
      <c r="C910" s="4"/>
      <c r="D910" s="4"/>
      <c r="E910" s="4"/>
      <c r="F910" s="4"/>
      <c r="G910" s="4"/>
      <c r="H910" s="4"/>
      <c r="I910" s="4"/>
      <c r="J910" s="4"/>
      <c r="K910" s="4"/>
      <c r="L910" s="4"/>
      <c r="M910" s="4"/>
      <c r="N910" s="4"/>
      <c r="O910" s="4"/>
      <c r="P910" s="4"/>
      <c r="Q910" s="4"/>
      <c r="R910" s="4"/>
      <c r="S910" s="4"/>
      <c r="T910" s="4"/>
      <c r="U910" s="4"/>
    </row>
    <row r="911" spans="1:21" ht="12.75" x14ac:dyDescent="0.2">
      <c r="A911" s="4"/>
      <c r="B911" s="4"/>
      <c r="C911" s="4"/>
      <c r="D911" s="4"/>
      <c r="E911" s="4"/>
      <c r="F911" s="4"/>
      <c r="G911" s="4"/>
      <c r="H911" s="4"/>
      <c r="I911" s="4"/>
      <c r="J911" s="4"/>
      <c r="K911" s="4"/>
      <c r="L911" s="4"/>
      <c r="M911" s="4"/>
      <c r="N911" s="4"/>
      <c r="O911" s="4"/>
      <c r="P911" s="4"/>
      <c r="Q911" s="4"/>
      <c r="R911" s="4"/>
      <c r="S911" s="4"/>
      <c r="T911" s="4"/>
      <c r="U911" s="4"/>
    </row>
    <row r="912" spans="1:21" ht="12.75" x14ac:dyDescent="0.2">
      <c r="A912" s="4"/>
      <c r="B912" s="4"/>
      <c r="C912" s="4"/>
      <c r="D912" s="4"/>
      <c r="E912" s="4"/>
      <c r="F912" s="4"/>
      <c r="G912" s="4"/>
      <c r="H912" s="4"/>
      <c r="I912" s="4"/>
      <c r="J912" s="4"/>
      <c r="K912" s="4"/>
      <c r="L912" s="4"/>
      <c r="M912" s="4"/>
      <c r="N912" s="4"/>
      <c r="O912" s="4"/>
      <c r="P912" s="4"/>
      <c r="Q912" s="4"/>
      <c r="R912" s="4"/>
      <c r="S912" s="4"/>
      <c r="T912" s="4"/>
      <c r="U912" s="4"/>
    </row>
    <row r="913" spans="1:21" ht="12.75" x14ac:dyDescent="0.2">
      <c r="A913" s="4"/>
      <c r="B913" s="4"/>
      <c r="C913" s="4"/>
      <c r="D913" s="4"/>
      <c r="E913" s="4"/>
      <c r="F913" s="4"/>
      <c r="G913" s="4"/>
      <c r="H913" s="4"/>
      <c r="I913" s="4"/>
      <c r="J913" s="4"/>
      <c r="K913" s="4"/>
      <c r="L913" s="4"/>
      <c r="M913" s="4"/>
      <c r="N913" s="4"/>
      <c r="O913" s="4"/>
      <c r="P913" s="4"/>
      <c r="Q913" s="4"/>
      <c r="R913" s="4"/>
      <c r="S913" s="4"/>
      <c r="T913" s="4"/>
      <c r="U913" s="4"/>
    </row>
    <row r="914" spans="1:21" ht="12.75" x14ac:dyDescent="0.2">
      <c r="A914" s="4"/>
      <c r="B914" s="4"/>
      <c r="C914" s="4"/>
      <c r="D914" s="4"/>
      <c r="E914" s="4"/>
      <c r="F914" s="4"/>
      <c r="G914" s="4"/>
      <c r="H914" s="4"/>
      <c r="I914" s="4"/>
      <c r="J914" s="4"/>
      <c r="K914" s="4"/>
      <c r="L914" s="4"/>
      <c r="M914" s="4"/>
      <c r="N914" s="4"/>
      <c r="O914" s="4"/>
      <c r="P914" s="4"/>
      <c r="Q914" s="4"/>
      <c r="R914" s="4"/>
      <c r="S914" s="4"/>
      <c r="T914" s="4"/>
      <c r="U914" s="4"/>
    </row>
    <row r="915" spans="1:21" ht="12.75" x14ac:dyDescent="0.2">
      <c r="A915" s="4"/>
      <c r="B915" s="4"/>
      <c r="C915" s="4"/>
      <c r="D915" s="4"/>
      <c r="E915" s="4"/>
      <c r="F915" s="4"/>
      <c r="G915" s="4"/>
      <c r="H915" s="4"/>
      <c r="I915" s="4"/>
      <c r="J915" s="4"/>
      <c r="K915" s="4"/>
      <c r="L915" s="4"/>
      <c r="M915" s="4"/>
      <c r="N915" s="4"/>
      <c r="O915" s="4"/>
      <c r="P915" s="4"/>
      <c r="Q915" s="4"/>
      <c r="R915" s="4"/>
      <c r="S915" s="4"/>
      <c r="T915" s="4"/>
      <c r="U915" s="4"/>
    </row>
    <row r="916" spans="1:21" ht="12.75" x14ac:dyDescent="0.2">
      <c r="A916" s="4"/>
      <c r="B916" s="4"/>
      <c r="C916" s="4"/>
      <c r="D916" s="4"/>
      <c r="E916" s="4"/>
      <c r="F916" s="4"/>
      <c r="G916" s="4"/>
      <c r="H916" s="4"/>
      <c r="I916" s="4"/>
      <c r="J916" s="4"/>
      <c r="K916" s="4"/>
      <c r="L916" s="4"/>
      <c r="M916" s="4"/>
      <c r="N916" s="4"/>
      <c r="O916" s="4"/>
      <c r="P916" s="4"/>
      <c r="Q916" s="4"/>
      <c r="R916" s="4"/>
      <c r="S916" s="4"/>
      <c r="T916" s="4"/>
      <c r="U916" s="4"/>
    </row>
    <row r="917" spans="1:21" ht="12.75" x14ac:dyDescent="0.2">
      <c r="A917" s="4"/>
      <c r="B917" s="4"/>
      <c r="C917" s="4"/>
      <c r="D917" s="4"/>
      <c r="E917" s="4"/>
      <c r="F917" s="4"/>
      <c r="G917" s="4"/>
      <c r="H917" s="4"/>
      <c r="I917" s="4"/>
      <c r="J917" s="4"/>
      <c r="K917" s="4"/>
      <c r="L917" s="4"/>
      <c r="M917" s="4"/>
      <c r="N917" s="4"/>
      <c r="O917" s="4"/>
      <c r="P917" s="4"/>
      <c r="Q917" s="4"/>
      <c r="R917" s="4"/>
      <c r="S917" s="4"/>
      <c r="T917" s="4"/>
      <c r="U917" s="4"/>
    </row>
    <row r="918" spans="1:21" ht="12.75" x14ac:dyDescent="0.2">
      <c r="A918" s="4"/>
      <c r="B918" s="4"/>
      <c r="C918" s="4"/>
      <c r="D918" s="4"/>
      <c r="E918" s="4"/>
      <c r="F918" s="4"/>
      <c r="G918" s="4"/>
      <c r="H918" s="4"/>
      <c r="I918" s="4"/>
      <c r="J918" s="4"/>
      <c r="K918" s="4"/>
      <c r="L918" s="4"/>
      <c r="M918" s="4"/>
      <c r="N918" s="4"/>
      <c r="O918" s="4"/>
      <c r="P918" s="4"/>
      <c r="Q918" s="4"/>
      <c r="R918" s="4"/>
      <c r="S918" s="4"/>
      <c r="T918" s="4"/>
      <c r="U918" s="4"/>
    </row>
    <row r="919" spans="1:21" ht="12.75" x14ac:dyDescent="0.2">
      <c r="A919" s="4"/>
      <c r="B919" s="4"/>
      <c r="C919" s="4"/>
      <c r="D919" s="4"/>
      <c r="E919" s="4"/>
      <c r="F919" s="4"/>
      <c r="G919" s="4"/>
      <c r="H919" s="4"/>
      <c r="I919" s="4"/>
      <c r="J919" s="4"/>
      <c r="K919" s="4"/>
      <c r="L919" s="4"/>
      <c r="M919" s="4"/>
      <c r="N919" s="4"/>
      <c r="O919" s="4"/>
      <c r="P919" s="4"/>
      <c r="Q919" s="4"/>
      <c r="R919" s="4"/>
      <c r="S919" s="4"/>
      <c r="T919" s="4"/>
      <c r="U919" s="4"/>
    </row>
    <row r="920" spans="1:21" ht="12.75" x14ac:dyDescent="0.2">
      <c r="A920" s="4"/>
      <c r="B920" s="4"/>
      <c r="C920" s="4"/>
      <c r="D920" s="4"/>
      <c r="E920" s="4"/>
      <c r="F920" s="4"/>
      <c r="G920" s="4"/>
      <c r="H920" s="4"/>
      <c r="I920" s="4"/>
      <c r="J920" s="4"/>
      <c r="K920" s="4"/>
      <c r="L920" s="4"/>
      <c r="M920" s="4"/>
      <c r="N920" s="4"/>
      <c r="O920" s="4"/>
      <c r="P920" s="4"/>
      <c r="Q920" s="4"/>
      <c r="R920" s="4"/>
      <c r="S920" s="4"/>
      <c r="T920" s="4"/>
      <c r="U920" s="4"/>
    </row>
    <row r="921" spans="1:21" ht="12.75" x14ac:dyDescent="0.2">
      <c r="A921" s="4"/>
      <c r="B921" s="4"/>
      <c r="C921" s="4"/>
      <c r="D921" s="4"/>
      <c r="E921" s="4"/>
      <c r="F921" s="4"/>
      <c r="G921" s="4"/>
      <c r="H921" s="4"/>
      <c r="I921" s="4"/>
      <c r="J921" s="4"/>
      <c r="K921" s="4"/>
      <c r="L921" s="4"/>
      <c r="M921" s="4"/>
      <c r="N921" s="4"/>
      <c r="O921" s="4"/>
      <c r="P921" s="4"/>
      <c r="Q921" s="4"/>
      <c r="R921" s="4"/>
      <c r="S921" s="4"/>
      <c r="T921" s="4"/>
      <c r="U921" s="4"/>
    </row>
    <row r="922" spans="1:21" ht="12.75" x14ac:dyDescent="0.2">
      <c r="A922" s="4"/>
      <c r="B922" s="4"/>
      <c r="C922" s="4"/>
      <c r="D922" s="4"/>
      <c r="E922" s="4"/>
      <c r="F922" s="4"/>
      <c r="G922" s="4"/>
      <c r="H922" s="4"/>
      <c r="I922" s="4"/>
      <c r="J922" s="4"/>
      <c r="K922" s="4"/>
      <c r="L922" s="4"/>
      <c r="M922" s="4"/>
      <c r="N922" s="4"/>
      <c r="O922" s="4"/>
      <c r="P922" s="4"/>
      <c r="Q922" s="4"/>
      <c r="R922" s="4"/>
      <c r="S922" s="4"/>
      <c r="T922" s="4"/>
      <c r="U922" s="4"/>
    </row>
    <row r="923" spans="1:21" ht="12.75" x14ac:dyDescent="0.2">
      <c r="A923" s="4"/>
      <c r="B923" s="4"/>
      <c r="C923" s="4"/>
      <c r="D923" s="4"/>
      <c r="E923" s="4"/>
      <c r="F923" s="4"/>
      <c r="G923" s="4"/>
      <c r="H923" s="4"/>
      <c r="I923" s="4"/>
      <c r="J923" s="4"/>
      <c r="K923" s="4"/>
      <c r="L923" s="4"/>
      <c r="M923" s="4"/>
      <c r="N923" s="4"/>
      <c r="O923" s="4"/>
      <c r="P923" s="4"/>
      <c r="Q923" s="4"/>
      <c r="R923" s="4"/>
      <c r="S923" s="4"/>
      <c r="T923" s="4"/>
      <c r="U923" s="4"/>
    </row>
    <row r="924" spans="1:21" ht="12.75" x14ac:dyDescent="0.2">
      <c r="A924" s="4"/>
      <c r="B924" s="4"/>
      <c r="C924" s="4"/>
      <c r="D924" s="4"/>
      <c r="E924" s="4"/>
      <c r="F924" s="4"/>
      <c r="G924" s="4"/>
      <c r="H924" s="4"/>
      <c r="I924" s="4"/>
      <c r="J924" s="4"/>
      <c r="K924" s="4"/>
      <c r="L924" s="4"/>
      <c r="M924" s="4"/>
      <c r="N924" s="4"/>
      <c r="O924" s="4"/>
      <c r="P924" s="4"/>
      <c r="Q924" s="4"/>
      <c r="R924" s="4"/>
      <c r="S924" s="4"/>
      <c r="T924" s="4"/>
      <c r="U924" s="4"/>
    </row>
    <row r="925" spans="1:21" ht="12.75" x14ac:dyDescent="0.2">
      <c r="A925" s="4"/>
      <c r="B925" s="4"/>
      <c r="C925" s="4"/>
      <c r="D925" s="4"/>
      <c r="E925" s="4"/>
      <c r="F925" s="4"/>
      <c r="G925" s="4"/>
      <c r="H925" s="4"/>
      <c r="I925" s="4"/>
      <c r="J925" s="4"/>
      <c r="K925" s="4"/>
      <c r="L925" s="4"/>
      <c r="M925" s="4"/>
      <c r="N925" s="4"/>
      <c r="O925" s="4"/>
      <c r="P925" s="4"/>
      <c r="Q925" s="4"/>
      <c r="R925" s="4"/>
      <c r="S925" s="4"/>
      <c r="T925" s="4"/>
      <c r="U925" s="4"/>
    </row>
    <row r="926" spans="1:21" ht="12.75" x14ac:dyDescent="0.2">
      <c r="A926" s="4"/>
      <c r="B926" s="4"/>
      <c r="C926" s="4"/>
      <c r="D926" s="4"/>
      <c r="E926" s="4"/>
      <c r="F926" s="4"/>
      <c r="G926" s="4"/>
      <c r="H926" s="4"/>
      <c r="I926" s="4"/>
      <c r="J926" s="4"/>
      <c r="K926" s="4"/>
      <c r="L926" s="4"/>
      <c r="M926" s="4"/>
      <c r="N926" s="4"/>
      <c r="O926" s="4"/>
      <c r="P926" s="4"/>
      <c r="Q926" s="4"/>
      <c r="R926" s="4"/>
      <c r="S926" s="4"/>
      <c r="T926" s="4"/>
      <c r="U926" s="4"/>
    </row>
    <row r="927" spans="1:21" ht="12.75" x14ac:dyDescent="0.2">
      <c r="A927" s="4"/>
      <c r="B927" s="4"/>
      <c r="C927" s="4"/>
      <c r="D927" s="4"/>
      <c r="E927" s="4"/>
      <c r="F927" s="4"/>
      <c r="G927" s="4"/>
      <c r="H927" s="4"/>
      <c r="I927" s="4"/>
      <c r="J927" s="4"/>
      <c r="K927" s="4"/>
      <c r="L927" s="4"/>
      <c r="M927" s="4"/>
      <c r="N927" s="4"/>
      <c r="O927" s="4"/>
      <c r="P927" s="4"/>
      <c r="Q927" s="4"/>
      <c r="R927" s="4"/>
      <c r="S927" s="4"/>
      <c r="T927" s="4"/>
      <c r="U927" s="4"/>
    </row>
    <row r="928" spans="1:21" ht="12.75" x14ac:dyDescent="0.2">
      <c r="A928" s="4"/>
      <c r="B928" s="4"/>
      <c r="C928" s="4"/>
      <c r="D928" s="4"/>
      <c r="E928" s="4"/>
      <c r="F928" s="4"/>
      <c r="G928" s="4"/>
      <c r="H928" s="4"/>
      <c r="I928" s="4"/>
      <c r="J928" s="4"/>
      <c r="K928" s="4"/>
      <c r="L928" s="4"/>
      <c r="M928" s="4"/>
      <c r="N928" s="4"/>
      <c r="O928" s="4"/>
      <c r="P928" s="4"/>
      <c r="Q928" s="4"/>
      <c r="R928" s="4"/>
      <c r="S928" s="4"/>
      <c r="T928" s="4"/>
      <c r="U928" s="4"/>
    </row>
    <row r="929" spans="1:21" ht="12.75" x14ac:dyDescent="0.2">
      <c r="A929" s="4"/>
      <c r="B929" s="4"/>
      <c r="C929" s="4"/>
      <c r="D929" s="4"/>
      <c r="E929" s="4"/>
      <c r="F929" s="4"/>
      <c r="G929" s="4"/>
      <c r="H929" s="4"/>
      <c r="I929" s="4"/>
      <c r="J929" s="4"/>
      <c r="K929" s="4"/>
      <c r="L929" s="4"/>
      <c r="M929" s="4"/>
      <c r="N929" s="4"/>
      <c r="O929" s="4"/>
      <c r="P929" s="4"/>
      <c r="Q929" s="4"/>
      <c r="R929" s="4"/>
      <c r="S929" s="4"/>
      <c r="T929" s="4"/>
      <c r="U929" s="4"/>
    </row>
    <row r="930" spans="1:21" ht="12.75" x14ac:dyDescent="0.2">
      <c r="A930" s="4"/>
      <c r="B930" s="4"/>
      <c r="C930" s="4"/>
      <c r="D930" s="4"/>
      <c r="E930" s="4"/>
      <c r="F930" s="4"/>
      <c r="G930" s="4"/>
      <c r="H930" s="4"/>
      <c r="I930" s="4"/>
      <c r="J930" s="4"/>
      <c r="K930" s="4"/>
      <c r="L930" s="4"/>
      <c r="M930" s="4"/>
      <c r="N930" s="4"/>
      <c r="O930" s="4"/>
      <c r="P930" s="4"/>
      <c r="Q930" s="4"/>
      <c r="R930" s="4"/>
      <c r="S930" s="4"/>
      <c r="T930" s="4"/>
      <c r="U930" s="4"/>
    </row>
    <row r="931" spans="1:21" ht="12.75" x14ac:dyDescent="0.2">
      <c r="A931" s="4"/>
      <c r="B931" s="4"/>
      <c r="C931" s="4"/>
      <c r="D931" s="4"/>
      <c r="E931" s="4"/>
      <c r="F931" s="4"/>
      <c r="G931" s="4"/>
      <c r="H931" s="4"/>
      <c r="I931" s="4"/>
      <c r="J931" s="4"/>
      <c r="K931" s="4"/>
      <c r="L931" s="4"/>
      <c r="M931" s="4"/>
      <c r="N931" s="4"/>
      <c r="O931" s="4"/>
      <c r="P931" s="4"/>
      <c r="Q931" s="4"/>
      <c r="R931" s="4"/>
      <c r="S931" s="4"/>
      <c r="T931" s="4"/>
      <c r="U931" s="4"/>
    </row>
    <row r="932" spans="1:21" ht="12.75" x14ac:dyDescent="0.2">
      <c r="A932" s="4"/>
      <c r="B932" s="4"/>
      <c r="C932" s="4"/>
      <c r="D932" s="4"/>
      <c r="E932" s="4"/>
      <c r="F932" s="4"/>
      <c r="G932" s="4"/>
      <c r="H932" s="4"/>
      <c r="I932" s="4"/>
      <c r="J932" s="4"/>
      <c r="K932" s="4"/>
      <c r="L932" s="4"/>
      <c r="M932" s="4"/>
      <c r="N932" s="4"/>
      <c r="O932" s="4"/>
      <c r="P932" s="4"/>
      <c r="Q932" s="4"/>
      <c r="R932" s="4"/>
      <c r="S932" s="4"/>
      <c r="T932" s="4"/>
      <c r="U932" s="4"/>
    </row>
    <row r="933" spans="1:21" ht="12.75" x14ac:dyDescent="0.2">
      <c r="A933" s="4"/>
      <c r="B933" s="4"/>
      <c r="C933" s="4"/>
      <c r="D933" s="4"/>
      <c r="E933" s="4"/>
      <c r="F933" s="4"/>
      <c r="G933" s="4"/>
      <c r="H933" s="4"/>
      <c r="I933" s="4"/>
      <c r="J933" s="4"/>
      <c r="K933" s="4"/>
      <c r="L933" s="4"/>
      <c r="M933" s="4"/>
      <c r="N933" s="4"/>
      <c r="O933" s="4"/>
      <c r="P933" s="4"/>
      <c r="Q933" s="4"/>
      <c r="R933" s="4"/>
      <c r="S933" s="4"/>
      <c r="T933" s="4"/>
      <c r="U933" s="4"/>
    </row>
    <row r="934" spans="1:21" ht="12.75" x14ac:dyDescent="0.2">
      <c r="A934" s="4"/>
      <c r="B934" s="4"/>
      <c r="C934" s="4"/>
      <c r="D934" s="4"/>
      <c r="E934" s="4"/>
      <c r="F934" s="4"/>
      <c r="G934" s="4"/>
      <c r="H934" s="4"/>
      <c r="I934" s="4"/>
      <c r="J934" s="4"/>
      <c r="K934" s="4"/>
      <c r="L934" s="4"/>
      <c r="M934" s="4"/>
      <c r="N934" s="4"/>
      <c r="O934" s="4"/>
      <c r="P934" s="4"/>
      <c r="Q934" s="4"/>
      <c r="R934" s="4"/>
      <c r="S934" s="4"/>
      <c r="T934" s="4"/>
      <c r="U934" s="4"/>
    </row>
    <row r="935" spans="1:21" ht="12.75" x14ac:dyDescent="0.2">
      <c r="A935" s="4"/>
      <c r="B935" s="4"/>
      <c r="C935" s="4"/>
      <c r="D935" s="4"/>
      <c r="E935" s="4"/>
      <c r="F935" s="4"/>
      <c r="G935" s="4"/>
      <c r="H935" s="4"/>
      <c r="I935" s="4"/>
      <c r="J935" s="4"/>
      <c r="K935" s="4"/>
      <c r="L935" s="4"/>
      <c r="M935" s="4"/>
      <c r="N935" s="4"/>
      <c r="O935" s="4"/>
      <c r="P935" s="4"/>
      <c r="Q935" s="4"/>
      <c r="R935" s="4"/>
      <c r="S935" s="4"/>
      <c r="T935" s="4"/>
      <c r="U935" s="4"/>
    </row>
    <row r="936" spans="1:21" ht="12.75" x14ac:dyDescent="0.2">
      <c r="A936" s="4"/>
      <c r="B936" s="4"/>
      <c r="C936" s="4"/>
      <c r="D936" s="4"/>
      <c r="E936" s="4"/>
      <c r="F936" s="4"/>
      <c r="G936" s="4"/>
      <c r="H936" s="4"/>
      <c r="I936" s="4"/>
      <c r="J936" s="4"/>
      <c r="K936" s="4"/>
      <c r="L936" s="4"/>
      <c r="M936" s="4"/>
      <c r="N936" s="4"/>
      <c r="O936" s="4"/>
      <c r="P936" s="4"/>
      <c r="Q936" s="4"/>
      <c r="R936" s="4"/>
      <c r="S936" s="4"/>
      <c r="T936" s="4"/>
      <c r="U936" s="4"/>
    </row>
    <row r="937" spans="1:21" ht="12.75" x14ac:dyDescent="0.2">
      <c r="A937" s="4"/>
      <c r="B937" s="4"/>
      <c r="C937" s="4"/>
      <c r="D937" s="4"/>
      <c r="E937" s="4"/>
      <c r="F937" s="4"/>
      <c r="G937" s="4"/>
      <c r="H937" s="4"/>
      <c r="I937" s="4"/>
      <c r="J937" s="4"/>
      <c r="K937" s="4"/>
      <c r="L937" s="4"/>
      <c r="M937" s="4"/>
      <c r="N937" s="4"/>
      <c r="O937" s="4"/>
      <c r="P937" s="4"/>
      <c r="Q937" s="4"/>
      <c r="R937" s="4"/>
      <c r="S937" s="4"/>
      <c r="T937" s="4"/>
      <c r="U937" s="4"/>
    </row>
    <row r="938" spans="1:21" ht="12.75" x14ac:dyDescent="0.2">
      <c r="A938" s="4"/>
      <c r="B938" s="4"/>
      <c r="C938" s="4"/>
      <c r="D938" s="4"/>
      <c r="E938" s="4"/>
      <c r="F938" s="4"/>
      <c r="G938" s="4"/>
      <c r="H938" s="4"/>
      <c r="I938" s="4"/>
      <c r="J938" s="4"/>
      <c r="K938" s="4"/>
      <c r="L938" s="4"/>
      <c r="M938" s="4"/>
      <c r="N938" s="4"/>
      <c r="O938" s="4"/>
      <c r="P938" s="4"/>
      <c r="Q938" s="4"/>
      <c r="R938" s="4"/>
      <c r="S938" s="4"/>
      <c r="T938" s="4"/>
      <c r="U938" s="4"/>
    </row>
    <row r="939" spans="1:21" ht="12.75" x14ac:dyDescent="0.2">
      <c r="A939" s="4"/>
      <c r="B939" s="4"/>
      <c r="C939" s="4"/>
      <c r="D939" s="4"/>
      <c r="E939" s="4"/>
      <c r="F939" s="4"/>
      <c r="G939" s="4"/>
      <c r="H939" s="4"/>
      <c r="I939" s="4"/>
      <c r="J939" s="4"/>
      <c r="K939" s="4"/>
      <c r="L939" s="4"/>
      <c r="M939" s="4"/>
      <c r="N939" s="4"/>
      <c r="O939" s="4"/>
      <c r="P939" s="4"/>
      <c r="Q939" s="4"/>
      <c r="R939" s="4"/>
      <c r="S939" s="4"/>
      <c r="T939" s="4"/>
      <c r="U939" s="4"/>
    </row>
    <row r="940" spans="1:21" ht="12.75" x14ac:dyDescent="0.2">
      <c r="A940" s="4"/>
      <c r="B940" s="4"/>
      <c r="C940" s="4"/>
      <c r="D940" s="4"/>
      <c r="E940" s="4"/>
      <c r="F940" s="4"/>
      <c r="G940" s="4"/>
      <c r="H940" s="4"/>
      <c r="I940" s="4"/>
      <c r="J940" s="4"/>
      <c r="K940" s="4"/>
      <c r="L940" s="4"/>
      <c r="M940" s="4"/>
      <c r="N940" s="4"/>
      <c r="O940" s="4"/>
      <c r="P940" s="4"/>
      <c r="Q940" s="4"/>
      <c r="R940" s="4"/>
      <c r="S940" s="4"/>
      <c r="T940" s="4"/>
      <c r="U940" s="4"/>
    </row>
    <row r="941" spans="1:21" ht="12.75" x14ac:dyDescent="0.2">
      <c r="A941" s="4"/>
      <c r="B941" s="4"/>
      <c r="C941" s="4"/>
      <c r="D941" s="4"/>
      <c r="E941" s="4"/>
      <c r="F941" s="4"/>
      <c r="G941" s="4"/>
      <c r="H941" s="4"/>
      <c r="I941" s="4"/>
      <c r="J941" s="4"/>
      <c r="K941" s="4"/>
      <c r="L941" s="4"/>
      <c r="M941" s="4"/>
      <c r="N941" s="4"/>
      <c r="O941" s="4"/>
      <c r="P941" s="4"/>
      <c r="Q941" s="4"/>
      <c r="R941" s="4"/>
      <c r="S941" s="4"/>
      <c r="T941" s="4"/>
      <c r="U941" s="4"/>
    </row>
    <row r="942" spans="1:21" ht="12.75" x14ac:dyDescent="0.2">
      <c r="A942" s="4"/>
      <c r="B942" s="4"/>
      <c r="C942" s="4"/>
      <c r="D942" s="4"/>
      <c r="E942" s="4"/>
      <c r="F942" s="4"/>
      <c r="G942" s="4"/>
      <c r="H942" s="4"/>
      <c r="I942" s="4"/>
      <c r="J942" s="4"/>
      <c r="K942" s="4"/>
      <c r="L942" s="4"/>
      <c r="M942" s="4"/>
      <c r="N942" s="4"/>
      <c r="O942" s="4"/>
      <c r="P942" s="4"/>
      <c r="Q942" s="4"/>
      <c r="R942" s="4"/>
      <c r="S942" s="4"/>
      <c r="T942" s="4"/>
      <c r="U942" s="4"/>
    </row>
    <row r="943" spans="1:21" ht="12.75" x14ac:dyDescent="0.2">
      <c r="A943" s="4"/>
      <c r="B943" s="4"/>
      <c r="C943" s="4"/>
      <c r="D943" s="4"/>
      <c r="E943" s="4"/>
      <c r="F943" s="4"/>
      <c r="G943" s="4"/>
      <c r="H943" s="4"/>
      <c r="I943" s="4"/>
      <c r="J943" s="4"/>
      <c r="K943" s="4"/>
      <c r="L943" s="4"/>
      <c r="M943" s="4"/>
      <c r="N943" s="4"/>
      <c r="O943" s="4"/>
      <c r="P943" s="4"/>
      <c r="Q943" s="4"/>
      <c r="R943" s="4"/>
      <c r="S943" s="4"/>
      <c r="T943" s="4"/>
      <c r="U943" s="4"/>
    </row>
    <row r="944" spans="1:21" ht="12.75" x14ac:dyDescent="0.2">
      <c r="A944" s="4"/>
      <c r="B944" s="4"/>
      <c r="C944" s="4"/>
      <c r="D944" s="4"/>
      <c r="E944" s="4"/>
      <c r="F944" s="4"/>
      <c r="G944" s="4"/>
      <c r="H944" s="4"/>
      <c r="I944" s="4"/>
      <c r="J944" s="4"/>
      <c r="K944" s="4"/>
      <c r="L944" s="4"/>
      <c r="M944" s="4"/>
      <c r="N944" s="4"/>
      <c r="O944" s="4"/>
      <c r="P944" s="4"/>
      <c r="Q944" s="4"/>
      <c r="R944" s="4"/>
      <c r="S944" s="4"/>
      <c r="T944" s="4"/>
      <c r="U944" s="4"/>
    </row>
    <row r="945" spans="1:21" ht="12.75" x14ac:dyDescent="0.2">
      <c r="A945" s="4"/>
      <c r="B945" s="4"/>
      <c r="C945" s="4"/>
      <c r="D945" s="4"/>
      <c r="E945" s="4"/>
      <c r="F945" s="4"/>
      <c r="G945" s="4"/>
      <c r="H945" s="4"/>
      <c r="I945" s="4"/>
      <c r="J945" s="4"/>
      <c r="K945" s="4"/>
      <c r="L945" s="4"/>
      <c r="M945" s="4"/>
      <c r="N945" s="4"/>
      <c r="O945" s="4"/>
      <c r="P945" s="4"/>
      <c r="Q945" s="4"/>
      <c r="R945" s="4"/>
      <c r="S945" s="4"/>
      <c r="T945" s="4"/>
      <c r="U945" s="4"/>
    </row>
    <row r="946" spans="1:21" ht="12.75" x14ac:dyDescent="0.2">
      <c r="A946" s="4"/>
      <c r="B946" s="4"/>
      <c r="C946" s="4"/>
      <c r="D946" s="4"/>
      <c r="E946" s="4"/>
      <c r="F946" s="4"/>
      <c r="G946" s="4"/>
      <c r="H946" s="4"/>
      <c r="I946" s="4"/>
      <c r="J946" s="4"/>
      <c r="K946" s="4"/>
      <c r="L946" s="4"/>
      <c r="M946" s="4"/>
      <c r="N946" s="4"/>
      <c r="O946" s="4"/>
      <c r="P946" s="4"/>
      <c r="Q946" s="4"/>
      <c r="R946" s="4"/>
      <c r="S946" s="4"/>
      <c r="T946" s="4"/>
      <c r="U946" s="4"/>
    </row>
    <row r="947" spans="1:21" ht="12.75" x14ac:dyDescent="0.2">
      <c r="A947" s="4"/>
      <c r="B947" s="4"/>
      <c r="C947" s="4"/>
      <c r="D947" s="4"/>
      <c r="E947" s="4"/>
      <c r="F947" s="4"/>
      <c r="G947" s="4"/>
      <c r="H947" s="4"/>
      <c r="I947" s="4"/>
      <c r="J947" s="4"/>
      <c r="K947" s="4"/>
      <c r="L947" s="4"/>
      <c r="M947" s="4"/>
      <c r="N947" s="4"/>
      <c r="O947" s="4"/>
      <c r="P947" s="4"/>
      <c r="Q947" s="4"/>
      <c r="R947" s="4"/>
      <c r="S947" s="4"/>
      <c r="T947" s="4"/>
      <c r="U947" s="4"/>
    </row>
    <row r="948" spans="1:21" ht="12.75" x14ac:dyDescent="0.2">
      <c r="A948" s="4"/>
      <c r="B948" s="4"/>
      <c r="C948" s="4"/>
      <c r="D948" s="4"/>
      <c r="E948" s="4"/>
      <c r="F948" s="4"/>
      <c r="G948" s="4"/>
      <c r="H948" s="4"/>
      <c r="I948" s="4"/>
      <c r="J948" s="4"/>
      <c r="K948" s="4"/>
      <c r="L948" s="4"/>
      <c r="M948" s="4"/>
      <c r="N948" s="4"/>
      <c r="O948" s="4"/>
      <c r="P948" s="4"/>
      <c r="Q948" s="4"/>
      <c r="R948" s="4"/>
      <c r="S948" s="4"/>
      <c r="T948" s="4"/>
      <c r="U948" s="4"/>
    </row>
    <row r="949" spans="1:21" ht="12.75" x14ac:dyDescent="0.2">
      <c r="A949" s="4"/>
      <c r="B949" s="4"/>
      <c r="C949" s="4"/>
      <c r="D949" s="4"/>
      <c r="E949" s="4"/>
      <c r="F949" s="4"/>
      <c r="G949" s="4"/>
      <c r="H949" s="4"/>
      <c r="I949" s="4"/>
      <c r="J949" s="4"/>
      <c r="K949" s="4"/>
      <c r="L949" s="4"/>
      <c r="M949" s="4"/>
      <c r="N949" s="4"/>
      <c r="O949" s="4"/>
      <c r="P949" s="4"/>
      <c r="Q949" s="4"/>
      <c r="R949" s="4"/>
      <c r="S949" s="4"/>
      <c r="T949" s="4"/>
      <c r="U949" s="4"/>
    </row>
    <row r="950" spans="1:21" ht="12.75" x14ac:dyDescent="0.2">
      <c r="A950" s="4"/>
      <c r="B950" s="4"/>
      <c r="C950" s="4"/>
      <c r="D950" s="4"/>
      <c r="E950" s="4"/>
      <c r="F950" s="4"/>
      <c r="G950" s="4"/>
      <c r="H950" s="4"/>
      <c r="I950" s="4"/>
      <c r="J950" s="4"/>
      <c r="K950" s="4"/>
      <c r="L950" s="4"/>
      <c r="M950" s="4"/>
      <c r="N950" s="4"/>
      <c r="O950" s="4"/>
      <c r="P950" s="4"/>
      <c r="Q950" s="4"/>
      <c r="R950" s="4"/>
      <c r="S950" s="4"/>
      <c r="T950" s="4"/>
      <c r="U950" s="4"/>
    </row>
    <row r="951" spans="1:21" ht="12.75" x14ac:dyDescent="0.2">
      <c r="A951" s="4"/>
      <c r="B951" s="4"/>
      <c r="C951" s="4"/>
      <c r="D951" s="4"/>
      <c r="E951" s="4"/>
      <c r="F951" s="4"/>
      <c r="G951" s="4"/>
      <c r="H951" s="4"/>
      <c r="I951" s="4"/>
      <c r="J951" s="4"/>
      <c r="K951" s="4"/>
      <c r="L951" s="4"/>
      <c r="M951" s="4"/>
      <c r="N951" s="4"/>
      <c r="O951" s="4"/>
      <c r="P951" s="4"/>
      <c r="Q951" s="4"/>
      <c r="R951" s="4"/>
      <c r="S951" s="4"/>
      <c r="T951" s="4"/>
      <c r="U951" s="4"/>
    </row>
    <row r="952" spans="1:21" ht="12.75" x14ac:dyDescent="0.2">
      <c r="A952" s="4"/>
      <c r="B952" s="4"/>
      <c r="C952" s="4"/>
      <c r="D952" s="4"/>
      <c r="E952" s="4"/>
      <c r="F952" s="4"/>
      <c r="G952" s="4"/>
      <c r="H952" s="4"/>
      <c r="I952" s="4"/>
      <c r="J952" s="4"/>
      <c r="K952" s="4"/>
      <c r="L952" s="4"/>
      <c r="M952" s="4"/>
      <c r="N952" s="4"/>
      <c r="O952" s="4"/>
      <c r="P952" s="4"/>
      <c r="Q952" s="4"/>
      <c r="R952" s="4"/>
      <c r="S952" s="4"/>
      <c r="T952" s="4"/>
      <c r="U952" s="4"/>
    </row>
    <row r="953" spans="1:21" ht="12.75" x14ac:dyDescent="0.2">
      <c r="A953" s="4"/>
      <c r="B953" s="4"/>
      <c r="C953" s="4"/>
      <c r="D953" s="4"/>
      <c r="E953" s="4"/>
      <c r="F953" s="4"/>
      <c r="G953" s="4"/>
      <c r="H953" s="4"/>
      <c r="I953" s="4"/>
      <c r="J953" s="4"/>
      <c r="K953" s="4"/>
      <c r="L953" s="4"/>
      <c r="M953" s="4"/>
      <c r="N953" s="4"/>
      <c r="O953" s="4"/>
      <c r="P953" s="4"/>
      <c r="Q953" s="4"/>
      <c r="R953" s="4"/>
      <c r="S953" s="4"/>
      <c r="T953" s="4"/>
      <c r="U953" s="4"/>
    </row>
    <row r="954" spans="1:21" ht="12.75" x14ac:dyDescent="0.2">
      <c r="A954" s="4"/>
      <c r="B954" s="4"/>
      <c r="C954" s="4"/>
      <c r="D954" s="4"/>
      <c r="E954" s="4"/>
      <c r="F954" s="4"/>
      <c r="G954" s="4"/>
      <c r="H954" s="4"/>
      <c r="I954" s="4"/>
      <c r="J954" s="4"/>
      <c r="K954" s="4"/>
      <c r="L954" s="4"/>
      <c r="M954" s="4"/>
      <c r="N954" s="4"/>
      <c r="O954" s="4"/>
      <c r="P954" s="4"/>
      <c r="Q954" s="4"/>
      <c r="R954" s="4"/>
      <c r="S954" s="4"/>
      <c r="T954" s="4"/>
      <c r="U954" s="4"/>
    </row>
    <row r="955" spans="1:21" ht="12.75" x14ac:dyDescent="0.2">
      <c r="A955" s="4"/>
      <c r="B955" s="4"/>
      <c r="C955" s="4"/>
      <c r="D955" s="4"/>
      <c r="E955" s="4"/>
      <c r="F955" s="4"/>
      <c r="G955" s="4"/>
      <c r="H955" s="4"/>
      <c r="I955" s="4"/>
      <c r="J955" s="4"/>
      <c r="K955" s="4"/>
      <c r="L955" s="4"/>
      <c r="M955" s="4"/>
      <c r="N955" s="4"/>
      <c r="O955" s="4"/>
      <c r="P955" s="4"/>
      <c r="Q955" s="4"/>
      <c r="R955" s="4"/>
      <c r="S955" s="4"/>
      <c r="T955" s="4"/>
      <c r="U955" s="4"/>
    </row>
    <row r="956" spans="1:21" ht="12.75" x14ac:dyDescent="0.2">
      <c r="A956" s="4"/>
      <c r="B956" s="4"/>
      <c r="C956" s="4"/>
      <c r="D956" s="4"/>
      <c r="E956" s="4"/>
      <c r="F956" s="4"/>
      <c r="G956" s="4"/>
      <c r="H956" s="4"/>
      <c r="I956" s="4"/>
      <c r="J956" s="4"/>
      <c r="K956" s="4"/>
      <c r="L956" s="4"/>
      <c r="M956" s="4"/>
      <c r="N956" s="4"/>
      <c r="O956" s="4"/>
      <c r="P956" s="4"/>
      <c r="Q956" s="4"/>
      <c r="R956" s="4"/>
      <c r="S956" s="4"/>
      <c r="T956" s="4"/>
      <c r="U956" s="4"/>
    </row>
    <row r="957" spans="1:21" ht="12.75" x14ac:dyDescent="0.2">
      <c r="A957" s="4"/>
      <c r="B957" s="4"/>
      <c r="C957" s="4"/>
      <c r="D957" s="4"/>
      <c r="E957" s="4"/>
      <c r="F957" s="4"/>
      <c r="G957" s="4"/>
      <c r="H957" s="4"/>
      <c r="I957" s="4"/>
      <c r="J957" s="4"/>
      <c r="K957" s="4"/>
      <c r="L957" s="4"/>
      <c r="M957" s="4"/>
      <c r="N957" s="4"/>
      <c r="O957" s="4"/>
      <c r="P957" s="4"/>
      <c r="Q957" s="4"/>
      <c r="R957" s="4"/>
      <c r="S957" s="4"/>
      <c r="T957" s="4"/>
      <c r="U957" s="4"/>
    </row>
    <row r="958" spans="1:21" ht="12.75" x14ac:dyDescent="0.2">
      <c r="A958" s="4"/>
      <c r="B958" s="4"/>
      <c r="C958" s="4"/>
      <c r="D958" s="4"/>
      <c r="E958" s="4"/>
      <c r="F958" s="4"/>
      <c r="G958" s="4"/>
      <c r="H958" s="4"/>
      <c r="I958" s="4"/>
      <c r="J958" s="4"/>
      <c r="K958" s="4"/>
      <c r="L958" s="4"/>
      <c r="M958" s="4"/>
      <c r="N958" s="4"/>
      <c r="O958" s="4"/>
      <c r="P958" s="4"/>
      <c r="Q958" s="4"/>
      <c r="R958" s="4"/>
      <c r="S958" s="4"/>
      <c r="T958" s="4"/>
      <c r="U958" s="4"/>
    </row>
    <row r="959" spans="1:21" ht="12.75" x14ac:dyDescent="0.2">
      <c r="A959" s="4"/>
      <c r="B959" s="4"/>
      <c r="C959" s="4"/>
      <c r="D959" s="4"/>
      <c r="E959" s="4"/>
      <c r="F959" s="4"/>
      <c r="G959" s="4"/>
      <c r="H959" s="4"/>
      <c r="I959" s="4"/>
      <c r="J959" s="4"/>
      <c r="K959" s="4"/>
      <c r="L959" s="4"/>
      <c r="M959" s="4"/>
      <c r="N959" s="4"/>
      <c r="O959" s="4"/>
      <c r="P959" s="4"/>
      <c r="Q959" s="4"/>
      <c r="R959" s="4"/>
      <c r="S959" s="4"/>
      <c r="T959" s="4"/>
      <c r="U959" s="4"/>
    </row>
    <row r="960" spans="1:21" ht="12.75" x14ac:dyDescent="0.2">
      <c r="A960" s="4"/>
      <c r="B960" s="4"/>
      <c r="C960" s="4"/>
      <c r="D960" s="4"/>
      <c r="E960" s="4"/>
      <c r="F960" s="4"/>
      <c r="G960" s="4"/>
      <c r="H960" s="4"/>
      <c r="I960" s="4"/>
      <c r="J960" s="4"/>
      <c r="K960" s="4"/>
      <c r="L960" s="4"/>
      <c r="M960" s="4"/>
      <c r="N960" s="4"/>
      <c r="O960" s="4"/>
      <c r="P960" s="4"/>
      <c r="Q960" s="4"/>
      <c r="R960" s="4"/>
      <c r="S960" s="4"/>
      <c r="T960" s="4"/>
      <c r="U960" s="4"/>
    </row>
    <row r="961" spans="1:21" ht="12.75" x14ac:dyDescent="0.2">
      <c r="A961" s="4"/>
      <c r="B961" s="4"/>
      <c r="C961" s="4"/>
      <c r="D961" s="4"/>
      <c r="E961" s="4"/>
      <c r="F961" s="4"/>
      <c r="G961" s="4"/>
      <c r="H961" s="4"/>
      <c r="I961" s="4"/>
      <c r="J961" s="4"/>
      <c r="K961" s="4"/>
      <c r="L961" s="4"/>
      <c r="M961" s="4"/>
      <c r="N961" s="4"/>
      <c r="O961" s="4"/>
      <c r="P961" s="4"/>
      <c r="Q961" s="4"/>
      <c r="R961" s="4"/>
      <c r="S961" s="4"/>
      <c r="T961" s="4"/>
      <c r="U961" s="4"/>
    </row>
    <row r="962" spans="1:21" ht="12.75" x14ac:dyDescent="0.2">
      <c r="A962" s="4"/>
      <c r="B962" s="4"/>
      <c r="C962" s="4"/>
      <c r="D962" s="4"/>
      <c r="E962" s="4"/>
      <c r="F962" s="4"/>
      <c r="G962" s="4"/>
      <c r="H962" s="4"/>
      <c r="I962" s="4"/>
      <c r="J962" s="4"/>
      <c r="K962" s="4"/>
      <c r="L962" s="4"/>
      <c r="M962" s="4"/>
      <c r="N962" s="4"/>
      <c r="O962" s="4"/>
      <c r="P962" s="4"/>
      <c r="Q962" s="4"/>
      <c r="R962" s="4"/>
      <c r="S962" s="4"/>
      <c r="T962" s="4"/>
      <c r="U962" s="4"/>
    </row>
    <row r="963" spans="1:21" ht="12.75" x14ac:dyDescent="0.2">
      <c r="A963" s="4"/>
      <c r="B963" s="4"/>
      <c r="C963" s="4"/>
      <c r="D963" s="4"/>
      <c r="E963" s="4"/>
      <c r="F963" s="4"/>
      <c r="G963" s="4"/>
      <c r="H963" s="4"/>
      <c r="I963" s="4"/>
      <c r="J963" s="4"/>
      <c r="K963" s="4"/>
      <c r="L963" s="4"/>
      <c r="M963" s="4"/>
      <c r="N963" s="4"/>
      <c r="O963" s="4"/>
      <c r="P963" s="4"/>
      <c r="Q963" s="4"/>
      <c r="R963" s="4"/>
      <c r="S963" s="4"/>
      <c r="T963" s="4"/>
      <c r="U963" s="4"/>
    </row>
    <row r="964" spans="1:21" ht="12.75" x14ac:dyDescent="0.2">
      <c r="A964" s="4"/>
      <c r="B964" s="4"/>
      <c r="C964" s="4"/>
      <c r="D964" s="4"/>
      <c r="E964" s="4"/>
      <c r="F964" s="4"/>
      <c r="G964" s="4"/>
      <c r="H964" s="4"/>
      <c r="I964" s="4"/>
      <c r="J964" s="4"/>
      <c r="K964" s="4"/>
      <c r="L964" s="4"/>
      <c r="M964" s="4"/>
      <c r="N964" s="4"/>
      <c r="O964" s="4"/>
      <c r="P964" s="4"/>
      <c r="Q964" s="4"/>
      <c r="R964" s="4"/>
      <c r="S964" s="4"/>
      <c r="T964" s="4"/>
      <c r="U964" s="4"/>
    </row>
    <row r="965" spans="1:21" ht="12.75" x14ac:dyDescent="0.2">
      <c r="A965" s="4"/>
      <c r="B965" s="4"/>
      <c r="C965" s="4"/>
      <c r="D965" s="4"/>
      <c r="E965" s="4"/>
      <c r="F965" s="4"/>
      <c r="G965" s="4"/>
      <c r="H965" s="4"/>
      <c r="I965" s="4"/>
      <c r="J965" s="4"/>
      <c r="K965" s="4"/>
      <c r="L965" s="4"/>
      <c r="M965" s="4"/>
      <c r="N965" s="4"/>
      <c r="O965" s="4"/>
      <c r="P965" s="4"/>
      <c r="Q965" s="4"/>
      <c r="R965" s="4"/>
      <c r="S965" s="4"/>
      <c r="T965" s="4"/>
      <c r="U965" s="4"/>
    </row>
    <row r="966" spans="1:21" ht="12.75" x14ac:dyDescent="0.2">
      <c r="A966" s="4"/>
      <c r="B966" s="4"/>
      <c r="C966" s="4"/>
      <c r="D966" s="4"/>
      <c r="E966" s="4"/>
      <c r="F966" s="4"/>
      <c r="G966" s="4"/>
      <c r="H966" s="4"/>
      <c r="I966" s="4"/>
      <c r="J966" s="4"/>
      <c r="K966" s="4"/>
      <c r="L966" s="4"/>
      <c r="M966" s="4"/>
      <c r="N966" s="4"/>
      <c r="O966" s="4"/>
      <c r="P966" s="4"/>
      <c r="Q966" s="4"/>
      <c r="R966" s="4"/>
      <c r="S966" s="4"/>
      <c r="T966" s="4"/>
      <c r="U966" s="4"/>
    </row>
    <row r="967" spans="1:21" ht="12.75" x14ac:dyDescent="0.2">
      <c r="A967" s="4"/>
      <c r="B967" s="4"/>
      <c r="C967" s="4"/>
      <c r="D967" s="4"/>
      <c r="E967" s="4"/>
      <c r="F967" s="4"/>
      <c r="G967" s="4"/>
      <c r="H967" s="4"/>
      <c r="I967" s="4"/>
      <c r="J967" s="4"/>
      <c r="K967" s="4"/>
      <c r="L967" s="4"/>
      <c r="M967" s="4"/>
      <c r="N967" s="4"/>
      <c r="O967" s="4"/>
      <c r="P967" s="4"/>
      <c r="Q967" s="4"/>
      <c r="R967" s="4"/>
      <c r="S967" s="4"/>
      <c r="T967" s="4"/>
      <c r="U967" s="4"/>
    </row>
    <row r="968" spans="1:21" ht="12.75" x14ac:dyDescent="0.2">
      <c r="A968" s="4"/>
      <c r="B968" s="4"/>
      <c r="C968" s="4"/>
      <c r="D968" s="4"/>
      <c r="E968" s="4"/>
      <c r="F968" s="4"/>
      <c r="G968" s="4"/>
      <c r="H968" s="4"/>
      <c r="I968" s="4"/>
      <c r="J968" s="4"/>
      <c r="K968" s="4"/>
      <c r="L968" s="4"/>
      <c r="M968" s="4"/>
      <c r="N968" s="4"/>
      <c r="O968" s="4"/>
      <c r="P968" s="4"/>
      <c r="Q968" s="4"/>
      <c r="R968" s="4"/>
      <c r="S968" s="4"/>
      <c r="T968" s="4"/>
      <c r="U968" s="4"/>
    </row>
    <row r="969" spans="1:21" ht="12.75" x14ac:dyDescent="0.2">
      <c r="A969" s="4"/>
      <c r="B969" s="4"/>
      <c r="C969" s="4"/>
      <c r="D969" s="4"/>
      <c r="E969" s="4"/>
      <c r="F969" s="4"/>
      <c r="G969" s="4"/>
      <c r="H969" s="4"/>
      <c r="I969" s="4"/>
      <c r="J969" s="4"/>
      <c r="K969" s="4"/>
      <c r="L969" s="4"/>
      <c r="M969" s="4"/>
      <c r="N969" s="4"/>
      <c r="O969" s="4"/>
      <c r="P969" s="4"/>
      <c r="Q969" s="4"/>
      <c r="R969" s="4"/>
      <c r="S969" s="4"/>
      <c r="T969" s="4"/>
      <c r="U969" s="4"/>
    </row>
    <row r="970" spans="1:21" ht="12.75" x14ac:dyDescent="0.2">
      <c r="A970" s="4"/>
      <c r="B970" s="4"/>
      <c r="C970" s="4"/>
      <c r="D970" s="4"/>
      <c r="E970" s="4"/>
      <c r="F970" s="4"/>
      <c r="G970" s="4"/>
      <c r="H970" s="4"/>
      <c r="I970" s="4"/>
      <c r="J970" s="4"/>
      <c r="K970" s="4"/>
      <c r="L970" s="4"/>
      <c r="M970" s="4"/>
      <c r="N970" s="4"/>
      <c r="O970" s="4"/>
      <c r="P970" s="4"/>
      <c r="Q970" s="4"/>
      <c r="R970" s="4"/>
      <c r="S970" s="4"/>
      <c r="T970" s="4"/>
      <c r="U970" s="4"/>
    </row>
    <row r="971" spans="1:21" ht="12.75" x14ac:dyDescent="0.2">
      <c r="A971" s="4"/>
      <c r="B971" s="4"/>
      <c r="C971" s="4"/>
      <c r="D971" s="4"/>
      <c r="E971" s="4"/>
      <c r="F971" s="4"/>
      <c r="G971" s="4"/>
      <c r="H971" s="4"/>
      <c r="I971" s="4"/>
      <c r="J971" s="4"/>
      <c r="K971" s="4"/>
      <c r="L971" s="4"/>
      <c r="M971" s="4"/>
      <c r="N971" s="4"/>
      <c r="O971" s="4"/>
      <c r="P971" s="4"/>
      <c r="Q971" s="4"/>
      <c r="R971" s="4"/>
      <c r="S971" s="4"/>
      <c r="T971" s="4"/>
      <c r="U971" s="4"/>
    </row>
    <row r="972" spans="1:21" ht="12.75" x14ac:dyDescent="0.2">
      <c r="A972" s="4"/>
      <c r="B972" s="4"/>
      <c r="C972" s="4"/>
      <c r="D972" s="4"/>
      <c r="E972" s="4"/>
      <c r="F972" s="4"/>
      <c r="G972" s="4"/>
      <c r="H972" s="4"/>
      <c r="I972" s="4"/>
      <c r="J972" s="4"/>
      <c r="K972" s="4"/>
      <c r="L972" s="4"/>
      <c r="M972" s="4"/>
      <c r="N972" s="4"/>
      <c r="O972" s="4"/>
      <c r="P972" s="4"/>
      <c r="Q972" s="4"/>
      <c r="R972" s="4"/>
      <c r="S972" s="4"/>
      <c r="T972" s="4"/>
      <c r="U972" s="4"/>
    </row>
    <row r="973" spans="1:21" ht="12.75" x14ac:dyDescent="0.2">
      <c r="A973" s="4"/>
      <c r="B973" s="4"/>
      <c r="C973" s="4"/>
      <c r="D973" s="4"/>
      <c r="E973" s="4"/>
      <c r="F973" s="4"/>
      <c r="G973" s="4"/>
      <c r="H973" s="4"/>
      <c r="I973" s="4"/>
      <c r="J973" s="4"/>
      <c r="K973" s="4"/>
      <c r="L973" s="4"/>
      <c r="M973" s="4"/>
      <c r="N973" s="4"/>
      <c r="O973" s="4"/>
      <c r="P973" s="4"/>
      <c r="Q973" s="4"/>
      <c r="R973" s="4"/>
      <c r="S973" s="4"/>
      <c r="T973" s="4"/>
      <c r="U973" s="4"/>
    </row>
    <row r="974" spans="1:21" ht="12.75" x14ac:dyDescent="0.2">
      <c r="A974" s="4"/>
      <c r="B974" s="4"/>
      <c r="C974" s="4"/>
      <c r="D974" s="4"/>
      <c r="E974" s="4"/>
      <c r="F974" s="4"/>
      <c r="G974" s="4"/>
      <c r="H974" s="4"/>
      <c r="I974" s="4"/>
      <c r="J974" s="4"/>
      <c r="K974" s="4"/>
      <c r="L974" s="4"/>
      <c r="M974" s="4"/>
      <c r="N974" s="4"/>
      <c r="O974" s="4"/>
      <c r="P974" s="4"/>
      <c r="Q974" s="4"/>
      <c r="R974" s="4"/>
      <c r="S974" s="4"/>
      <c r="T974" s="4"/>
      <c r="U974" s="4"/>
    </row>
    <row r="975" spans="1:21" ht="12.75" x14ac:dyDescent="0.2">
      <c r="A975" s="4"/>
      <c r="B975" s="4"/>
      <c r="C975" s="4"/>
      <c r="D975" s="4"/>
      <c r="E975" s="4"/>
      <c r="F975" s="4"/>
      <c r="G975" s="4"/>
      <c r="H975" s="4"/>
      <c r="I975" s="4"/>
      <c r="J975" s="4"/>
      <c r="K975" s="4"/>
      <c r="L975" s="4"/>
      <c r="M975" s="4"/>
      <c r="N975" s="4"/>
      <c r="O975" s="4"/>
      <c r="P975" s="4"/>
      <c r="Q975" s="4"/>
      <c r="R975" s="4"/>
      <c r="S975" s="4"/>
      <c r="T975" s="4"/>
      <c r="U975" s="4"/>
    </row>
    <row r="976" spans="1:21" ht="12.75" x14ac:dyDescent="0.2">
      <c r="A976" s="4"/>
      <c r="B976" s="4"/>
      <c r="C976" s="4"/>
      <c r="D976" s="4"/>
      <c r="E976" s="4"/>
      <c r="F976" s="4"/>
      <c r="G976" s="4"/>
      <c r="H976" s="4"/>
      <c r="I976" s="4"/>
      <c r="J976" s="4"/>
      <c r="K976" s="4"/>
      <c r="L976" s="4"/>
      <c r="M976" s="4"/>
      <c r="N976" s="4"/>
      <c r="O976" s="4"/>
      <c r="P976" s="4"/>
      <c r="Q976" s="4"/>
      <c r="R976" s="4"/>
      <c r="S976" s="4"/>
      <c r="T976" s="4"/>
      <c r="U976" s="4"/>
    </row>
    <row r="977" spans="1:21" ht="12.75" x14ac:dyDescent="0.2">
      <c r="A977" s="4"/>
      <c r="B977" s="4"/>
      <c r="C977" s="4"/>
      <c r="D977" s="4"/>
      <c r="E977" s="4"/>
      <c r="F977" s="4"/>
      <c r="G977" s="4"/>
      <c r="H977" s="4"/>
      <c r="I977" s="4"/>
      <c r="J977" s="4"/>
      <c r="K977" s="4"/>
      <c r="L977" s="4"/>
      <c r="M977" s="4"/>
      <c r="N977" s="4"/>
      <c r="O977" s="4"/>
      <c r="P977" s="4"/>
      <c r="Q977" s="4"/>
      <c r="R977" s="4"/>
      <c r="S977" s="4"/>
      <c r="T977" s="4"/>
      <c r="U977" s="4"/>
    </row>
    <row r="978" spans="1:21" ht="12.75" x14ac:dyDescent="0.2">
      <c r="A978" s="4"/>
      <c r="B978" s="4"/>
      <c r="C978" s="4"/>
      <c r="D978" s="4"/>
      <c r="E978" s="4"/>
      <c r="F978" s="4"/>
      <c r="G978" s="4"/>
      <c r="H978" s="4"/>
      <c r="I978" s="4"/>
      <c r="J978" s="4"/>
      <c r="K978" s="4"/>
      <c r="L978" s="4"/>
      <c r="M978" s="4"/>
      <c r="N978" s="4"/>
      <c r="O978" s="4"/>
      <c r="P978" s="4"/>
      <c r="Q978" s="4"/>
      <c r="R978" s="4"/>
      <c r="S978" s="4"/>
      <c r="T978" s="4"/>
      <c r="U978" s="4"/>
    </row>
    <row r="979" spans="1:21" ht="12.75" x14ac:dyDescent="0.2">
      <c r="A979" s="4"/>
      <c r="B979" s="4"/>
      <c r="C979" s="4"/>
      <c r="D979" s="4"/>
      <c r="E979" s="4"/>
      <c r="F979" s="4"/>
      <c r="G979" s="4"/>
      <c r="H979" s="4"/>
      <c r="I979" s="4"/>
      <c r="J979" s="4"/>
      <c r="K979" s="4"/>
      <c r="L979" s="4"/>
      <c r="M979" s="4"/>
      <c r="N979" s="4"/>
      <c r="O979" s="4"/>
      <c r="P979" s="4"/>
      <c r="Q979" s="4"/>
      <c r="R979" s="4"/>
      <c r="S979" s="4"/>
      <c r="T979" s="4"/>
      <c r="U979" s="4"/>
    </row>
    <row r="980" spans="1:21" ht="12.75" x14ac:dyDescent="0.2">
      <c r="A980" s="4"/>
      <c r="B980" s="4"/>
      <c r="C980" s="4"/>
      <c r="D980" s="4"/>
      <c r="E980" s="4"/>
      <c r="F980" s="4"/>
      <c r="G980" s="4"/>
      <c r="H980" s="4"/>
      <c r="I980" s="4"/>
      <c r="J980" s="4"/>
      <c r="K980" s="4"/>
      <c r="L980" s="4"/>
      <c r="M980" s="4"/>
      <c r="N980" s="4"/>
      <c r="O980" s="4"/>
      <c r="P980" s="4"/>
      <c r="Q980" s="4"/>
      <c r="R980" s="4"/>
      <c r="S980" s="4"/>
      <c r="T980" s="4"/>
      <c r="U980" s="4"/>
    </row>
    <row r="981" spans="1:21" ht="12.75" x14ac:dyDescent="0.2">
      <c r="A981" s="4"/>
      <c r="B981" s="4"/>
      <c r="C981" s="4"/>
      <c r="D981" s="4"/>
      <c r="E981" s="4"/>
      <c r="F981" s="4"/>
      <c r="G981" s="4"/>
      <c r="H981" s="4"/>
      <c r="I981" s="4"/>
      <c r="J981" s="4"/>
      <c r="K981" s="4"/>
      <c r="L981" s="4"/>
      <c r="M981" s="4"/>
      <c r="N981" s="4"/>
      <c r="O981" s="4"/>
      <c r="P981" s="4"/>
      <c r="Q981" s="4"/>
      <c r="R981" s="4"/>
      <c r="S981" s="4"/>
      <c r="T981" s="4"/>
      <c r="U981" s="4"/>
    </row>
    <row r="982" spans="1:21" ht="12.75" x14ac:dyDescent="0.2">
      <c r="A982" s="4"/>
      <c r="B982" s="4"/>
      <c r="C982" s="4"/>
      <c r="D982" s="4"/>
      <c r="E982" s="4"/>
      <c r="F982" s="4"/>
      <c r="G982" s="4"/>
      <c r="H982" s="4"/>
      <c r="I982" s="4"/>
      <c r="J982" s="4"/>
      <c r="K982" s="4"/>
      <c r="L982" s="4"/>
      <c r="M982" s="4"/>
      <c r="N982" s="4"/>
      <c r="O982" s="4"/>
      <c r="P982" s="4"/>
      <c r="Q982" s="4"/>
      <c r="R982" s="4"/>
      <c r="S982" s="4"/>
      <c r="T982" s="4"/>
      <c r="U982" s="4"/>
    </row>
    <row r="983" spans="1:21" ht="12.75" x14ac:dyDescent="0.2">
      <c r="A983" s="4"/>
      <c r="B983" s="4"/>
      <c r="C983" s="4"/>
      <c r="D983" s="4"/>
      <c r="E983" s="4"/>
      <c r="F983" s="4"/>
      <c r="G983" s="4"/>
      <c r="H983" s="4"/>
      <c r="I983" s="4"/>
      <c r="J983" s="4"/>
      <c r="K983" s="4"/>
      <c r="L983" s="4"/>
      <c r="M983" s="4"/>
      <c r="N983" s="4"/>
      <c r="O983" s="4"/>
      <c r="P983" s="4"/>
      <c r="Q983" s="4"/>
      <c r="R983" s="4"/>
      <c r="S983" s="4"/>
      <c r="T983" s="4"/>
      <c r="U983" s="4"/>
    </row>
    <row r="984" spans="1:21" ht="12.75" x14ac:dyDescent="0.2">
      <c r="A984" s="4"/>
      <c r="B984" s="4"/>
      <c r="C984" s="4"/>
      <c r="D984" s="4"/>
      <c r="E984" s="4"/>
      <c r="F984" s="4"/>
      <c r="G984" s="4"/>
      <c r="H984" s="4"/>
      <c r="I984" s="4"/>
      <c r="J984" s="4"/>
      <c r="K984" s="4"/>
      <c r="L984" s="4"/>
      <c r="M984" s="4"/>
      <c r="N984" s="4"/>
      <c r="O984" s="4"/>
      <c r="P984" s="4"/>
      <c r="Q984" s="4"/>
      <c r="R984" s="4"/>
      <c r="S984" s="4"/>
      <c r="T984" s="4"/>
      <c r="U984" s="4"/>
    </row>
    <row r="985" spans="1:21" ht="12.75" x14ac:dyDescent="0.2">
      <c r="A985" s="4"/>
      <c r="B985" s="4"/>
      <c r="C985" s="4"/>
      <c r="D985" s="4"/>
      <c r="E985" s="4"/>
      <c r="F985" s="4"/>
      <c r="G985" s="4"/>
      <c r="H985" s="4"/>
      <c r="I985" s="4"/>
      <c r="J985" s="4"/>
      <c r="K985" s="4"/>
      <c r="L985" s="4"/>
      <c r="M985" s="4"/>
      <c r="N985" s="4"/>
      <c r="O985" s="4"/>
      <c r="P985" s="4"/>
      <c r="Q985" s="4"/>
      <c r="R985" s="4"/>
      <c r="S985" s="4"/>
      <c r="T985" s="4"/>
      <c r="U985" s="4"/>
    </row>
    <row r="986" spans="1:21" ht="12.75" x14ac:dyDescent="0.2">
      <c r="A986" s="4"/>
      <c r="B986" s="4"/>
      <c r="C986" s="4"/>
      <c r="D986" s="4"/>
      <c r="E986" s="4"/>
      <c r="F986" s="4"/>
      <c r="G986" s="4"/>
      <c r="H986" s="4"/>
      <c r="I986" s="4"/>
      <c r="J986" s="4"/>
      <c r="K986" s="4"/>
      <c r="L986" s="4"/>
      <c r="M986" s="4"/>
      <c r="N986" s="4"/>
      <c r="O986" s="4"/>
      <c r="P986" s="4"/>
      <c r="Q986" s="4"/>
      <c r="R986" s="4"/>
      <c r="S986" s="4"/>
      <c r="T986" s="4"/>
      <c r="U986" s="4"/>
    </row>
    <row r="987" spans="1:21" ht="12.75" x14ac:dyDescent="0.2">
      <c r="A987" s="4"/>
      <c r="B987" s="4"/>
      <c r="C987" s="4"/>
      <c r="D987" s="4"/>
      <c r="E987" s="4"/>
      <c r="F987" s="4"/>
      <c r="G987" s="4"/>
      <c r="H987" s="4"/>
      <c r="I987" s="4"/>
      <c r="J987" s="4"/>
      <c r="K987" s="4"/>
      <c r="L987" s="4"/>
      <c r="M987" s="4"/>
      <c r="N987" s="4"/>
      <c r="O987" s="4"/>
      <c r="P987" s="4"/>
      <c r="Q987" s="4"/>
      <c r="R987" s="4"/>
      <c r="S987" s="4"/>
      <c r="T987" s="4"/>
      <c r="U987" s="4"/>
    </row>
    <row r="988" spans="1:21" ht="12.75" x14ac:dyDescent="0.2">
      <c r="A988" s="4"/>
      <c r="B988" s="4"/>
      <c r="C988" s="4"/>
      <c r="D988" s="4"/>
      <c r="E988" s="4"/>
      <c r="F988" s="4"/>
      <c r="G988" s="4"/>
      <c r="H988" s="4"/>
      <c r="I988" s="4"/>
      <c r="J988" s="4"/>
      <c r="K988" s="4"/>
      <c r="L988" s="4"/>
      <c r="M988" s="4"/>
      <c r="N988" s="4"/>
      <c r="O988" s="4"/>
      <c r="P988" s="4"/>
      <c r="Q988" s="4"/>
      <c r="R988" s="4"/>
      <c r="S988" s="4"/>
      <c r="T988" s="4"/>
      <c r="U988" s="4"/>
    </row>
    <row r="989" spans="1:21" ht="12.75" x14ac:dyDescent="0.2">
      <c r="A989" s="4"/>
      <c r="B989" s="4"/>
      <c r="C989" s="4"/>
      <c r="D989" s="4"/>
      <c r="E989" s="4"/>
      <c r="F989" s="4"/>
      <c r="G989" s="4"/>
      <c r="H989" s="4"/>
      <c r="I989" s="4"/>
      <c r="J989" s="4"/>
      <c r="K989" s="4"/>
      <c r="L989" s="4"/>
      <c r="M989" s="4"/>
      <c r="N989" s="4"/>
      <c r="O989" s="4"/>
      <c r="P989" s="4"/>
      <c r="Q989" s="4"/>
      <c r="R989" s="4"/>
      <c r="S989" s="4"/>
      <c r="T989" s="4"/>
      <c r="U989" s="4"/>
    </row>
    <row r="990" spans="1:21" ht="12.75" x14ac:dyDescent="0.2">
      <c r="A990" s="4"/>
      <c r="B990" s="4"/>
      <c r="C990" s="4"/>
      <c r="D990" s="4"/>
      <c r="E990" s="4"/>
      <c r="F990" s="4"/>
      <c r="G990" s="4"/>
      <c r="H990" s="4"/>
      <c r="I990" s="4"/>
      <c r="J990" s="4"/>
      <c r="K990" s="4"/>
      <c r="L990" s="4"/>
      <c r="M990" s="4"/>
      <c r="N990" s="4"/>
      <c r="O990" s="4"/>
      <c r="P990" s="4"/>
      <c r="Q990" s="4"/>
      <c r="R990" s="4"/>
      <c r="S990" s="4"/>
      <c r="T990" s="4"/>
      <c r="U990" s="4"/>
    </row>
    <row r="991" spans="1:21" ht="12.75" x14ac:dyDescent="0.2">
      <c r="A991" s="4"/>
      <c r="B991" s="4"/>
      <c r="C991" s="4"/>
      <c r="D991" s="4"/>
      <c r="E991" s="4"/>
      <c r="F991" s="4"/>
      <c r="G991" s="4"/>
      <c r="H991" s="4"/>
      <c r="I991" s="4"/>
      <c r="J991" s="4"/>
      <c r="K991" s="4"/>
      <c r="L991" s="4"/>
      <c r="M991" s="4"/>
      <c r="N991" s="4"/>
      <c r="O991" s="4"/>
      <c r="P991" s="4"/>
      <c r="Q991" s="4"/>
      <c r="R991" s="4"/>
      <c r="S991" s="4"/>
      <c r="T991" s="4"/>
      <c r="U991" s="4"/>
    </row>
    <row r="992" spans="1:21" ht="12.75" x14ac:dyDescent="0.2">
      <c r="A992" s="4"/>
      <c r="B992" s="4"/>
      <c r="C992" s="4"/>
      <c r="D992" s="4"/>
      <c r="E992" s="4"/>
      <c r="F992" s="4"/>
      <c r="G992" s="4"/>
      <c r="H992" s="4"/>
      <c r="I992" s="4"/>
      <c r="J992" s="4"/>
      <c r="K992" s="4"/>
      <c r="L992" s="4"/>
      <c r="M992" s="4"/>
      <c r="N992" s="4"/>
      <c r="O992" s="4"/>
      <c r="P992" s="4"/>
      <c r="Q992" s="4"/>
      <c r="R992" s="4"/>
      <c r="S992" s="4"/>
      <c r="T992" s="4"/>
      <c r="U992" s="4"/>
    </row>
    <row r="993" spans="1:21" ht="12.75" x14ac:dyDescent="0.2">
      <c r="A993" s="4"/>
      <c r="B993" s="4"/>
      <c r="C993" s="4"/>
      <c r="D993" s="4"/>
      <c r="E993" s="4"/>
      <c r="F993" s="4"/>
      <c r="G993" s="4"/>
      <c r="H993" s="4"/>
      <c r="I993" s="4"/>
      <c r="J993" s="4"/>
      <c r="K993" s="4"/>
      <c r="L993" s="4"/>
      <c r="M993" s="4"/>
      <c r="N993" s="4"/>
      <c r="O993" s="4"/>
      <c r="P993" s="4"/>
      <c r="Q993" s="4"/>
      <c r="R993" s="4"/>
      <c r="S993" s="4"/>
      <c r="T993" s="4"/>
      <c r="U993" s="4"/>
    </row>
    <row r="994" spans="1:21" ht="12.75" x14ac:dyDescent="0.2">
      <c r="A994" s="4"/>
      <c r="B994" s="4"/>
      <c r="C994" s="4"/>
      <c r="D994" s="4"/>
      <c r="E994" s="4"/>
      <c r="F994" s="4"/>
      <c r="G994" s="4"/>
      <c r="H994" s="4"/>
      <c r="I994" s="4"/>
      <c r="J994" s="4"/>
      <c r="K994" s="4"/>
      <c r="L994" s="4"/>
      <c r="M994" s="4"/>
      <c r="N994" s="4"/>
      <c r="O994" s="4"/>
      <c r="P994" s="4"/>
      <c r="Q994" s="4"/>
      <c r="R994" s="4"/>
      <c r="S994" s="4"/>
      <c r="T994" s="4"/>
      <c r="U994" s="4"/>
    </row>
    <row r="995" spans="1:21" ht="12.75" x14ac:dyDescent="0.2">
      <c r="A995" s="4"/>
      <c r="B995" s="4"/>
      <c r="C995" s="4"/>
      <c r="D995" s="4"/>
      <c r="E995" s="4"/>
      <c r="F995" s="4"/>
      <c r="G995" s="4"/>
      <c r="H995" s="4"/>
      <c r="I995" s="4"/>
      <c r="J995" s="4"/>
      <c r="K995" s="4"/>
      <c r="L995" s="4"/>
      <c r="M995" s="4"/>
      <c r="N995" s="4"/>
      <c r="O995" s="4"/>
      <c r="P995" s="4"/>
      <c r="Q995" s="4"/>
      <c r="R995" s="4"/>
      <c r="S995" s="4"/>
      <c r="T995" s="4"/>
      <c r="U995" s="4"/>
    </row>
    <row r="996" spans="1:21" ht="12.75" x14ac:dyDescent="0.2">
      <c r="A996" s="4"/>
      <c r="B996" s="4"/>
      <c r="C996" s="4"/>
      <c r="D996" s="4"/>
      <c r="E996" s="4"/>
      <c r="F996" s="4"/>
      <c r="G996" s="4"/>
      <c r="H996" s="4"/>
      <c r="I996" s="4"/>
      <c r="J996" s="4"/>
      <c r="K996" s="4"/>
      <c r="L996" s="4"/>
      <c r="M996" s="4"/>
      <c r="N996" s="4"/>
      <c r="O996" s="4"/>
      <c r="P996" s="4"/>
      <c r="Q996" s="4"/>
      <c r="R996" s="4"/>
      <c r="S996" s="4"/>
      <c r="T996" s="4"/>
      <c r="U996" s="4"/>
    </row>
    <row r="997" spans="1:21" ht="12.75" x14ac:dyDescent="0.2">
      <c r="A997" s="4"/>
      <c r="B997" s="4"/>
      <c r="C997" s="4"/>
      <c r="D997" s="4"/>
      <c r="E997" s="4"/>
      <c r="F997" s="4"/>
      <c r="G997" s="4"/>
      <c r="H997" s="4"/>
      <c r="I997" s="4"/>
      <c r="J997" s="4"/>
      <c r="K997" s="4"/>
      <c r="L997" s="4"/>
      <c r="M997" s="4"/>
      <c r="N997" s="4"/>
      <c r="O997" s="4"/>
      <c r="P997" s="4"/>
      <c r="Q997" s="4"/>
      <c r="R997" s="4"/>
      <c r="S997" s="4"/>
      <c r="T997" s="4"/>
      <c r="U997" s="4"/>
    </row>
    <row r="998" spans="1:21" ht="12.75" x14ac:dyDescent="0.2">
      <c r="A998" s="4"/>
      <c r="B998" s="4"/>
      <c r="C998" s="4"/>
      <c r="D998" s="4"/>
      <c r="E998" s="4"/>
      <c r="F998" s="4"/>
      <c r="G998" s="4"/>
      <c r="H998" s="4"/>
      <c r="I998" s="4"/>
      <c r="J998" s="4"/>
      <c r="K998" s="4"/>
      <c r="L998" s="4"/>
      <c r="M998" s="4"/>
      <c r="N998" s="4"/>
      <c r="O998" s="4"/>
      <c r="P998" s="4"/>
      <c r="Q998" s="4"/>
      <c r="R998" s="4"/>
      <c r="S998" s="4"/>
      <c r="T998" s="4"/>
      <c r="U998" s="4"/>
    </row>
    <row r="999" spans="1:21" ht="12.75" x14ac:dyDescent="0.2">
      <c r="A999" s="4"/>
      <c r="B999" s="4"/>
      <c r="C999" s="4"/>
      <c r="D999" s="4"/>
      <c r="E999" s="4"/>
      <c r="F999" s="4"/>
      <c r="G999" s="4"/>
      <c r="H999" s="4"/>
      <c r="I999" s="4"/>
      <c r="J999" s="4"/>
      <c r="K999" s="4"/>
      <c r="L999" s="4"/>
      <c r="M999" s="4"/>
      <c r="N999" s="4"/>
      <c r="O999" s="4"/>
      <c r="P999" s="4"/>
      <c r="Q999" s="4"/>
      <c r="R999" s="4"/>
      <c r="S999" s="4"/>
      <c r="T999" s="4"/>
      <c r="U999" s="4"/>
    </row>
    <row r="1000" spans="1:21" ht="12.75" x14ac:dyDescent="0.2">
      <c r="A1000" s="4"/>
      <c r="B1000" s="4"/>
      <c r="C1000" s="4"/>
      <c r="D1000" s="4"/>
      <c r="E1000" s="4"/>
      <c r="F1000" s="4"/>
      <c r="G1000" s="4"/>
      <c r="H1000" s="4"/>
      <c r="I1000" s="4"/>
      <c r="J1000" s="4"/>
      <c r="K1000" s="4"/>
      <c r="L1000" s="4"/>
      <c r="M1000" s="4"/>
      <c r="N1000" s="4"/>
      <c r="O1000" s="4"/>
      <c r="P1000" s="4"/>
      <c r="Q1000" s="4"/>
      <c r="R1000" s="4"/>
      <c r="S1000" s="4"/>
      <c r="T1000" s="4"/>
      <c r="U1000" s="4"/>
    </row>
    <row r="1001" spans="1:21" ht="12.75" x14ac:dyDescent="0.2">
      <c r="A1001" s="4"/>
      <c r="B1001" s="4"/>
      <c r="C1001" s="4"/>
      <c r="D1001" s="4"/>
      <c r="E1001" s="4"/>
      <c r="F1001" s="4"/>
      <c r="G1001" s="4"/>
      <c r="H1001" s="4"/>
      <c r="I1001" s="4"/>
      <c r="J1001" s="4"/>
      <c r="K1001" s="4"/>
      <c r="L1001" s="4"/>
      <c r="M1001" s="4"/>
      <c r="N1001" s="4"/>
      <c r="O1001" s="4"/>
      <c r="P1001" s="4"/>
      <c r="Q1001" s="4"/>
      <c r="R1001" s="4"/>
      <c r="S1001" s="4"/>
      <c r="T1001" s="4"/>
      <c r="U1001" s="4"/>
    </row>
  </sheetData>
  <mergeCells count="91">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J78:J79"/>
    <mergeCell ref="K78:K79"/>
    <mergeCell ref="A77:K77"/>
    <mergeCell ref="E78:E79"/>
    <mergeCell ref="I78:I79"/>
    <mergeCell ref="A78:A79"/>
    <mergeCell ref="A94:A95"/>
    <mergeCell ref="B94:B95"/>
    <mergeCell ref="C94:C95"/>
    <mergeCell ref="D94:D95"/>
    <mergeCell ref="B78:B79"/>
    <mergeCell ref="C78:C79"/>
    <mergeCell ref="D78:D79"/>
    <mergeCell ref="A93:K93"/>
    <mergeCell ref="E94:E95"/>
    <mergeCell ref="B109:D109"/>
    <mergeCell ref="I94:I95"/>
    <mergeCell ref="J94:J95"/>
    <mergeCell ref="K94:K95"/>
    <mergeCell ref="J6:J7"/>
    <mergeCell ref="K6:K7"/>
    <mergeCell ref="F14:G14"/>
    <mergeCell ref="F15:G15"/>
    <mergeCell ref="F16:G16"/>
    <mergeCell ref="F17:G17"/>
    <mergeCell ref="F18:G18"/>
    <mergeCell ref="F19:G19"/>
    <mergeCell ref="F20:G20"/>
    <mergeCell ref="F21:G21"/>
    <mergeCell ref="F22:G22"/>
    <mergeCell ref="F23:G23"/>
    <mergeCell ref="A1:K1"/>
    <mergeCell ref="A5:K5"/>
    <mergeCell ref="A6:A7"/>
    <mergeCell ref="B6:B7"/>
    <mergeCell ref="C6:C7"/>
    <mergeCell ref="D6:D7"/>
    <mergeCell ref="E6:E7"/>
    <mergeCell ref="F6:H6"/>
    <mergeCell ref="I6:I7"/>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44:G44"/>
    <mergeCell ref="F45:G45"/>
    <mergeCell ref="F46:G46"/>
    <mergeCell ref="F39:G39"/>
    <mergeCell ref="F40:G40"/>
    <mergeCell ref="F41:G41"/>
    <mergeCell ref="F42:G42"/>
    <mergeCell ref="F43:G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BG1005"/>
  <sheetViews>
    <sheetView workbookViewId="0"/>
  </sheetViews>
  <sheetFormatPr defaultColWidth="14.42578125" defaultRowHeight="15.75" customHeight="1" x14ac:dyDescent="0.2"/>
  <cols>
    <col min="1" max="1" width="5.85546875" customWidth="1"/>
    <col min="2" max="2" width="20.7109375" customWidth="1"/>
    <col min="3" max="3" width="17.5703125" customWidth="1"/>
    <col min="4" max="4" width="25.42578125" customWidth="1"/>
    <col min="5" max="5" width="17.5703125" customWidth="1"/>
    <col min="6" max="6" width="11.5703125" customWidth="1"/>
    <col min="7" max="8" width="12.7109375" customWidth="1"/>
    <col min="9" max="9" width="11.7109375" customWidth="1"/>
    <col min="10" max="12" width="10.140625" customWidth="1"/>
    <col min="13" max="15" width="10.85546875" customWidth="1"/>
    <col min="16" max="16" width="12.140625" customWidth="1"/>
    <col min="17" max="19" width="12.7109375" customWidth="1"/>
    <col min="20" max="22" width="10.7109375" customWidth="1"/>
    <col min="23" max="29" width="12.42578125" customWidth="1"/>
    <col min="37" max="37" width="13.5703125" customWidth="1"/>
    <col min="38" max="41" width="12.42578125" customWidth="1"/>
    <col min="46" max="46" width="15.28515625" customWidth="1"/>
    <col min="47" max="47" width="11.42578125" customWidth="1"/>
    <col min="48" max="48" width="10.5703125" customWidth="1"/>
    <col min="49" max="49" width="14.42578125" customWidth="1"/>
    <col min="51" max="51" width="14.42578125" hidden="1"/>
    <col min="52" max="52" width="14.5703125" customWidth="1"/>
    <col min="53" max="53" width="22" customWidth="1"/>
    <col min="54" max="54" width="16.28515625" customWidth="1"/>
    <col min="55" max="55" width="16.140625" customWidth="1"/>
  </cols>
  <sheetData>
    <row r="1" spans="1:59" ht="12.75" x14ac:dyDescent="0.2">
      <c r="A1" s="406"/>
      <c r="B1" s="407"/>
      <c r="C1" s="408"/>
      <c r="D1" s="408"/>
      <c r="E1" s="408"/>
      <c r="F1" s="409"/>
      <c r="G1" s="409"/>
      <c r="H1" s="409"/>
      <c r="I1" s="409"/>
      <c r="J1" s="409"/>
      <c r="K1" s="409"/>
      <c r="L1" s="409"/>
      <c r="M1" s="409"/>
      <c r="N1" s="409"/>
      <c r="O1" s="409"/>
      <c r="P1" s="409"/>
      <c r="Q1" s="409"/>
      <c r="R1" s="409"/>
      <c r="S1" s="409"/>
      <c r="T1" s="409"/>
      <c r="U1" s="409"/>
      <c r="V1" s="409"/>
      <c r="W1" s="409"/>
      <c r="X1" s="409"/>
      <c r="Y1" s="409"/>
      <c r="Z1" s="409"/>
      <c r="AA1" s="409"/>
      <c r="AB1" s="409"/>
      <c r="AC1" s="409"/>
      <c r="AD1" s="134"/>
      <c r="AE1" s="134"/>
      <c r="AF1" s="134"/>
      <c r="AG1" s="134"/>
      <c r="AH1" s="134"/>
      <c r="AI1" s="134"/>
      <c r="AJ1" s="134"/>
      <c r="AK1" s="409"/>
      <c r="AL1" s="409"/>
      <c r="AM1" s="409"/>
      <c r="AN1" s="409"/>
      <c r="AO1" s="409"/>
    </row>
    <row r="2" spans="1:59" ht="38.25" x14ac:dyDescent="0.2">
      <c r="A2" s="880" t="s">
        <v>628</v>
      </c>
      <c r="B2" s="881" t="s">
        <v>177</v>
      </c>
      <c r="C2" s="882" t="s">
        <v>96</v>
      </c>
      <c r="D2" s="882" t="s">
        <v>629</v>
      </c>
      <c r="E2" s="883" t="s">
        <v>184</v>
      </c>
      <c r="F2" s="884" t="s">
        <v>251</v>
      </c>
      <c r="G2" s="775"/>
      <c r="H2" s="776"/>
      <c r="I2" s="885" t="s">
        <v>101</v>
      </c>
      <c r="J2" s="775"/>
      <c r="K2" s="775"/>
      <c r="L2" s="775"/>
      <c r="M2" s="775"/>
      <c r="N2" s="775"/>
      <c r="O2" s="776"/>
      <c r="P2" s="887" t="s">
        <v>630</v>
      </c>
      <c r="Q2" s="775"/>
      <c r="R2" s="775"/>
      <c r="S2" s="775"/>
      <c r="T2" s="775"/>
      <c r="U2" s="775"/>
      <c r="V2" s="776"/>
      <c r="W2" s="888" t="s">
        <v>631</v>
      </c>
      <c r="X2" s="775"/>
      <c r="Y2" s="775"/>
      <c r="Z2" s="775"/>
      <c r="AA2" s="775"/>
      <c r="AB2" s="775"/>
      <c r="AC2" s="776"/>
      <c r="AD2" s="889" t="s">
        <v>632</v>
      </c>
      <c r="AE2" s="775"/>
      <c r="AF2" s="775"/>
      <c r="AG2" s="775"/>
      <c r="AH2" s="775"/>
      <c r="AI2" s="775"/>
      <c r="AJ2" s="776"/>
      <c r="AK2" s="890" t="s">
        <v>104</v>
      </c>
      <c r="AL2" s="775"/>
      <c r="AM2" s="775"/>
      <c r="AN2" s="775"/>
      <c r="AO2" s="775"/>
      <c r="AP2" s="775"/>
      <c r="AQ2" s="776"/>
      <c r="AR2" s="410"/>
      <c r="AS2" s="410"/>
      <c r="AT2" s="411" t="s">
        <v>354</v>
      </c>
      <c r="AU2" s="411" t="s">
        <v>8</v>
      </c>
      <c r="AV2" s="412" t="s">
        <v>311</v>
      </c>
      <c r="AW2" s="412" t="s">
        <v>633</v>
      </c>
      <c r="AX2" s="413" t="s">
        <v>634</v>
      </c>
      <c r="AY2" s="414" t="s">
        <v>243</v>
      </c>
      <c r="AZ2" s="415" t="s">
        <v>635</v>
      </c>
      <c r="BA2" s="415" t="s">
        <v>636</v>
      </c>
      <c r="BB2" s="416" t="s">
        <v>637</v>
      </c>
      <c r="BC2" s="416" t="s">
        <v>638</v>
      </c>
      <c r="BD2" s="410"/>
      <c r="BE2" s="410"/>
      <c r="BF2" s="410"/>
      <c r="BG2" s="410"/>
    </row>
    <row r="3" spans="1:59" ht="12.75" x14ac:dyDescent="0.2">
      <c r="A3" s="773"/>
      <c r="B3" s="773"/>
      <c r="C3" s="773"/>
      <c r="D3" s="773"/>
      <c r="E3" s="773"/>
      <c r="F3" s="417" t="s">
        <v>8</v>
      </c>
      <c r="G3" s="417" t="s">
        <v>311</v>
      </c>
      <c r="H3" s="417" t="s">
        <v>639</v>
      </c>
      <c r="I3" s="418" t="s">
        <v>8</v>
      </c>
      <c r="J3" s="418" t="s">
        <v>311</v>
      </c>
      <c r="K3" s="418" t="s">
        <v>639</v>
      </c>
      <c r="L3" s="418" t="s">
        <v>640</v>
      </c>
      <c r="M3" s="418" t="s">
        <v>243</v>
      </c>
      <c r="N3" s="418" t="s">
        <v>641</v>
      </c>
      <c r="O3" s="418" t="s">
        <v>144</v>
      </c>
      <c r="P3" s="419" t="s">
        <v>8</v>
      </c>
      <c r="Q3" s="419" t="s">
        <v>311</v>
      </c>
      <c r="R3" s="419" t="s">
        <v>639</v>
      </c>
      <c r="S3" s="419" t="s">
        <v>642</v>
      </c>
      <c r="T3" s="419" t="s">
        <v>243</v>
      </c>
      <c r="U3" s="419" t="s">
        <v>641</v>
      </c>
      <c r="V3" s="419" t="s">
        <v>144</v>
      </c>
      <c r="W3" s="420" t="s">
        <v>8</v>
      </c>
      <c r="X3" s="420" t="s">
        <v>311</v>
      </c>
      <c r="Y3" s="420" t="s">
        <v>639</v>
      </c>
      <c r="Z3" s="420" t="s">
        <v>640</v>
      </c>
      <c r="AA3" s="420" t="s">
        <v>243</v>
      </c>
      <c r="AB3" s="420" t="s">
        <v>643</v>
      </c>
      <c r="AC3" s="420" t="s">
        <v>144</v>
      </c>
      <c r="AD3" s="421" t="s">
        <v>8</v>
      </c>
      <c r="AE3" s="421" t="s">
        <v>311</v>
      </c>
      <c r="AF3" s="421" t="s">
        <v>639</v>
      </c>
      <c r="AG3" s="420" t="s">
        <v>640</v>
      </c>
      <c r="AH3" s="421" t="s">
        <v>243</v>
      </c>
      <c r="AI3" s="421" t="s">
        <v>643</v>
      </c>
      <c r="AJ3" s="421" t="s">
        <v>144</v>
      </c>
      <c r="AK3" s="422" t="s">
        <v>8</v>
      </c>
      <c r="AL3" s="422" t="s">
        <v>311</v>
      </c>
      <c r="AM3" s="422" t="s">
        <v>639</v>
      </c>
      <c r="AN3" s="422" t="s">
        <v>640</v>
      </c>
      <c r="AO3" s="422" t="s">
        <v>243</v>
      </c>
      <c r="AP3" s="422" t="s">
        <v>644</v>
      </c>
      <c r="AQ3" s="422" t="s">
        <v>144</v>
      </c>
      <c r="AR3" s="423"/>
      <c r="AS3" s="423"/>
      <c r="AT3" s="424" t="s">
        <v>94</v>
      </c>
      <c r="AU3" s="425">
        <f t="shared" ref="AU3:AY3" si="0">P46</f>
        <v>2035414</v>
      </c>
      <c r="AV3" s="426">
        <f t="shared" si="0"/>
        <v>2035414</v>
      </c>
      <c r="AW3" s="425" t="e">
        <f t="shared" si="0"/>
        <v>#REF!</v>
      </c>
      <c r="AX3" s="427" t="e">
        <f t="shared" si="0"/>
        <v>#REF!</v>
      </c>
      <c r="AY3" s="428" t="e">
        <f t="shared" si="0"/>
        <v>#REF!</v>
      </c>
      <c r="AZ3" s="424" t="e">
        <f>SUM(#REF!,Overall_Summary!N27,Overall_Summary!N28,Overall_Summary!N50,Overall_Summary!N59,Overall_Summary!N62,#REF!,Overall_Summary!N79,Overall_Summary!N84,Overall_Summary!N86,Overall_Summary!N82)</f>
        <v>#REF!</v>
      </c>
      <c r="BA3" s="429">
        <f>'Monthly Progress'!F48</f>
        <v>98266</v>
      </c>
      <c r="BB3" s="425" t="e">
        <f t="shared" ref="BB3:BC3" si="1">U46</f>
        <v>#REF!</v>
      </c>
      <c r="BC3" s="425" t="e">
        <f t="shared" si="1"/>
        <v>#REF!</v>
      </c>
      <c r="BD3" s="423"/>
      <c r="BE3" s="423"/>
      <c r="BF3" s="423"/>
      <c r="BG3" s="423"/>
    </row>
    <row r="4" spans="1:59" ht="12.75" x14ac:dyDescent="0.2">
      <c r="A4" s="424">
        <v>1</v>
      </c>
      <c r="B4" s="430" t="s">
        <v>645</v>
      </c>
      <c r="C4" s="111" t="s">
        <v>646</v>
      </c>
      <c r="D4" s="111" t="s">
        <v>239</v>
      </c>
      <c r="E4" s="431" t="s">
        <v>104</v>
      </c>
      <c r="F4" s="432"/>
      <c r="G4" s="432"/>
      <c r="H4" s="432"/>
      <c r="I4" s="433"/>
      <c r="J4" s="433"/>
      <c r="K4" s="433"/>
      <c r="L4" s="433"/>
      <c r="M4" s="433"/>
      <c r="N4" s="433"/>
      <c r="O4" s="433"/>
      <c r="P4" s="434">
        <f>Overall_Summary!F6</f>
        <v>36800</v>
      </c>
      <c r="Q4" s="434">
        <f>Overall_Summary!H6</f>
        <v>36800</v>
      </c>
      <c r="R4" s="434">
        <f>Overall_Summary!O6</f>
        <v>36800</v>
      </c>
      <c r="S4" s="434">
        <f>Overall_Summary!P6</f>
        <v>0</v>
      </c>
      <c r="T4" s="434">
        <f>P4-R4</f>
        <v>0</v>
      </c>
      <c r="U4" s="434" t="e">
        <f>#REF!</f>
        <v>#REF!</v>
      </c>
      <c r="V4" s="434">
        <f>Overall_Summary!AX6</f>
        <v>573</v>
      </c>
      <c r="W4" s="435">
        <f>Overall_Summary!F8</f>
        <v>38400</v>
      </c>
      <c r="X4" s="435">
        <f t="shared" ref="X4:X7" si="2">W4</f>
        <v>38400</v>
      </c>
      <c r="Y4" s="435">
        <f>Overall_Summary!O8</f>
        <v>38400</v>
      </c>
      <c r="Z4" s="435">
        <f>Overall_Summary!P8</f>
        <v>0</v>
      </c>
      <c r="AA4" s="435">
        <f t="shared" ref="AA4:AA7" si="3">W4-Y4</f>
        <v>0</v>
      </c>
      <c r="AB4" s="435">
        <f>Overall_Summary!Q6</f>
        <v>0</v>
      </c>
      <c r="AC4" s="435">
        <f>Overall_Summary!AX8</f>
        <v>2328</v>
      </c>
      <c r="AD4" s="436">
        <f t="shared" ref="AD4:AD45" si="4">SUM(F4,I4,P4,W4)</f>
        <v>75200</v>
      </c>
      <c r="AE4" s="436">
        <f t="shared" ref="AE4:AE45" si="5">X4+Q4+J4+G4</f>
        <v>75200</v>
      </c>
      <c r="AF4" s="436">
        <f t="shared" ref="AF4:AF45" si="6">SUM(H4,K4,R4,Y4)</f>
        <v>75200</v>
      </c>
      <c r="AG4" s="436">
        <f t="shared" ref="AG4:AG7" si="7">SUM(L4,S4,Z4)</f>
        <v>0</v>
      </c>
      <c r="AH4" s="436">
        <f t="shared" ref="AH4:AH7" si="8">AD4-AF4</f>
        <v>0</v>
      </c>
      <c r="AI4" s="436" t="e">
        <f t="shared" ref="AI4:AJ4" si="9">SUM(N4,U4,AB4)</f>
        <v>#REF!</v>
      </c>
      <c r="AJ4" s="436">
        <f t="shared" si="9"/>
        <v>2901</v>
      </c>
      <c r="AK4" s="437">
        <f>Overall_Summary!F6+Overall_Summary!F8</f>
        <v>75200</v>
      </c>
      <c r="AL4" s="437">
        <f t="shared" ref="AL4:AL7" si="10">AK4</f>
        <v>75200</v>
      </c>
      <c r="AM4" s="437">
        <f t="shared" ref="AM4:AN4" si="11">AF4</f>
        <v>75200</v>
      </c>
      <c r="AN4" s="437">
        <f t="shared" si="11"/>
        <v>0</v>
      </c>
      <c r="AO4" s="437">
        <f>AK4-AM4</f>
        <v>0</v>
      </c>
      <c r="AP4" s="437">
        <f>SUM(Overall_Summary!Q6)</f>
        <v>0</v>
      </c>
      <c r="AQ4" s="437">
        <f>SUM(Overall_Summary!AX6:AX8)</f>
        <v>2901</v>
      </c>
      <c r="AT4" s="424" t="s">
        <v>101</v>
      </c>
      <c r="AU4" s="425" t="e">
        <f t="shared" ref="AU4:AY4" si="12">I46</f>
        <v>#REF!</v>
      </c>
      <c r="AV4" s="425">
        <f t="shared" si="12"/>
        <v>179433</v>
      </c>
      <c r="AW4" s="425" t="e">
        <f t="shared" si="12"/>
        <v>#REF!</v>
      </c>
      <c r="AX4" s="427">
        <f t="shared" si="12"/>
        <v>0</v>
      </c>
      <c r="AY4" s="428">
        <f t="shared" si="12"/>
        <v>19275</v>
      </c>
      <c r="AZ4" s="425">
        <f>SUM(Overall_Summary!N89,Overall_Summary!N32)</f>
        <v>13300</v>
      </c>
      <c r="BA4" s="429">
        <f>'Monthly Progress'!F47</f>
        <v>13747</v>
      </c>
      <c r="BB4" s="425">
        <f t="shared" ref="BB4:BC4" si="13">N46</f>
        <v>2000</v>
      </c>
      <c r="BC4" s="425">
        <f t="shared" si="13"/>
        <v>10923</v>
      </c>
    </row>
    <row r="5" spans="1:59" ht="12.75" x14ac:dyDescent="0.2">
      <c r="A5" s="874">
        <v>2</v>
      </c>
      <c r="B5" s="863" t="s">
        <v>54</v>
      </c>
      <c r="C5" s="111" t="s">
        <v>55</v>
      </c>
      <c r="D5" s="111" t="s">
        <v>400</v>
      </c>
      <c r="E5" s="431" t="s">
        <v>97</v>
      </c>
      <c r="F5" s="432"/>
      <c r="G5" s="432"/>
      <c r="H5" s="432"/>
      <c r="I5" s="433"/>
      <c r="J5" s="433"/>
      <c r="K5" s="433"/>
      <c r="L5" s="433"/>
      <c r="M5" s="433"/>
      <c r="N5" s="433"/>
      <c r="O5" s="433"/>
      <c r="P5" s="434"/>
      <c r="Q5" s="434"/>
      <c r="R5" s="434"/>
      <c r="S5" s="434"/>
      <c r="T5" s="434"/>
      <c r="U5" s="434"/>
      <c r="V5" s="434"/>
      <c r="W5" s="435">
        <f>Overall_Summary!F9</f>
        <v>70000</v>
      </c>
      <c r="X5" s="435">
        <f t="shared" si="2"/>
        <v>70000</v>
      </c>
      <c r="Y5" s="435">
        <f>Overall_Summary!O9</f>
        <v>70000</v>
      </c>
      <c r="Z5" s="435">
        <f>Overall_Summary!P9</f>
        <v>2720</v>
      </c>
      <c r="AA5" s="435">
        <f t="shared" si="3"/>
        <v>0</v>
      </c>
      <c r="AB5" s="435">
        <f>Overall_Summary!Q9</f>
        <v>0</v>
      </c>
      <c r="AC5" s="435" t="str">
        <f>Overall_Summary!AX9</f>
        <v>-</v>
      </c>
      <c r="AD5" s="436">
        <f t="shared" si="4"/>
        <v>70000</v>
      </c>
      <c r="AE5" s="436">
        <f t="shared" si="5"/>
        <v>70000</v>
      </c>
      <c r="AF5" s="436">
        <f t="shared" si="6"/>
        <v>70000</v>
      </c>
      <c r="AG5" s="436">
        <f t="shared" si="7"/>
        <v>2720</v>
      </c>
      <c r="AH5" s="436">
        <f t="shared" si="8"/>
        <v>0</v>
      </c>
      <c r="AI5" s="436">
        <f t="shared" ref="AI5:AJ5" si="14">SUM(N5,U5,AB5)</f>
        <v>0</v>
      </c>
      <c r="AJ5" s="436">
        <f t="shared" si="14"/>
        <v>0</v>
      </c>
      <c r="AK5" s="437"/>
      <c r="AL5" s="437">
        <f t="shared" si="10"/>
        <v>0</v>
      </c>
      <c r="AM5" s="437"/>
      <c r="AN5" s="437"/>
      <c r="AO5" s="437"/>
      <c r="AP5" s="437"/>
      <c r="AQ5" s="437"/>
      <c r="AT5" s="438" t="s">
        <v>647</v>
      </c>
      <c r="AU5" s="439">
        <f t="shared" ref="AU5:AZ5" si="15">W23</f>
        <v>127050</v>
      </c>
      <c r="AV5" s="431">
        <f t="shared" si="15"/>
        <v>127050</v>
      </c>
      <c r="AW5" s="439">
        <f t="shared" si="15"/>
        <v>124666</v>
      </c>
      <c r="AX5" s="439">
        <f t="shared" si="15"/>
        <v>0</v>
      </c>
      <c r="AY5" s="439">
        <f t="shared" si="15"/>
        <v>2384</v>
      </c>
      <c r="AZ5" s="439">
        <f t="shared" si="15"/>
        <v>0</v>
      </c>
      <c r="BA5" s="440">
        <f>'Monthly Progress'!F49</f>
        <v>2251</v>
      </c>
      <c r="BB5" s="439">
        <f t="shared" ref="BB5:BC5" si="16">AB23</f>
        <v>0</v>
      </c>
      <c r="BC5" s="439">
        <f t="shared" si="16"/>
        <v>6890</v>
      </c>
    </row>
    <row r="6" spans="1:59" ht="15" x14ac:dyDescent="0.2">
      <c r="A6" s="789"/>
      <c r="B6" s="789"/>
      <c r="C6" s="111" t="s">
        <v>55</v>
      </c>
      <c r="D6" s="441" t="s">
        <v>648</v>
      </c>
      <c r="E6" s="431" t="s">
        <v>97</v>
      </c>
      <c r="F6" s="432"/>
      <c r="G6" s="432"/>
      <c r="H6" s="432"/>
      <c r="I6" s="433"/>
      <c r="J6" s="433"/>
      <c r="K6" s="433"/>
      <c r="L6" s="433"/>
      <c r="M6" s="433"/>
      <c r="N6" s="433"/>
      <c r="O6" s="433"/>
      <c r="P6" s="434"/>
      <c r="Q6" s="434"/>
      <c r="R6" s="434"/>
      <c r="S6" s="434"/>
      <c r="T6" s="434"/>
      <c r="U6" s="434"/>
      <c r="V6" s="434"/>
      <c r="W6" s="435">
        <f>Overall_Summary!F10</f>
        <v>134000</v>
      </c>
      <c r="X6" s="435">
        <f t="shared" si="2"/>
        <v>134000</v>
      </c>
      <c r="Y6" s="435">
        <f>Overall_Summary!O10</f>
        <v>134000</v>
      </c>
      <c r="Z6" s="435">
        <f>Overall_Summary!P10</f>
        <v>7926</v>
      </c>
      <c r="AA6" s="435">
        <f t="shared" si="3"/>
        <v>0</v>
      </c>
      <c r="AB6" s="435">
        <f>Overall_Summary!Q10</f>
        <v>0</v>
      </c>
      <c r="AC6" s="435">
        <f>Overall_Summary!AX10</f>
        <v>10567</v>
      </c>
      <c r="AD6" s="436">
        <f t="shared" si="4"/>
        <v>134000</v>
      </c>
      <c r="AE6" s="436">
        <f t="shared" si="5"/>
        <v>134000</v>
      </c>
      <c r="AF6" s="436">
        <f t="shared" si="6"/>
        <v>134000</v>
      </c>
      <c r="AG6" s="436">
        <f t="shared" si="7"/>
        <v>7926</v>
      </c>
      <c r="AH6" s="436">
        <f t="shared" si="8"/>
        <v>0</v>
      </c>
      <c r="AI6" s="436">
        <f t="shared" ref="AI6:AJ6" si="17">SUM(N6,U6,AB6)</f>
        <v>0</v>
      </c>
      <c r="AJ6" s="436">
        <f t="shared" si="17"/>
        <v>10567</v>
      </c>
      <c r="AK6" s="437"/>
      <c r="AL6" s="437">
        <f t="shared" si="10"/>
        <v>0</v>
      </c>
      <c r="AM6" s="437"/>
      <c r="AN6" s="437"/>
      <c r="AO6" s="437"/>
      <c r="AP6" s="437"/>
      <c r="AQ6" s="437"/>
      <c r="AT6" s="424" t="s">
        <v>251</v>
      </c>
      <c r="AU6" s="425">
        <f>F46</f>
        <v>156793</v>
      </c>
      <c r="AV6" s="425">
        <f>AU6</f>
        <v>156793</v>
      </c>
      <c r="AW6" s="425">
        <f>H46</f>
        <v>156793</v>
      </c>
      <c r="AX6" s="427">
        <v>0</v>
      </c>
      <c r="AY6" s="428">
        <v>0</v>
      </c>
      <c r="AZ6" s="424">
        <v>0</v>
      </c>
      <c r="BA6" s="411">
        <v>0</v>
      </c>
      <c r="BB6" s="411" t="s">
        <v>149</v>
      </c>
      <c r="BC6" s="411" t="s">
        <v>149</v>
      </c>
    </row>
    <row r="7" spans="1:59" ht="45" x14ac:dyDescent="0.2">
      <c r="A7" s="789"/>
      <c r="B7" s="789"/>
      <c r="C7" s="140" t="s">
        <v>55</v>
      </c>
      <c r="D7" s="442" t="s">
        <v>649</v>
      </c>
      <c r="E7" s="436" t="s">
        <v>97</v>
      </c>
      <c r="F7" s="426"/>
      <c r="G7" s="426"/>
      <c r="H7" s="426"/>
      <c r="I7" s="443"/>
      <c r="J7" s="443"/>
      <c r="K7" s="443"/>
      <c r="L7" s="443"/>
      <c r="M7" s="443"/>
      <c r="N7" s="443"/>
      <c r="O7" s="443"/>
      <c r="P7" s="444"/>
      <c r="Q7" s="444"/>
      <c r="R7" s="444"/>
      <c r="S7" s="444"/>
      <c r="T7" s="444"/>
      <c r="U7" s="444"/>
      <c r="V7" s="444"/>
      <c r="W7" s="445">
        <f>Overall_Summary!F11</f>
        <v>134000</v>
      </c>
      <c r="X7" s="435">
        <f t="shared" si="2"/>
        <v>134000</v>
      </c>
      <c r="Y7" s="445">
        <f>Overall_Summary!O11</f>
        <v>134000</v>
      </c>
      <c r="Z7" s="445"/>
      <c r="AA7" s="435">
        <f t="shared" si="3"/>
        <v>0</v>
      </c>
      <c r="AB7" s="435">
        <f>Overall_Summary!Q11</f>
        <v>0</v>
      </c>
      <c r="AC7" s="435">
        <f>Overall_Summary!AX11</f>
        <v>1259</v>
      </c>
      <c r="AD7" s="436">
        <f t="shared" si="4"/>
        <v>134000</v>
      </c>
      <c r="AE7" s="436">
        <f t="shared" si="5"/>
        <v>134000</v>
      </c>
      <c r="AF7" s="436">
        <f t="shared" si="6"/>
        <v>134000</v>
      </c>
      <c r="AG7" s="436">
        <f t="shared" si="7"/>
        <v>0</v>
      </c>
      <c r="AH7" s="436">
        <f t="shared" si="8"/>
        <v>0</v>
      </c>
      <c r="AI7" s="436">
        <f t="shared" ref="AI7:AJ7" si="18">SUM(N7,U7,AB7)</f>
        <v>0</v>
      </c>
      <c r="AJ7" s="436">
        <f t="shared" si="18"/>
        <v>1259</v>
      </c>
      <c r="AK7" s="446"/>
      <c r="AL7" s="437">
        <f t="shared" si="10"/>
        <v>0</v>
      </c>
      <c r="AM7" s="446"/>
      <c r="AN7" s="446"/>
      <c r="AO7" s="446"/>
      <c r="AP7" s="437"/>
      <c r="AQ7" s="437"/>
      <c r="AR7" s="134"/>
      <c r="AS7" s="134"/>
      <c r="AT7" s="424" t="s">
        <v>97</v>
      </c>
      <c r="AU7" s="425" t="e">
        <f t="shared" ref="AU7:AX7" si="19">W46-AU5</f>
        <v>#REF!</v>
      </c>
      <c r="AV7" s="425">
        <f t="shared" si="19"/>
        <v>7510769</v>
      </c>
      <c r="AW7" s="425">
        <f t="shared" si="19"/>
        <v>2680927</v>
      </c>
      <c r="AX7" s="427">
        <f t="shared" si="19"/>
        <v>115301</v>
      </c>
      <c r="AY7" s="428" t="e">
        <f>AA46</f>
        <v>#REF!</v>
      </c>
      <c r="AZ7" s="425">
        <f>SUM(Overall_Summary!N8,Overall_Summary!N9,Overall_Summary!N10,Overall_Summary!N11,Overall_Summary!N34,Overall_Summary!N35,Overall_Summary!N43,Overall_Summary!N44,Overall_Summary!N52,Overall_Summary!N74,Overall_Summary!N77,Overall_Summary!N88,Overall_Summary!N90,Overall_Summary!N95,Overall_Summary!N101,Overall_Summary!N102,Overall_Summary!N103,Overall_Summary!N104,Overall_Summary!N105,Overall_Summary!N113)-AZ5</f>
        <v>221294</v>
      </c>
      <c r="BA7" s="429">
        <f>'Monthly Progress'!F50</f>
        <v>35548</v>
      </c>
      <c r="BB7" s="424" t="e">
        <f t="shared" ref="BB7:BC7" si="20">AB46-BB5</f>
        <v>#REF!</v>
      </c>
      <c r="BC7" s="425">
        <f t="shared" si="20"/>
        <v>41922</v>
      </c>
      <c r="BD7" s="134"/>
      <c r="BE7" s="134"/>
      <c r="BF7" s="134"/>
      <c r="BG7" s="134"/>
    </row>
    <row r="8" spans="1:59" ht="60" x14ac:dyDescent="0.25">
      <c r="A8" s="789"/>
      <c r="B8" s="789"/>
      <c r="C8" s="140" t="s">
        <v>55</v>
      </c>
      <c r="D8" s="447" t="s">
        <v>650</v>
      </c>
      <c r="E8" s="436" t="s">
        <v>97</v>
      </c>
      <c r="F8" s="426"/>
      <c r="G8" s="426"/>
      <c r="H8" s="426"/>
      <c r="I8" s="443"/>
      <c r="J8" s="443"/>
      <c r="K8" s="443"/>
      <c r="L8" s="443"/>
      <c r="M8" s="443"/>
      <c r="N8" s="443"/>
      <c r="O8" s="443"/>
      <c r="P8" s="444"/>
      <c r="Q8" s="444"/>
      <c r="R8" s="444"/>
      <c r="S8" s="444"/>
      <c r="T8" s="444"/>
      <c r="U8" s="444"/>
      <c r="V8" s="444"/>
      <c r="W8" s="445">
        <v>363500</v>
      </c>
      <c r="X8" s="435">
        <v>0</v>
      </c>
      <c r="Y8" s="445">
        <v>0</v>
      </c>
      <c r="Z8" s="445"/>
      <c r="AA8" s="435"/>
      <c r="AB8" s="435"/>
      <c r="AC8" s="435"/>
      <c r="AD8" s="436">
        <f t="shared" si="4"/>
        <v>363500</v>
      </c>
      <c r="AE8" s="436">
        <f t="shared" si="5"/>
        <v>0</v>
      </c>
      <c r="AF8" s="436">
        <f t="shared" si="6"/>
        <v>0</v>
      </c>
      <c r="AG8" s="436">
        <v>0</v>
      </c>
      <c r="AH8" s="436">
        <v>0</v>
      </c>
      <c r="AI8" s="436">
        <v>0</v>
      </c>
      <c r="AJ8" s="436">
        <v>0</v>
      </c>
      <c r="AK8" s="446"/>
      <c r="AL8" s="437"/>
      <c r="AM8" s="446"/>
      <c r="AN8" s="446"/>
      <c r="AO8" s="446"/>
      <c r="AP8" s="437"/>
      <c r="AQ8" s="437"/>
      <c r="AR8" s="134"/>
      <c r="AS8" s="134"/>
      <c r="AT8" s="411" t="s">
        <v>531</v>
      </c>
      <c r="AU8" s="448" t="e">
        <f t="shared" ref="AU8:BC8" si="21">SUM(AU3:AU7)</f>
        <v>#REF!</v>
      </c>
      <c r="AV8" s="448">
        <f t="shared" si="21"/>
        <v>10009459</v>
      </c>
      <c r="AW8" s="448" t="e">
        <f t="shared" si="21"/>
        <v>#REF!</v>
      </c>
      <c r="AX8" s="448" t="e">
        <f t="shared" si="21"/>
        <v>#REF!</v>
      </c>
      <c r="AY8" s="448" t="e">
        <f t="shared" si="21"/>
        <v>#REF!</v>
      </c>
      <c r="AZ8" s="448" t="e">
        <f t="shared" si="21"/>
        <v>#REF!</v>
      </c>
      <c r="BA8" s="448">
        <f t="shared" si="21"/>
        <v>149812</v>
      </c>
      <c r="BB8" s="448" t="e">
        <f t="shared" si="21"/>
        <v>#REF!</v>
      </c>
      <c r="BC8" s="448" t="e">
        <f t="shared" si="21"/>
        <v>#REF!</v>
      </c>
      <c r="BD8" s="134"/>
      <c r="BE8" s="134"/>
      <c r="BF8" s="134"/>
      <c r="BG8" s="134"/>
    </row>
    <row r="9" spans="1:59" ht="60" x14ac:dyDescent="0.2">
      <c r="A9" s="789"/>
      <c r="B9" s="789"/>
      <c r="C9" s="140" t="s">
        <v>55</v>
      </c>
      <c r="D9" s="449" t="s">
        <v>651</v>
      </c>
      <c r="E9" s="436" t="s">
        <v>97</v>
      </c>
      <c r="F9" s="426"/>
      <c r="G9" s="426"/>
      <c r="H9" s="426"/>
      <c r="I9" s="443"/>
      <c r="J9" s="443"/>
      <c r="K9" s="443"/>
      <c r="L9" s="443"/>
      <c r="M9" s="443"/>
      <c r="N9" s="443"/>
      <c r="O9" s="443"/>
      <c r="P9" s="444"/>
      <c r="Q9" s="444"/>
      <c r="R9" s="444"/>
      <c r="S9" s="444"/>
      <c r="T9" s="444"/>
      <c r="U9" s="444"/>
      <c r="V9" s="444"/>
      <c r="W9" s="445">
        <v>256600</v>
      </c>
      <c r="X9" s="435">
        <v>0</v>
      </c>
      <c r="Y9" s="445">
        <v>0</v>
      </c>
      <c r="Z9" s="445"/>
      <c r="AA9" s="435"/>
      <c r="AB9" s="435"/>
      <c r="AC9" s="435"/>
      <c r="AD9" s="436">
        <f t="shared" si="4"/>
        <v>256600</v>
      </c>
      <c r="AE9" s="436">
        <f t="shared" si="5"/>
        <v>0</v>
      </c>
      <c r="AF9" s="436">
        <f t="shared" si="6"/>
        <v>0</v>
      </c>
      <c r="AG9" s="436">
        <v>0</v>
      </c>
      <c r="AH9" s="436">
        <v>0</v>
      </c>
      <c r="AI9" s="436">
        <v>0</v>
      </c>
      <c r="AJ9" s="436"/>
      <c r="AK9" s="446"/>
      <c r="AL9" s="437"/>
      <c r="AM9" s="446"/>
      <c r="AN9" s="446"/>
      <c r="AO9" s="446"/>
      <c r="AP9" s="437"/>
      <c r="AQ9" s="437"/>
      <c r="AR9" s="134"/>
      <c r="AS9" s="134"/>
      <c r="AU9" s="878" t="s">
        <v>652</v>
      </c>
      <c r="AV9" s="778"/>
      <c r="AW9" s="778"/>
      <c r="BD9" s="134"/>
      <c r="BE9" s="134"/>
      <c r="BF9" s="134"/>
      <c r="BG9" s="134"/>
    </row>
    <row r="10" spans="1:59" ht="12.75" x14ac:dyDescent="0.2">
      <c r="A10" s="773"/>
      <c r="B10" s="773"/>
      <c r="C10" s="140" t="s">
        <v>55</v>
      </c>
      <c r="D10" s="111" t="s">
        <v>250</v>
      </c>
      <c r="E10" s="431" t="s">
        <v>97</v>
      </c>
      <c r="F10" s="432">
        <f>Overall_Summary!F12</f>
        <v>14519</v>
      </c>
      <c r="G10" s="432">
        <f t="shared" ref="G10:G18" si="22">F10</f>
        <v>14519</v>
      </c>
      <c r="H10" s="432">
        <f>Overall_Summary!O12</f>
        <v>14519</v>
      </c>
      <c r="I10" s="433"/>
      <c r="J10" s="433"/>
      <c r="K10" s="433"/>
      <c r="L10" s="433"/>
      <c r="M10" s="433"/>
      <c r="N10" s="433"/>
      <c r="O10" s="433"/>
      <c r="P10" s="434"/>
      <c r="Q10" s="434"/>
      <c r="R10" s="434"/>
      <c r="S10" s="434"/>
      <c r="T10" s="434"/>
      <c r="U10" s="434"/>
      <c r="V10" s="434"/>
      <c r="W10" s="435"/>
      <c r="X10" s="435">
        <f>W10</f>
        <v>0</v>
      </c>
      <c r="Y10" s="435"/>
      <c r="Z10" s="435"/>
      <c r="AA10" s="435"/>
      <c r="AB10" s="435"/>
      <c r="AC10" s="435"/>
      <c r="AD10" s="436">
        <f t="shared" si="4"/>
        <v>14519</v>
      </c>
      <c r="AE10" s="436">
        <f t="shared" si="5"/>
        <v>14519</v>
      </c>
      <c r="AF10" s="436">
        <f t="shared" si="6"/>
        <v>14519</v>
      </c>
      <c r="AG10" s="436">
        <f t="shared" ref="AG10:AG45" si="23">SUM(L10,S10,Z10)</f>
        <v>0</v>
      </c>
      <c r="AH10" s="436">
        <f t="shared" ref="AH10:AH13" si="24">AD10-AF10</f>
        <v>0</v>
      </c>
      <c r="AI10" s="436">
        <f t="shared" ref="AI10:AJ10" si="25">SUM(N10,U10,AB10)</f>
        <v>0</v>
      </c>
      <c r="AJ10" s="436">
        <f t="shared" si="25"/>
        <v>0</v>
      </c>
      <c r="AK10" s="437"/>
      <c r="AL10" s="437">
        <f t="shared" ref="AL10:AL18" si="26">AK10</f>
        <v>0</v>
      </c>
      <c r="AM10" s="437"/>
      <c r="AN10" s="437"/>
      <c r="AO10" s="437"/>
      <c r="AP10" s="437"/>
      <c r="AQ10" s="437"/>
      <c r="AV10" s="409"/>
      <c r="AW10" s="409"/>
      <c r="AX10" s="450"/>
      <c r="AY10" s="451"/>
    </row>
    <row r="11" spans="1:59" ht="12.75" x14ac:dyDescent="0.2">
      <c r="A11" s="874">
        <v>3</v>
      </c>
      <c r="B11" s="863" t="s">
        <v>56</v>
      </c>
      <c r="C11" s="140" t="s">
        <v>57</v>
      </c>
      <c r="D11" s="140" t="s">
        <v>653</v>
      </c>
      <c r="E11" s="140" t="s">
        <v>104</v>
      </c>
      <c r="F11" s="426"/>
      <c r="G11" s="432">
        <f t="shared" si="22"/>
        <v>0</v>
      </c>
      <c r="H11" s="426"/>
      <c r="I11" s="443"/>
      <c r="J11" s="443"/>
      <c r="K11" s="443"/>
      <c r="L11" s="443"/>
      <c r="M11" s="443"/>
      <c r="N11" s="443"/>
      <c r="O11" s="443"/>
      <c r="P11" s="452">
        <v>350700</v>
      </c>
      <c r="Q11" s="453">
        <v>350700</v>
      </c>
      <c r="R11" s="453">
        <f>Overall_Summary!O27</f>
        <v>582514</v>
      </c>
      <c r="S11" s="453">
        <f>Overall_Summary!P27</f>
        <v>581728</v>
      </c>
      <c r="T11" s="453">
        <f t="shared" ref="T11:T12" si="27">P11-R11</f>
        <v>-231814</v>
      </c>
      <c r="U11" s="879">
        <f>SUM(Overall_Summary!Q27:Q28)</f>
        <v>60000</v>
      </c>
      <c r="V11" s="879">
        <f>SUM(Overall_Summary!AX27:AX28)</f>
        <v>68314</v>
      </c>
      <c r="W11" s="454" t="e">
        <f t="shared" ref="W11:W12" si="28">AK11-P11</f>
        <v>#REF!</v>
      </c>
      <c r="X11" s="454">
        <v>679300</v>
      </c>
      <c r="Y11" s="454">
        <v>0</v>
      </c>
      <c r="Z11" s="454"/>
      <c r="AA11" s="454" t="e">
        <f t="shared" ref="AA11:AA12" si="29">W11-Y11</f>
        <v>#REF!</v>
      </c>
      <c r="AB11" s="454"/>
      <c r="AC11" s="454"/>
      <c r="AD11" s="455" t="e">
        <f t="shared" si="4"/>
        <v>#REF!</v>
      </c>
      <c r="AE11" s="436">
        <f t="shared" si="5"/>
        <v>1030000</v>
      </c>
      <c r="AF11" s="455">
        <f t="shared" si="6"/>
        <v>582514</v>
      </c>
      <c r="AG11" s="436">
        <f t="shared" si="23"/>
        <v>581728</v>
      </c>
      <c r="AH11" s="436" t="e">
        <f t="shared" si="24"/>
        <v>#REF!</v>
      </c>
      <c r="AI11" s="436">
        <f t="shared" ref="AI11:AJ11" si="30">SUM(N11,U11,AB11)</f>
        <v>60000</v>
      </c>
      <c r="AJ11" s="436">
        <f t="shared" si="30"/>
        <v>68314</v>
      </c>
      <c r="AK11" s="446" t="e">
        <f>#REF!</f>
        <v>#REF!</v>
      </c>
      <c r="AL11" s="437" t="e">
        <f t="shared" si="26"/>
        <v>#REF!</v>
      </c>
      <c r="AM11" s="446">
        <f>Overall_Summary!O27</f>
        <v>582514</v>
      </c>
      <c r="AN11" s="446">
        <f>Overall_Summary!P27</f>
        <v>581728</v>
      </c>
      <c r="AO11" s="446" t="e">
        <f t="shared" ref="AO11:AO12" si="31">AK11-AM11</f>
        <v>#REF!</v>
      </c>
      <c r="AP11" s="886">
        <f t="shared" ref="AP11:AQ11" si="32">U11</f>
        <v>60000</v>
      </c>
      <c r="AQ11" s="886">
        <f t="shared" si="32"/>
        <v>68314</v>
      </c>
      <c r="AR11" s="134"/>
      <c r="AS11" s="134"/>
      <c r="BD11" s="134"/>
      <c r="BE11" s="134"/>
      <c r="BF11" s="134"/>
      <c r="BG11" s="134"/>
    </row>
    <row r="12" spans="1:59" ht="12.75" x14ac:dyDescent="0.2">
      <c r="A12" s="773"/>
      <c r="B12" s="773"/>
      <c r="C12" s="111" t="s">
        <v>58</v>
      </c>
      <c r="D12" s="111" t="s">
        <v>654</v>
      </c>
      <c r="E12" s="456" t="s">
        <v>104</v>
      </c>
      <c r="F12" s="432"/>
      <c r="G12" s="432">
        <f t="shared" si="22"/>
        <v>0</v>
      </c>
      <c r="H12" s="432"/>
      <c r="I12" s="433"/>
      <c r="J12" s="433"/>
      <c r="K12" s="433"/>
      <c r="L12" s="433"/>
      <c r="M12" s="433"/>
      <c r="N12" s="433"/>
      <c r="O12" s="433"/>
      <c r="P12" s="457">
        <v>434600</v>
      </c>
      <c r="Q12" s="453">
        <v>434600</v>
      </c>
      <c r="R12" s="458" t="e">
        <f t="shared" ref="R12:S12" si="33">#REF!</f>
        <v>#REF!</v>
      </c>
      <c r="S12" s="458" t="e">
        <f t="shared" si="33"/>
        <v>#REF!</v>
      </c>
      <c r="T12" s="458" t="e">
        <f t="shared" si="27"/>
        <v>#REF!</v>
      </c>
      <c r="U12" s="773"/>
      <c r="V12" s="773"/>
      <c r="W12" s="459">
        <f t="shared" si="28"/>
        <v>885400</v>
      </c>
      <c r="X12" s="459">
        <v>885400</v>
      </c>
      <c r="Y12" s="459">
        <v>0</v>
      </c>
      <c r="Z12" s="459"/>
      <c r="AA12" s="459">
        <f t="shared" si="29"/>
        <v>885400</v>
      </c>
      <c r="AB12" s="459"/>
      <c r="AC12" s="459"/>
      <c r="AD12" s="455">
        <f t="shared" si="4"/>
        <v>1320000</v>
      </c>
      <c r="AE12" s="436">
        <f t="shared" si="5"/>
        <v>1320000</v>
      </c>
      <c r="AF12" s="455" t="e">
        <f t="shared" si="6"/>
        <v>#REF!</v>
      </c>
      <c r="AG12" s="436" t="e">
        <f t="shared" si="23"/>
        <v>#REF!</v>
      </c>
      <c r="AH12" s="436" t="e">
        <f t="shared" si="24"/>
        <v>#REF!</v>
      </c>
      <c r="AI12" s="436">
        <f t="shared" ref="AI12:AJ12" si="34">SUM(N12,U12,AB12)</f>
        <v>0</v>
      </c>
      <c r="AJ12" s="436">
        <f t="shared" si="34"/>
        <v>0</v>
      </c>
      <c r="AK12" s="437">
        <f>Overall_Summary!F28</f>
        <v>1320000</v>
      </c>
      <c r="AL12" s="437">
        <f t="shared" si="26"/>
        <v>1320000</v>
      </c>
      <c r="AM12" s="437" t="e">
        <f t="shared" ref="AM12:AN12" si="35">#REF!</f>
        <v>#REF!</v>
      </c>
      <c r="AN12" s="437" t="e">
        <f t="shared" si="35"/>
        <v>#REF!</v>
      </c>
      <c r="AO12" s="437" t="e">
        <f t="shared" si="31"/>
        <v>#REF!</v>
      </c>
      <c r="AP12" s="773"/>
      <c r="AQ12" s="773"/>
    </row>
    <row r="13" spans="1:59" ht="12.75" x14ac:dyDescent="0.2">
      <c r="A13" s="874">
        <v>4</v>
      </c>
      <c r="B13" s="863" t="s">
        <v>102</v>
      </c>
      <c r="C13" s="111" t="s">
        <v>103</v>
      </c>
      <c r="D13" s="111" t="s">
        <v>438</v>
      </c>
      <c r="E13" s="431" t="s">
        <v>168</v>
      </c>
      <c r="F13" s="432"/>
      <c r="G13" s="432">
        <f t="shared" si="22"/>
        <v>0</v>
      </c>
      <c r="H13" s="432"/>
      <c r="I13" s="433">
        <f>Overall_Summary!F32</f>
        <v>29433</v>
      </c>
      <c r="J13" s="433">
        <f>I13</f>
        <v>29433</v>
      </c>
      <c r="K13" s="433">
        <f>Overall_Summary!O32</f>
        <v>24214</v>
      </c>
      <c r="L13" s="433">
        <f>Overall_Summary!P32</f>
        <v>0</v>
      </c>
      <c r="M13" s="433">
        <f>I13-K13</f>
        <v>5219</v>
      </c>
      <c r="N13" s="433">
        <f>Overall_Summary!Q32</f>
        <v>0</v>
      </c>
      <c r="O13" s="433">
        <f>Overall_Summary!AX32</f>
        <v>1276</v>
      </c>
      <c r="P13" s="434"/>
      <c r="Q13" s="434"/>
      <c r="R13" s="434"/>
      <c r="S13" s="434"/>
      <c r="T13" s="434"/>
      <c r="U13" s="434"/>
      <c r="V13" s="434"/>
      <c r="W13" s="435"/>
      <c r="X13" s="435"/>
      <c r="Y13" s="435"/>
      <c r="Z13" s="435"/>
      <c r="AA13" s="435"/>
      <c r="AB13" s="435"/>
      <c r="AC13" s="435"/>
      <c r="AD13" s="436">
        <f t="shared" si="4"/>
        <v>29433</v>
      </c>
      <c r="AE13" s="436">
        <f t="shared" si="5"/>
        <v>29433</v>
      </c>
      <c r="AF13" s="436">
        <f t="shared" si="6"/>
        <v>24214</v>
      </c>
      <c r="AG13" s="436">
        <f t="shared" si="23"/>
        <v>0</v>
      </c>
      <c r="AH13" s="436">
        <f t="shared" si="24"/>
        <v>5219</v>
      </c>
      <c r="AI13" s="436">
        <f t="shared" ref="AI13:AJ13" si="36">SUM(N13,U13,AB13)</f>
        <v>0</v>
      </c>
      <c r="AJ13" s="436">
        <f t="shared" si="36"/>
        <v>1276</v>
      </c>
      <c r="AK13" s="437"/>
      <c r="AL13" s="437">
        <f t="shared" si="26"/>
        <v>0</v>
      </c>
      <c r="AM13" s="437"/>
      <c r="AN13" s="437"/>
      <c r="AO13" s="437"/>
      <c r="AP13" s="437"/>
      <c r="AQ13" s="437"/>
    </row>
    <row r="14" spans="1:59" ht="38.25" x14ac:dyDescent="0.2">
      <c r="A14" s="773"/>
      <c r="B14" s="773"/>
      <c r="C14" s="111" t="s">
        <v>103</v>
      </c>
      <c r="D14" s="408" t="s">
        <v>655</v>
      </c>
      <c r="E14" s="431"/>
      <c r="F14" s="432"/>
      <c r="G14" s="432">
        <f t="shared" si="22"/>
        <v>0</v>
      </c>
      <c r="H14" s="432"/>
      <c r="I14" s="433" t="e">
        <f>#REF!</f>
        <v>#REF!</v>
      </c>
      <c r="J14" s="433">
        <v>0</v>
      </c>
      <c r="K14" s="433" t="s">
        <v>149</v>
      </c>
      <c r="L14" s="433"/>
      <c r="M14" s="433" t="s">
        <v>149</v>
      </c>
      <c r="N14" s="433"/>
      <c r="O14" s="433"/>
      <c r="P14" s="434"/>
      <c r="Q14" s="434"/>
      <c r="R14" s="434"/>
      <c r="S14" s="434"/>
      <c r="T14" s="434"/>
      <c r="U14" s="434"/>
      <c r="V14" s="434"/>
      <c r="W14" s="435"/>
      <c r="X14" s="435"/>
      <c r="Y14" s="435"/>
      <c r="Z14" s="435"/>
      <c r="AA14" s="435"/>
      <c r="AB14" s="435"/>
      <c r="AC14" s="435"/>
      <c r="AD14" s="460" t="e">
        <f t="shared" si="4"/>
        <v>#REF!</v>
      </c>
      <c r="AE14" s="460">
        <f t="shared" si="5"/>
        <v>0</v>
      </c>
      <c r="AF14" s="460">
        <f t="shared" si="6"/>
        <v>0</v>
      </c>
      <c r="AG14" s="460">
        <f t="shared" si="23"/>
        <v>0</v>
      </c>
      <c r="AH14" s="461" t="str">
        <f>M14</f>
        <v>-</v>
      </c>
      <c r="AI14" s="436">
        <f t="shared" ref="AI14:AJ14" si="37">SUM(N14,U14,AB14)</f>
        <v>0</v>
      </c>
      <c r="AJ14" s="436">
        <f t="shared" si="37"/>
        <v>0</v>
      </c>
      <c r="AK14" s="437"/>
      <c r="AL14" s="437">
        <f t="shared" si="26"/>
        <v>0</v>
      </c>
      <c r="AM14" s="437"/>
      <c r="AN14" s="437"/>
      <c r="AO14" s="437"/>
      <c r="AP14" s="437"/>
      <c r="AQ14" s="437"/>
      <c r="AT14" s="412" t="s">
        <v>184</v>
      </c>
      <c r="AU14" s="411" t="s">
        <v>8</v>
      </c>
      <c r="AV14" s="412" t="s">
        <v>311</v>
      </c>
      <c r="AW14" s="412" t="s">
        <v>633</v>
      </c>
      <c r="AX14" s="413" t="s">
        <v>634</v>
      </c>
      <c r="AY14" s="414" t="s">
        <v>243</v>
      </c>
      <c r="AZ14" s="411" t="s">
        <v>635</v>
      </c>
      <c r="BA14" s="415" t="s">
        <v>656</v>
      </c>
      <c r="BB14" s="416" t="s">
        <v>637</v>
      </c>
      <c r="BC14" s="416" t="s">
        <v>638</v>
      </c>
    </row>
    <row r="15" spans="1:59" ht="12.75" x14ac:dyDescent="0.2">
      <c r="A15" s="874">
        <v>5</v>
      </c>
      <c r="B15" s="863" t="s">
        <v>105</v>
      </c>
      <c r="C15" s="462" t="s">
        <v>107</v>
      </c>
      <c r="D15" s="111" t="s">
        <v>280</v>
      </c>
      <c r="E15" s="431" t="s">
        <v>97</v>
      </c>
      <c r="F15" s="432"/>
      <c r="G15" s="432">
        <f t="shared" si="22"/>
        <v>0</v>
      </c>
      <c r="H15" s="432"/>
      <c r="I15" s="433"/>
      <c r="J15" s="433"/>
      <c r="K15" s="433"/>
      <c r="L15" s="433"/>
      <c r="M15" s="433"/>
      <c r="N15" s="433"/>
      <c r="O15" s="433"/>
      <c r="P15" s="434"/>
      <c r="Q15" s="434"/>
      <c r="R15" s="434"/>
      <c r="S15" s="434"/>
      <c r="T15" s="434"/>
      <c r="U15" s="434"/>
      <c r="V15" s="434"/>
      <c r="W15" s="435">
        <f>Overall_Summary!F35</f>
        <v>195000</v>
      </c>
      <c r="X15" s="435">
        <f t="shared" ref="X15:X16" si="38">W15</f>
        <v>195000</v>
      </c>
      <c r="Y15" s="435">
        <f>Overall_Summary!O35</f>
        <v>195000</v>
      </c>
      <c r="Z15" s="435"/>
      <c r="AA15" s="435">
        <f t="shared" ref="AA15:AA16" si="39">W15-Y15</f>
        <v>0</v>
      </c>
      <c r="AB15" s="435">
        <f>Overall_Summary!Q35</f>
        <v>0</v>
      </c>
      <c r="AC15" s="435" t="str">
        <f>Overall_Summary!AX35</f>
        <v>-</v>
      </c>
      <c r="AD15" s="436">
        <f t="shared" si="4"/>
        <v>195000</v>
      </c>
      <c r="AE15" s="436">
        <f t="shared" si="5"/>
        <v>195000</v>
      </c>
      <c r="AF15" s="436">
        <f t="shared" si="6"/>
        <v>195000</v>
      </c>
      <c r="AG15" s="436">
        <f t="shared" si="23"/>
        <v>0</v>
      </c>
      <c r="AH15" s="436">
        <f t="shared" ref="AH15:AH23" si="40">AD15-AF15</f>
        <v>0</v>
      </c>
      <c r="AI15" s="436">
        <f t="shared" ref="AI15:AJ15" si="41">SUM(N15,U15,AB15)</f>
        <v>0</v>
      </c>
      <c r="AJ15" s="436">
        <f t="shared" si="41"/>
        <v>0</v>
      </c>
      <c r="AK15" s="437"/>
      <c r="AL15" s="437">
        <f t="shared" si="26"/>
        <v>0</v>
      </c>
      <c r="AM15" s="437"/>
      <c r="AN15" s="437"/>
      <c r="AO15" s="437"/>
      <c r="AP15" s="437"/>
      <c r="AQ15" s="437"/>
      <c r="AT15" s="424" t="s">
        <v>104</v>
      </c>
      <c r="AU15" s="425" t="e">
        <f>AD43+AD38+AD35+AD20+AD16+AD12+AD11+AD4</f>
        <v>#REF!</v>
      </c>
      <c r="AV15" s="425" t="e">
        <f>AU15</f>
        <v>#REF!</v>
      </c>
      <c r="AW15" s="425" t="e">
        <f t="shared" ref="AW15:AX15" si="42">AM46</f>
        <v>#REF!</v>
      </c>
      <c r="AX15" s="425" t="e">
        <f t="shared" si="42"/>
        <v>#REF!</v>
      </c>
      <c r="AY15" s="428" t="e">
        <f>AH43+AH38+AH35+AH20+AH16+AH12+AH11+AH4</f>
        <v>#REF!</v>
      </c>
      <c r="AZ15" s="424" t="e">
        <f>SUM(#REF!,Overall_Summary!N8,Overall_Summary!N27,Overall_Summary!N28,Overall_Summary!N34,Overall_Summary!N43,Overall_Summary!N44,Overall_Summary!N84,Overall_Summary!N86,Overall_Summary!N101,Overall_Summary!N102,Overall_Summary!N103,Overall_Summary!N104,Overall_Summary!N105)</f>
        <v>#REF!</v>
      </c>
      <c r="BA15" s="429">
        <f>SUM('Monthly Progress'!H5,'Monthly Progress'!H6,'Monthly Progress'!H11,'Monthly Progress'!H12,'Monthly Progress'!H15,'Monthly Progress'!H19,'Monthly Progress'!H32,'Monthly Progress'!H35,'Monthly Progress'!H40)</f>
        <v>68012</v>
      </c>
      <c r="BB15" s="425" t="e">
        <f t="shared" ref="BB15:BC15" si="43">AP46</f>
        <v>#REF!</v>
      </c>
      <c r="BC15" s="425">
        <f t="shared" si="43"/>
        <v>84267</v>
      </c>
    </row>
    <row r="16" spans="1:59" ht="12.75" x14ac:dyDescent="0.2">
      <c r="A16" s="773"/>
      <c r="B16" s="773"/>
      <c r="C16" s="111" t="s">
        <v>106</v>
      </c>
      <c r="D16" s="111" t="s">
        <v>278</v>
      </c>
      <c r="E16" s="431" t="s">
        <v>104</v>
      </c>
      <c r="F16" s="432"/>
      <c r="G16" s="432">
        <f t="shared" si="22"/>
        <v>0</v>
      </c>
      <c r="H16" s="432"/>
      <c r="I16" s="433"/>
      <c r="J16" s="433"/>
      <c r="K16" s="433"/>
      <c r="L16" s="433"/>
      <c r="M16" s="433"/>
      <c r="N16" s="433"/>
      <c r="O16" s="433"/>
      <c r="P16" s="434"/>
      <c r="Q16" s="434"/>
      <c r="R16" s="434"/>
      <c r="S16" s="434"/>
      <c r="T16" s="434"/>
      <c r="U16" s="434"/>
      <c r="V16" s="434"/>
      <c r="W16" s="435">
        <f>Overall_Summary!F34</f>
        <v>64713</v>
      </c>
      <c r="X16" s="435">
        <f t="shared" si="38"/>
        <v>64713</v>
      </c>
      <c r="Y16" s="435">
        <f>Overall_Summary!O34</f>
        <v>65059</v>
      </c>
      <c r="Z16" s="435"/>
      <c r="AA16" s="435">
        <f t="shared" si="39"/>
        <v>-346</v>
      </c>
      <c r="AB16" s="435">
        <f>Overall_Summary!Q34</f>
        <v>0</v>
      </c>
      <c r="AC16" s="435">
        <f>Overall_Summary!AX34</f>
        <v>1195</v>
      </c>
      <c r="AD16" s="436">
        <f t="shared" si="4"/>
        <v>64713</v>
      </c>
      <c r="AE16" s="436">
        <f t="shared" si="5"/>
        <v>64713</v>
      </c>
      <c r="AF16" s="436">
        <f t="shared" si="6"/>
        <v>65059</v>
      </c>
      <c r="AG16" s="436">
        <f t="shared" si="23"/>
        <v>0</v>
      </c>
      <c r="AH16" s="436">
        <f t="shared" si="40"/>
        <v>-346</v>
      </c>
      <c r="AI16" s="436">
        <f t="shared" ref="AI16:AJ16" si="44">SUM(N16,U16,AB16)</f>
        <v>0</v>
      </c>
      <c r="AJ16" s="436">
        <f t="shared" si="44"/>
        <v>1195</v>
      </c>
      <c r="AK16" s="437">
        <f>Overall_Summary!F34</f>
        <v>64713</v>
      </c>
      <c r="AL16" s="437">
        <f t="shared" si="26"/>
        <v>64713</v>
      </c>
      <c r="AM16" s="437">
        <f>Overall_Summary!O34</f>
        <v>65059</v>
      </c>
      <c r="AN16" s="437">
        <f>Overall_Summary!P34</f>
        <v>0</v>
      </c>
      <c r="AO16" s="437">
        <f>AK16-AM16</f>
        <v>-346</v>
      </c>
      <c r="AP16" s="437">
        <f>Overall_Summary!Q34</f>
        <v>0</v>
      </c>
      <c r="AQ16" s="437">
        <f>Overall_Summary!AX34</f>
        <v>1195</v>
      </c>
      <c r="AT16" s="424" t="s">
        <v>150</v>
      </c>
      <c r="AU16" s="425">
        <f t="shared" ref="AU16:AY16" si="45">AD22</f>
        <v>151740</v>
      </c>
      <c r="AV16" s="425">
        <f t="shared" si="45"/>
        <v>151740</v>
      </c>
      <c r="AW16" s="425">
        <f t="shared" si="45"/>
        <v>0</v>
      </c>
      <c r="AX16" s="425">
        <f t="shared" si="45"/>
        <v>0</v>
      </c>
      <c r="AY16" s="428">
        <f t="shared" si="45"/>
        <v>151740</v>
      </c>
      <c r="AZ16" s="425">
        <f>SUM(Overall_Summary!N50)</f>
        <v>1994</v>
      </c>
      <c r="BA16" s="424">
        <v>0</v>
      </c>
      <c r="BB16" s="425">
        <f t="shared" ref="BB16:BC16" si="46">N22</f>
        <v>0</v>
      </c>
      <c r="BC16" s="425">
        <f t="shared" si="46"/>
        <v>0</v>
      </c>
    </row>
    <row r="17" spans="1:59" ht="12.75" x14ac:dyDescent="0.2">
      <c r="A17" s="424">
        <v>6</v>
      </c>
      <c r="B17" s="430" t="s">
        <v>23</v>
      </c>
      <c r="C17" s="111" t="s">
        <v>27</v>
      </c>
      <c r="D17" s="111" t="s">
        <v>282</v>
      </c>
      <c r="E17" s="431" t="s">
        <v>97</v>
      </c>
      <c r="F17" s="432">
        <f>Overall_Summary!F37</f>
        <v>23760</v>
      </c>
      <c r="G17" s="432">
        <f t="shared" si="22"/>
        <v>23760</v>
      </c>
      <c r="H17" s="432">
        <f>Overall_Summary!O37</f>
        <v>23760</v>
      </c>
      <c r="I17" s="433"/>
      <c r="J17" s="433"/>
      <c r="K17" s="433"/>
      <c r="L17" s="433"/>
      <c r="M17" s="433"/>
      <c r="N17" s="433"/>
      <c r="O17" s="433"/>
      <c r="P17" s="434"/>
      <c r="Q17" s="434"/>
      <c r="R17" s="434"/>
      <c r="S17" s="434"/>
      <c r="T17" s="434"/>
      <c r="U17" s="434"/>
      <c r="V17" s="434"/>
      <c r="W17" s="435"/>
      <c r="X17" s="435"/>
      <c r="Y17" s="435"/>
      <c r="Z17" s="435"/>
      <c r="AA17" s="435"/>
      <c r="AB17" s="435"/>
      <c r="AC17" s="435"/>
      <c r="AD17" s="436">
        <f t="shared" si="4"/>
        <v>23760</v>
      </c>
      <c r="AE17" s="436">
        <f t="shared" si="5"/>
        <v>23760</v>
      </c>
      <c r="AF17" s="436">
        <f t="shared" si="6"/>
        <v>23760</v>
      </c>
      <c r="AG17" s="436">
        <f t="shared" si="23"/>
        <v>0</v>
      </c>
      <c r="AH17" s="436">
        <f t="shared" si="40"/>
        <v>0</v>
      </c>
      <c r="AI17" s="436">
        <f t="shared" ref="AI17:AJ17" si="47">SUM(N17,U17,AB17)</f>
        <v>0</v>
      </c>
      <c r="AJ17" s="436">
        <f t="shared" si="47"/>
        <v>0</v>
      </c>
      <c r="AK17" s="437"/>
      <c r="AL17" s="437">
        <f t="shared" si="26"/>
        <v>0</v>
      </c>
      <c r="AM17" s="437"/>
      <c r="AN17" s="437"/>
      <c r="AO17" s="437"/>
      <c r="AP17" s="437"/>
      <c r="AQ17" s="437"/>
      <c r="AT17" s="424" t="s">
        <v>168</v>
      </c>
      <c r="AU17" s="425">
        <f>AD13+AD23</f>
        <v>156483</v>
      </c>
      <c r="AV17" s="425">
        <f>X23+J13</f>
        <v>156483</v>
      </c>
      <c r="AW17" s="425">
        <f t="shared" ref="AW17:AY17" si="48">AF13+AF23</f>
        <v>148880</v>
      </c>
      <c r="AX17" s="425">
        <f t="shared" si="48"/>
        <v>0</v>
      </c>
      <c r="AY17" s="428">
        <f t="shared" si="48"/>
        <v>7603</v>
      </c>
      <c r="AZ17" s="425">
        <f>SUM(Overall_Summary!N32,Overall_Summary!N52)</f>
        <v>2384</v>
      </c>
      <c r="BA17" s="429">
        <f>SUM('Monthly Progress'!H13,'Monthly Progress'!H21)</f>
        <v>2910</v>
      </c>
      <c r="BB17" s="425">
        <f t="shared" ref="BB17:BC17" si="49">N13+AB23</f>
        <v>0</v>
      </c>
      <c r="BC17" s="425">
        <f t="shared" si="49"/>
        <v>8166</v>
      </c>
    </row>
    <row r="18" spans="1:59" ht="12.75" x14ac:dyDescent="0.2">
      <c r="A18" s="874">
        <v>7</v>
      </c>
      <c r="B18" s="863" t="s">
        <v>28</v>
      </c>
      <c r="C18" s="111" t="s">
        <v>554</v>
      </c>
      <c r="D18" s="111" t="s">
        <v>283</v>
      </c>
      <c r="E18" s="431" t="s">
        <v>97</v>
      </c>
      <c r="F18" s="432">
        <f>Overall_Summary!F42</f>
        <v>10188</v>
      </c>
      <c r="G18" s="432">
        <f t="shared" si="22"/>
        <v>10188</v>
      </c>
      <c r="H18" s="432">
        <f>Overall_Summary!O42</f>
        <v>10188</v>
      </c>
      <c r="I18" s="433"/>
      <c r="J18" s="433"/>
      <c r="K18" s="433"/>
      <c r="L18" s="433"/>
      <c r="M18" s="433"/>
      <c r="N18" s="433"/>
      <c r="O18" s="433"/>
      <c r="P18" s="434"/>
      <c r="Q18" s="434"/>
      <c r="R18" s="434"/>
      <c r="S18" s="434"/>
      <c r="T18" s="434"/>
      <c r="U18" s="434"/>
      <c r="V18" s="434"/>
      <c r="W18" s="435"/>
      <c r="X18" s="435"/>
      <c r="Y18" s="435"/>
      <c r="Z18" s="435"/>
      <c r="AA18" s="435"/>
      <c r="AB18" s="435"/>
      <c r="AC18" s="435"/>
      <c r="AD18" s="436">
        <f t="shared" si="4"/>
        <v>10188</v>
      </c>
      <c r="AE18" s="436">
        <f t="shared" si="5"/>
        <v>10188</v>
      </c>
      <c r="AF18" s="436">
        <f t="shared" si="6"/>
        <v>10188</v>
      </c>
      <c r="AG18" s="436">
        <f t="shared" si="23"/>
        <v>0</v>
      </c>
      <c r="AH18" s="436">
        <f t="shared" si="40"/>
        <v>0</v>
      </c>
      <c r="AI18" s="436">
        <f t="shared" ref="AI18:AJ18" si="50">SUM(N18,U18,AB18)</f>
        <v>0</v>
      </c>
      <c r="AJ18" s="436">
        <f t="shared" si="50"/>
        <v>0</v>
      </c>
      <c r="AK18" s="437"/>
      <c r="AL18" s="437">
        <f t="shared" si="26"/>
        <v>0</v>
      </c>
      <c r="AM18" s="437"/>
      <c r="AN18" s="437"/>
      <c r="AO18" s="437"/>
      <c r="AP18" s="437"/>
      <c r="AQ18" s="437"/>
      <c r="AT18" s="424" t="s">
        <v>97</v>
      </c>
      <c r="AU18" s="425" t="e">
        <f>AD46-AU15-AU17-AU16</f>
        <v>#REF!</v>
      </c>
      <c r="AV18" s="425" t="e">
        <f>AV8-AV15-AV17-AV16</f>
        <v>#REF!</v>
      </c>
      <c r="AW18" s="425" t="e">
        <f t="shared" ref="AW18:AY18" si="51">AF46-AW15-AW17-AW16</f>
        <v>#REF!</v>
      </c>
      <c r="AX18" s="425" t="e">
        <f t="shared" si="51"/>
        <v>#REF!</v>
      </c>
      <c r="AY18" s="428" t="e">
        <f t="shared" si="51"/>
        <v>#REF!</v>
      </c>
      <c r="AZ18" s="425">
        <f>SUM(Overall_Summary!N10,Overall_Summary!N11,Overall_Summary!N79,Overall_Summary!N82,Overall_Summary!N89,Overall_Summary!N95,Overall_Summary!N62)</f>
        <v>26487</v>
      </c>
      <c r="BA18" s="429">
        <f>SUM('Monthly Progress'!H9,'Monthly Progress'!H10,'Monthly Progress'!H24,'Monthly Progress'!H29,'Monthly Progress'!H31,'Monthly Progress'!H33,'Monthly Progress'!H36)</f>
        <v>78890</v>
      </c>
      <c r="BB18" s="424" t="e">
        <f t="shared" ref="BB18:BC18" si="52">AI46-BB15-BB17-BB16</f>
        <v>#REF!</v>
      </c>
      <c r="BC18" s="424" t="e">
        <f t="shared" si="52"/>
        <v>#REF!</v>
      </c>
    </row>
    <row r="19" spans="1:59" ht="12.75" x14ac:dyDescent="0.2">
      <c r="A19" s="789"/>
      <c r="B19" s="789"/>
      <c r="C19" s="111" t="s">
        <v>287</v>
      </c>
      <c r="D19" s="111" t="s">
        <v>288</v>
      </c>
      <c r="E19" s="431" t="s">
        <v>97</v>
      </c>
      <c r="F19" s="432">
        <f>Overall_Summary!F47</f>
        <v>10</v>
      </c>
      <c r="G19" s="432">
        <f>Overall_Summary!H47</f>
        <v>10</v>
      </c>
      <c r="H19" s="432">
        <f>Overall_Summary!O47</f>
        <v>10</v>
      </c>
      <c r="I19" s="433"/>
      <c r="J19" s="433"/>
      <c r="K19" s="433"/>
      <c r="L19" s="433"/>
      <c r="M19" s="433"/>
      <c r="N19" s="433"/>
      <c r="O19" s="433"/>
      <c r="P19" s="434"/>
      <c r="Q19" s="434"/>
      <c r="R19" s="434"/>
      <c r="S19" s="434"/>
      <c r="T19" s="434"/>
      <c r="U19" s="434"/>
      <c r="V19" s="434"/>
      <c r="W19" s="435"/>
      <c r="X19" s="435"/>
      <c r="Y19" s="435"/>
      <c r="Z19" s="435"/>
      <c r="AA19" s="435"/>
      <c r="AB19" s="435"/>
      <c r="AC19" s="435"/>
      <c r="AD19" s="436">
        <f t="shared" si="4"/>
        <v>10</v>
      </c>
      <c r="AE19" s="436">
        <f t="shared" si="5"/>
        <v>10</v>
      </c>
      <c r="AF19" s="436">
        <f t="shared" si="6"/>
        <v>10</v>
      </c>
      <c r="AG19" s="436">
        <f t="shared" si="23"/>
        <v>0</v>
      </c>
      <c r="AH19" s="436">
        <f t="shared" si="40"/>
        <v>0</v>
      </c>
      <c r="AI19" s="436"/>
      <c r="AJ19" s="436"/>
      <c r="AK19" s="437"/>
      <c r="AL19" s="437"/>
      <c r="AM19" s="437"/>
      <c r="AN19" s="437"/>
      <c r="AO19" s="437"/>
      <c r="AP19" s="437"/>
      <c r="AQ19" s="437"/>
      <c r="AT19" s="411" t="s">
        <v>531</v>
      </c>
      <c r="AU19" s="448" t="e">
        <f t="shared" ref="AU19:BC19" si="53">SUM(AU15:AU18)</f>
        <v>#REF!</v>
      </c>
      <c r="AV19" s="448" t="e">
        <f t="shared" si="53"/>
        <v>#REF!</v>
      </c>
      <c r="AW19" s="448" t="e">
        <f t="shared" si="53"/>
        <v>#REF!</v>
      </c>
      <c r="AX19" s="448" t="e">
        <f t="shared" si="53"/>
        <v>#REF!</v>
      </c>
      <c r="AY19" s="448" t="e">
        <f t="shared" si="53"/>
        <v>#REF!</v>
      </c>
      <c r="AZ19" s="448" t="e">
        <f t="shared" si="53"/>
        <v>#REF!</v>
      </c>
      <c r="BA19" s="448">
        <f t="shared" si="53"/>
        <v>149812</v>
      </c>
      <c r="BB19" s="448" t="e">
        <f t="shared" si="53"/>
        <v>#REF!</v>
      </c>
      <c r="BC19" s="448" t="e">
        <f t="shared" si="53"/>
        <v>#REF!</v>
      </c>
    </row>
    <row r="20" spans="1:59" ht="12.75" x14ac:dyDescent="0.2">
      <c r="A20" s="773"/>
      <c r="B20" s="773"/>
      <c r="C20" s="111" t="s">
        <v>657</v>
      </c>
      <c r="D20" s="111" t="s">
        <v>658</v>
      </c>
      <c r="E20" s="431" t="s">
        <v>104</v>
      </c>
      <c r="F20" s="432"/>
      <c r="G20" s="432">
        <f t="shared" ref="G20:G44" si="54">F20</f>
        <v>0</v>
      </c>
      <c r="H20" s="432"/>
      <c r="I20" s="433"/>
      <c r="J20" s="433"/>
      <c r="K20" s="433"/>
      <c r="L20" s="433"/>
      <c r="M20" s="433"/>
      <c r="N20" s="433"/>
      <c r="O20" s="433"/>
      <c r="P20" s="434"/>
      <c r="Q20" s="434"/>
      <c r="R20" s="434"/>
      <c r="S20" s="434"/>
      <c r="T20" s="434"/>
      <c r="U20" s="434"/>
      <c r="V20" s="434"/>
      <c r="W20" s="435">
        <f>Overall_Summary!F43+Overall_Summary!F44</f>
        <v>1000000</v>
      </c>
      <c r="X20" s="435">
        <f>W20</f>
        <v>1000000</v>
      </c>
      <c r="Y20" s="435">
        <f>Overall_Summary!O43+Overall_Summary!O44</f>
        <v>647692</v>
      </c>
      <c r="Z20" s="435">
        <f>SUM(Overall_Summary!P43,Overall_Summary!P44)</f>
        <v>1459</v>
      </c>
      <c r="AA20" s="435">
        <f t="shared" ref="AA20:AA23" si="55">W20-Y20</f>
        <v>352308</v>
      </c>
      <c r="AB20" s="435">
        <f>Overall_Summary!Q43+Overall_Summary!Q44</f>
        <v>31000</v>
      </c>
      <c r="AC20" s="435">
        <f>Overall_Summary!AX43+Overall_Summary!AX44</f>
        <v>10306</v>
      </c>
      <c r="AD20" s="436">
        <f t="shared" si="4"/>
        <v>1000000</v>
      </c>
      <c r="AE20" s="436">
        <f t="shared" si="5"/>
        <v>1000000</v>
      </c>
      <c r="AF20" s="436">
        <f t="shared" si="6"/>
        <v>647692</v>
      </c>
      <c r="AG20" s="436">
        <f t="shared" si="23"/>
        <v>1459</v>
      </c>
      <c r="AH20" s="436">
        <f t="shared" si="40"/>
        <v>352308</v>
      </c>
      <c r="AI20" s="436">
        <f t="shared" ref="AI20:AJ20" si="56">SUM(N20,U20,AB20)</f>
        <v>31000</v>
      </c>
      <c r="AJ20" s="436">
        <f t="shared" si="56"/>
        <v>10306</v>
      </c>
      <c r="AK20" s="437">
        <f>Overall_Summary!F43+Overall_Summary!F44</f>
        <v>1000000</v>
      </c>
      <c r="AL20" s="437">
        <f t="shared" ref="AL20:AL45" si="57">AK20</f>
        <v>1000000</v>
      </c>
      <c r="AM20" s="437">
        <f>Overall_Summary!O43+Overall_Summary!O44</f>
        <v>647692</v>
      </c>
      <c r="AN20" s="437">
        <f>Overall_Summary!P43+Overall_Summary!P44</f>
        <v>1459</v>
      </c>
      <c r="AO20" s="437">
        <f>AK20-AM20</f>
        <v>352308</v>
      </c>
      <c r="AP20" s="437">
        <f>Overall_Summary!Q43+Overall_Summary!Q44</f>
        <v>31000</v>
      </c>
      <c r="AQ20" s="437">
        <f>Overall_Summary!AX43+Overall_Summary!AX44</f>
        <v>10306</v>
      </c>
    </row>
    <row r="21" spans="1:59" ht="12.75" x14ac:dyDescent="0.2">
      <c r="A21" s="874">
        <v>8</v>
      </c>
      <c r="B21" s="863" t="s">
        <v>456</v>
      </c>
      <c r="C21" s="111" t="s">
        <v>565</v>
      </c>
      <c r="D21" s="111" t="s">
        <v>289</v>
      </c>
      <c r="E21" s="431" t="s">
        <v>97</v>
      </c>
      <c r="F21" s="432">
        <f>Overall_Summary!F48</f>
        <v>1335</v>
      </c>
      <c r="G21" s="432">
        <f t="shared" si="54"/>
        <v>1335</v>
      </c>
      <c r="H21" s="432">
        <f>Overall_Summary!O48</f>
        <v>1335</v>
      </c>
      <c r="I21" s="433"/>
      <c r="J21" s="433"/>
      <c r="K21" s="433"/>
      <c r="L21" s="433"/>
      <c r="M21" s="433"/>
      <c r="N21" s="433"/>
      <c r="O21" s="433"/>
      <c r="P21" s="434"/>
      <c r="Q21" s="434"/>
      <c r="R21" s="434"/>
      <c r="S21" s="434"/>
      <c r="T21" s="434"/>
      <c r="U21" s="434"/>
      <c r="V21" s="434"/>
      <c r="W21" s="435"/>
      <c r="X21" s="435"/>
      <c r="Y21" s="435"/>
      <c r="Z21" s="435"/>
      <c r="AA21" s="435">
        <f t="shared" si="55"/>
        <v>0</v>
      </c>
      <c r="AB21" s="435"/>
      <c r="AC21" s="435"/>
      <c r="AD21" s="436">
        <f t="shared" si="4"/>
        <v>1335</v>
      </c>
      <c r="AE21" s="436">
        <f t="shared" si="5"/>
        <v>1335</v>
      </c>
      <c r="AF21" s="436">
        <f t="shared" si="6"/>
        <v>1335</v>
      </c>
      <c r="AG21" s="436">
        <f t="shared" si="23"/>
        <v>0</v>
      </c>
      <c r="AH21" s="436">
        <f t="shared" si="40"/>
        <v>0</v>
      </c>
      <c r="AI21" s="436">
        <f t="shared" ref="AI21:AJ21" si="58">SUM(N21,U21,AB21)</f>
        <v>0</v>
      </c>
      <c r="AJ21" s="436">
        <f t="shared" si="58"/>
        <v>0</v>
      </c>
      <c r="AK21" s="437"/>
      <c r="AL21" s="437">
        <f t="shared" si="57"/>
        <v>0</v>
      </c>
      <c r="AM21" s="437"/>
      <c r="AN21" s="437"/>
      <c r="AO21" s="437"/>
      <c r="AP21" s="437"/>
      <c r="AQ21" s="437"/>
    </row>
    <row r="22" spans="1:59" ht="12.75" x14ac:dyDescent="0.2">
      <c r="A22" s="773"/>
      <c r="B22" s="773"/>
      <c r="C22" s="111" t="s">
        <v>565</v>
      </c>
      <c r="D22" s="111" t="str">
        <f>Overall_Summary!D49</f>
        <v>Shimla, Dharamshala</v>
      </c>
      <c r="E22" s="431" t="s">
        <v>150</v>
      </c>
      <c r="F22" s="432"/>
      <c r="G22" s="432">
        <f t="shared" si="54"/>
        <v>0</v>
      </c>
      <c r="H22" s="432"/>
      <c r="I22" s="433"/>
      <c r="J22" s="433"/>
      <c r="K22" s="433"/>
      <c r="L22" s="433"/>
      <c r="M22" s="433"/>
      <c r="N22" s="433"/>
      <c r="O22" s="433"/>
      <c r="P22" s="457">
        <v>135716</v>
      </c>
      <c r="Q22" s="434">
        <f>P22</f>
        <v>135716</v>
      </c>
      <c r="R22" s="434">
        <v>0</v>
      </c>
      <c r="S22" s="434">
        <f>Overall_Summary!P49</f>
        <v>0</v>
      </c>
      <c r="T22" s="434">
        <f>P22-R22</f>
        <v>135716</v>
      </c>
      <c r="U22" s="434"/>
      <c r="V22" s="434"/>
      <c r="W22" s="435">
        <f>X22</f>
        <v>16024</v>
      </c>
      <c r="X22" s="435">
        <f>151740-P22</f>
        <v>16024</v>
      </c>
      <c r="Y22" s="435">
        <v>0</v>
      </c>
      <c r="Z22" s="435"/>
      <c r="AA22" s="435">
        <f t="shared" si="55"/>
        <v>16024</v>
      </c>
      <c r="AB22" s="435"/>
      <c r="AC22" s="435"/>
      <c r="AD22" s="436">
        <f t="shared" si="4"/>
        <v>151740</v>
      </c>
      <c r="AE22" s="436">
        <f t="shared" si="5"/>
        <v>151740</v>
      </c>
      <c r="AF22" s="436">
        <f t="shared" si="6"/>
        <v>0</v>
      </c>
      <c r="AG22" s="436">
        <f t="shared" si="23"/>
        <v>0</v>
      </c>
      <c r="AH22" s="436">
        <f t="shared" si="40"/>
        <v>151740</v>
      </c>
      <c r="AI22" s="436">
        <f t="shared" ref="AI22:AJ22" si="59">SUM(N22,U22,AB22)</f>
        <v>0</v>
      </c>
      <c r="AJ22" s="436">
        <f t="shared" si="59"/>
        <v>0</v>
      </c>
      <c r="AK22" s="437"/>
      <c r="AL22" s="437">
        <f t="shared" si="57"/>
        <v>0</v>
      </c>
      <c r="AM22" s="437"/>
      <c r="AN22" s="437"/>
      <c r="AO22" s="437"/>
      <c r="AP22" s="437"/>
      <c r="AQ22" s="437"/>
    </row>
    <row r="23" spans="1:59" ht="12.75" x14ac:dyDescent="0.2">
      <c r="A23" s="424">
        <v>9</v>
      </c>
      <c r="B23" s="430" t="s">
        <v>659</v>
      </c>
      <c r="C23" s="111" t="s">
        <v>660</v>
      </c>
      <c r="D23" s="111" t="s">
        <v>661</v>
      </c>
      <c r="E23" s="431" t="s">
        <v>168</v>
      </c>
      <c r="F23" s="432"/>
      <c r="G23" s="432">
        <f t="shared" si="54"/>
        <v>0</v>
      </c>
      <c r="H23" s="432"/>
      <c r="I23" s="433"/>
      <c r="J23" s="433"/>
      <c r="K23" s="433"/>
      <c r="L23" s="433"/>
      <c r="M23" s="433"/>
      <c r="N23" s="433"/>
      <c r="O23" s="433"/>
      <c r="P23" s="434"/>
      <c r="Q23" s="434"/>
      <c r="R23" s="434"/>
      <c r="S23" s="434"/>
      <c r="T23" s="434"/>
      <c r="U23" s="434"/>
      <c r="V23" s="434"/>
      <c r="W23" s="463">
        <f>Overall_Summary!F52</f>
        <v>127050</v>
      </c>
      <c r="X23" s="463">
        <f>Overall_Summary!H52</f>
        <v>127050</v>
      </c>
      <c r="Y23" s="463">
        <f>Overall_Summary!O52</f>
        <v>124666</v>
      </c>
      <c r="Z23" s="463">
        <f>Overall_Summary!P52</f>
        <v>0</v>
      </c>
      <c r="AA23" s="463">
        <f t="shared" si="55"/>
        <v>2384</v>
      </c>
      <c r="AB23" s="463">
        <f>Overall_Summary!Q52</f>
        <v>0</v>
      </c>
      <c r="AC23" s="463">
        <f>Overall_Summary!AX52</f>
        <v>6890</v>
      </c>
      <c r="AD23" s="436">
        <f t="shared" si="4"/>
        <v>127050</v>
      </c>
      <c r="AE23" s="436">
        <f t="shared" si="5"/>
        <v>127050</v>
      </c>
      <c r="AF23" s="436">
        <f t="shared" si="6"/>
        <v>124666</v>
      </c>
      <c r="AG23" s="436">
        <f t="shared" si="23"/>
        <v>0</v>
      </c>
      <c r="AH23" s="436">
        <f t="shared" si="40"/>
        <v>2384</v>
      </c>
      <c r="AI23" s="436">
        <f t="shared" ref="AI23:AJ23" si="60">SUM(N23,U23,AB23)</f>
        <v>0</v>
      </c>
      <c r="AJ23" s="436">
        <f t="shared" si="60"/>
        <v>6890</v>
      </c>
      <c r="AK23" s="437"/>
      <c r="AL23" s="437">
        <f t="shared" si="57"/>
        <v>0</v>
      </c>
      <c r="AM23" s="437"/>
      <c r="AN23" s="437"/>
      <c r="AO23" s="437"/>
      <c r="AP23" s="437"/>
      <c r="AQ23" s="437"/>
    </row>
    <row r="24" spans="1:59" ht="12.75" x14ac:dyDescent="0.2">
      <c r="A24" s="424">
        <v>10</v>
      </c>
      <c r="B24" s="430" t="s">
        <v>33</v>
      </c>
      <c r="C24" s="111" t="s">
        <v>34</v>
      </c>
      <c r="D24" s="111" t="s">
        <v>662</v>
      </c>
      <c r="E24" s="431"/>
      <c r="F24" s="432"/>
      <c r="G24" s="432">
        <f t="shared" si="54"/>
        <v>0</v>
      </c>
      <c r="H24" s="432"/>
      <c r="I24" s="433" t="e">
        <f>#REF!</f>
        <v>#REF!</v>
      </c>
      <c r="J24" s="433">
        <v>0</v>
      </c>
      <c r="K24" s="433" t="e">
        <f>#REF!</f>
        <v>#REF!</v>
      </c>
      <c r="L24" s="433"/>
      <c r="M24" s="433" t="s">
        <v>149</v>
      </c>
      <c r="N24" s="433"/>
      <c r="O24" s="433"/>
      <c r="P24" s="434"/>
      <c r="Q24" s="434"/>
      <c r="R24" s="434"/>
      <c r="S24" s="434"/>
      <c r="T24" s="434"/>
      <c r="U24" s="434"/>
      <c r="V24" s="434"/>
      <c r="W24" s="435"/>
      <c r="X24" s="435"/>
      <c r="Y24" s="435"/>
      <c r="Z24" s="435"/>
      <c r="AA24" s="435"/>
      <c r="AB24" s="435"/>
      <c r="AC24" s="435"/>
      <c r="AD24" s="460" t="e">
        <f t="shared" si="4"/>
        <v>#REF!</v>
      </c>
      <c r="AE24" s="460">
        <f t="shared" si="5"/>
        <v>0</v>
      </c>
      <c r="AF24" s="460" t="e">
        <f t="shared" si="6"/>
        <v>#REF!</v>
      </c>
      <c r="AG24" s="460">
        <f t="shared" si="23"/>
        <v>0</v>
      </c>
      <c r="AH24" s="461" t="str">
        <f>M24</f>
        <v>-</v>
      </c>
      <c r="AI24" s="436">
        <f t="shared" ref="AI24:AJ24" si="61">SUM(N24,U24,AB24)</f>
        <v>0</v>
      </c>
      <c r="AJ24" s="436">
        <f t="shared" si="61"/>
        <v>0</v>
      </c>
      <c r="AK24" s="437"/>
      <c r="AL24" s="437">
        <f t="shared" si="57"/>
        <v>0</v>
      </c>
      <c r="AM24" s="437"/>
      <c r="AN24" s="437"/>
      <c r="AO24" s="437"/>
      <c r="AP24" s="437"/>
      <c r="AQ24" s="437"/>
    </row>
    <row r="25" spans="1:59" ht="12.75" x14ac:dyDescent="0.2">
      <c r="A25" s="424">
        <v>11</v>
      </c>
      <c r="B25" s="430" t="s">
        <v>130</v>
      </c>
      <c r="C25" s="111" t="s">
        <v>123</v>
      </c>
      <c r="D25" s="111" t="s">
        <v>472</v>
      </c>
      <c r="E25" s="431" t="s">
        <v>97</v>
      </c>
      <c r="F25" s="432">
        <f>Overall_Summary!F58</f>
        <v>20916</v>
      </c>
      <c r="G25" s="432">
        <f t="shared" si="54"/>
        <v>20916</v>
      </c>
      <c r="H25" s="432">
        <f>Overall_Summary!O58</f>
        <v>20916</v>
      </c>
      <c r="I25" s="433"/>
      <c r="J25" s="433"/>
      <c r="K25" s="433"/>
      <c r="L25" s="433"/>
      <c r="M25" s="433"/>
      <c r="N25" s="433"/>
      <c r="O25" s="433"/>
      <c r="P25" s="434"/>
      <c r="Q25" s="434"/>
      <c r="R25" s="434"/>
      <c r="S25" s="434"/>
      <c r="T25" s="434"/>
      <c r="U25" s="434"/>
      <c r="V25" s="434"/>
      <c r="W25" s="435"/>
      <c r="X25" s="435"/>
      <c r="Y25" s="435"/>
      <c r="Z25" s="435"/>
      <c r="AA25" s="435"/>
      <c r="AB25" s="435"/>
      <c r="AC25" s="435"/>
      <c r="AD25" s="436">
        <f t="shared" si="4"/>
        <v>20916</v>
      </c>
      <c r="AE25" s="436">
        <f t="shared" si="5"/>
        <v>20916</v>
      </c>
      <c r="AF25" s="436">
        <f t="shared" si="6"/>
        <v>20916</v>
      </c>
      <c r="AG25" s="436">
        <f t="shared" si="23"/>
        <v>0</v>
      </c>
      <c r="AH25" s="436">
        <f t="shared" ref="AH25:AH45" si="62">AD25-AF25</f>
        <v>0</v>
      </c>
      <c r="AI25" s="436">
        <f t="shared" ref="AI25:AJ25" si="63">SUM(N25,U25,AB25)</f>
        <v>0</v>
      </c>
      <c r="AJ25" s="436">
        <f t="shared" si="63"/>
        <v>0</v>
      </c>
      <c r="AK25" s="437"/>
      <c r="AL25" s="437">
        <f t="shared" si="57"/>
        <v>0</v>
      </c>
      <c r="AM25" s="437"/>
      <c r="AN25" s="437"/>
      <c r="AO25" s="437"/>
      <c r="AP25" s="437"/>
      <c r="AQ25" s="437"/>
    </row>
    <row r="26" spans="1:59" ht="12.75" x14ac:dyDescent="0.2">
      <c r="A26" s="424">
        <v>12</v>
      </c>
      <c r="B26" s="430" t="s">
        <v>35</v>
      </c>
      <c r="C26" s="111" t="s">
        <v>112</v>
      </c>
      <c r="D26" s="111" t="s">
        <v>663</v>
      </c>
      <c r="E26" s="431" t="s">
        <v>97</v>
      </c>
      <c r="F26" s="432"/>
      <c r="G26" s="432">
        <f t="shared" si="54"/>
        <v>0</v>
      </c>
      <c r="H26" s="432"/>
      <c r="I26" s="433"/>
      <c r="J26" s="433"/>
      <c r="K26" s="433"/>
      <c r="L26" s="433"/>
      <c r="M26" s="433"/>
      <c r="N26" s="433"/>
      <c r="O26" s="433"/>
      <c r="P26" s="434">
        <f>Overall_Summary!F59</f>
        <v>805</v>
      </c>
      <c r="Q26" s="434">
        <f>Overall_Summary!H59</f>
        <v>805</v>
      </c>
      <c r="R26" s="434">
        <f>Overall_Summary!O59</f>
        <v>805</v>
      </c>
      <c r="S26" s="434">
        <f>Overall_Summary!P59</f>
        <v>0</v>
      </c>
      <c r="T26" s="434">
        <f t="shared" ref="T26:T27" si="64">P26-R26</f>
        <v>0</v>
      </c>
      <c r="U26" s="434">
        <f>Overall_Summary!Q59</f>
        <v>0</v>
      </c>
      <c r="V26" s="434" t="str">
        <f>Overall_Summary!AX59</f>
        <v>-</v>
      </c>
      <c r="W26" s="435"/>
      <c r="X26" s="435"/>
      <c r="Y26" s="435"/>
      <c r="Z26" s="435"/>
      <c r="AA26" s="435"/>
      <c r="AB26" s="435"/>
      <c r="AC26" s="435"/>
      <c r="AD26" s="436">
        <f t="shared" si="4"/>
        <v>805</v>
      </c>
      <c r="AE26" s="436">
        <f t="shared" si="5"/>
        <v>805</v>
      </c>
      <c r="AF26" s="436">
        <f t="shared" si="6"/>
        <v>805</v>
      </c>
      <c r="AG26" s="436">
        <f t="shared" si="23"/>
        <v>0</v>
      </c>
      <c r="AH26" s="436">
        <f t="shared" si="62"/>
        <v>0</v>
      </c>
      <c r="AI26" s="436">
        <f t="shared" ref="AI26:AJ26" si="65">SUM(N26,U26,AB26)</f>
        <v>0</v>
      </c>
      <c r="AJ26" s="436">
        <f t="shared" si="65"/>
        <v>0</v>
      </c>
      <c r="AK26" s="437"/>
      <c r="AL26" s="437">
        <f t="shared" si="57"/>
        <v>0</v>
      </c>
      <c r="AM26" s="437"/>
      <c r="AN26" s="437"/>
      <c r="AO26" s="437"/>
      <c r="AP26" s="437"/>
      <c r="AQ26" s="437"/>
    </row>
    <row r="27" spans="1:59" ht="38.25" x14ac:dyDescent="0.2">
      <c r="A27" s="874">
        <v>13</v>
      </c>
      <c r="B27" s="863" t="s">
        <v>38</v>
      </c>
      <c r="C27" s="140" t="s">
        <v>664</v>
      </c>
      <c r="D27" s="464" t="s">
        <v>665</v>
      </c>
      <c r="E27" s="436" t="s">
        <v>97</v>
      </c>
      <c r="F27" s="426"/>
      <c r="G27" s="432">
        <f t="shared" si="54"/>
        <v>0</v>
      </c>
      <c r="H27" s="426"/>
      <c r="I27" s="443"/>
      <c r="J27" s="443"/>
      <c r="K27" s="443"/>
      <c r="L27" s="443"/>
      <c r="M27" s="443"/>
      <c r="N27" s="443"/>
      <c r="O27" s="443"/>
      <c r="P27" s="452">
        <v>345463</v>
      </c>
      <c r="Q27" s="444">
        <f t="shared" ref="Q27:Q28" si="66">P27</f>
        <v>345463</v>
      </c>
      <c r="R27" s="444">
        <f>Overall_Summary!O62</f>
        <v>124477</v>
      </c>
      <c r="S27" s="444">
        <f>Overall_Summary!P62</f>
        <v>0</v>
      </c>
      <c r="T27" s="444">
        <f t="shared" si="64"/>
        <v>220986</v>
      </c>
      <c r="U27" s="444">
        <f>Overall_Summary!Q62</f>
        <v>0</v>
      </c>
      <c r="V27" s="444">
        <f>Overall_Summary!AX62</f>
        <v>12286</v>
      </c>
      <c r="W27" s="445">
        <f t="shared" ref="W27:W28" si="67">X27</f>
        <v>4537</v>
      </c>
      <c r="X27" s="445">
        <f>350000-P27</f>
        <v>4537</v>
      </c>
      <c r="Y27" s="445"/>
      <c r="Z27" s="445"/>
      <c r="AA27" s="445"/>
      <c r="AB27" s="445"/>
      <c r="AC27" s="445"/>
      <c r="AD27" s="436">
        <f t="shared" si="4"/>
        <v>350000</v>
      </c>
      <c r="AE27" s="436">
        <f t="shared" si="5"/>
        <v>350000</v>
      </c>
      <c r="AF27" s="436">
        <f t="shared" si="6"/>
        <v>124477</v>
      </c>
      <c r="AG27" s="436">
        <f t="shared" si="23"/>
        <v>0</v>
      </c>
      <c r="AH27" s="436">
        <f t="shared" si="62"/>
        <v>225523</v>
      </c>
      <c r="AI27" s="436">
        <f t="shared" ref="AI27:AJ27" si="68">SUM(N27,U27,AB27)</f>
        <v>0</v>
      </c>
      <c r="AJ27" s="436">
        <f t="shared" si="68"/>
        <v>12286</v>
      </c>
      <c r="AK27" s="446"/>
      <c r="AL27" s="437">
        <f t="shared" si="57"/>
        <v>0</v>
      </c>
      <c r="AM27" s="446"/>
      <c r="AN27" s="446"/>
      <c r="AO27" s="446"/>
      <c r="AP27" s="437"/>
      <c r="AQ27" s="437"/>
      <c r="AR27" s="134"/>
      <c r="AS27" s="134"/>
      <c r="AT27" s="465" t="s">
        <v>666</v>
      </c>
      <c r="AU27" s="111" t="e">
        <f>AU4-AV4</f>
        <v>#REF!</v>
      </c>
      <c r="AW27" s="465" t="s">
        <v>667</v>
      </c>
      <c r="AX27" s="466" t="e">
        <f>AU18-AV18</f>
        <v>#REF!</v>
      </c>
      <c r="AY27" s="111"/>
      <c r="AZ27" s="467" t="s">
        <v>668</v>
      </c>
      <c r="BA27" s="134"/>
      <c r="BB27" s="134"/>
      <c r="BC27" s="134"/>
      <c r="BD27" s="134"/>
      <c r="BE27" s="134"/>
      <c r="BF27" s="134"/>
      <c r="BG27" s="134"/>
    </row>
    <row r="28" spans="1:59" ht="38.25" x14ac:dyDescent="0.2">
      <c r="A28" s="773"/>
      <c r="B28" s="773"/>
      <c r="C28" s="111" t="s">
        <v>664</v>
      </c>
      <c r="D28" s="465" t="s">
        <v>309</v>
      </c>
      <c r="E28" s="431" t="s">
        <v>97</v>
      </c>
      <c r="F28" s="432"/>
      <c r="G28" s="432">
        <f t="shared" si="54"/>
        <v>0</v>
      </c>
      <c r="H28" s="432"/>
      <c r="I28" s="433"/>
      <c r="J28" s="433"/>
      <c r="K28" s="433"/>
      <c r="L28" s="433"/>
      <c r="M28" s="433"/>
      <c r="N28" s="433"/>
      <c r="O28" s="433"/>
      <c r="P28" s="457">
        <v>75430</v>
      </c>
      <c r="Q28" s="434">
        <f t="shared" si="66"/>
        <v>75430</v>
      </c>
      <c r="R28" s="434" t="e">
        <f t="shared" ref="R28:S28" si="69">#REF!</f>
        <v>#REF!</v>
      </c>
      <c r="S28" s="434" t="e">
        <f t="shared" si="69"/>
        <v>#REF!</v>
      </c>
      <c r="T28" s="434">
        <v>0</v>
      </c>
      <c r="U28" s="434" t="e">
        <f t="shared" ref="U28:V28" si="70">#REF!</f>
        <v>#REF!</v>
      </c>
      <c r="V28" s="434" t="e">
        <f t="shared" si="70"/>
        <v>#REF!</v>
      </c>
      <c r="W28" s="435">
        <f t="shared" si="67"/>
        <v>44606</v>
      </c>
      <c r="X28" s="435">
        <f>120036-P28</f>
        <v>44606</v>
      </c>
      <c r="Y28" s="435"/>
      <c r="Z28" s="435"/>
      <c r="AA28" s="435"/>
      <c r="AB28" s="435"/>
      <c r="AC28" s="435"/>
      <c r="AD28" s="436">
        <f t="shared" si="4"/>
        <v>120036</v>
      </c>
      <c r="AE28" s="436">
        <f t="shared" si="5"/>
        <v>120036</v>
      </c>
      <c r="AF28" s="436" t="e">
        <f t="shared" si="6"/>
        <v>#REF!</v>
      </c>
      <c r="AG28" s="436" t="e">
        <f t="shared" si="23"/>
        <v>#REF!</v>
      </c>
      <c r="AH28" s="436" t="e">
        <f t="shared" si="62"/>
        <v>#REF!</v>
      </c>
      <c r="AI28" s="436" t="e">
        <f t="shared" ref="AI28:AJ28" si="71">SUM(N28,U28,AB28)</f>
        <v>#REF!</v>
      </c>
      <c r="AJ28" s="436" t="e">
        <f t="shared" si="71"/>
        <v>#REF!</v>
      </c>
      <c r="AK28" s="437"/>
      <c r="AL28" s="437">
        <f t="shared" si="57"/>
        <v>0</v>
      </c>
      <c r="AM28" s="437"/>
      <c r="AN28" s="437"/>
      <c r="AO28" s="437"/>
      <c r="AP28" s="437"/>
      <c r="AQ28" s="437"/>
      <c r="AT28" s="465" t="s">
        <v>667</v>
      </c>
      <c r="AU28" s="111" t="e">
        <f>AU7-AV7</f>
        <v>#REF!</v>
      </c>
      <c r="AW28" s="465" t="s">
        <v>669</v>
      </c>
      <c r="AX28" s="468">
        <f>AU17-AV17</f>
        <v>0</v>
      </c>
      <c r="AY28" s="111"/>
      <c r="AZ28" s="424" t="s">
        <v>659</v>
      </c>
    </row>
    <row r="29" spans="1:59" ht="12.75" x14ac:dyDescent="0.2">
      <c r="A29" s="424">
        <v>14</v>
      </c>
      <c r="B29" s="430" t="s">
        <v>118</v>
      </c>
      <c r="C29" s="111" t="s">
        <v>119</v>
      </c>
      <c r="D29" s="111" t="s">
        <v>312</v>
      </c>
      <c r="E29" s="431" t="s">
        <v>97</v>
      </c>
      <c r="F29" s="432"/>
      <c r="G29" s="432">
        <f t="shared" si="54"/>
        <v>0</v>
      </c>
      <c r="H29" s="432"/>
      <c r="I29" s="433"/>
      <c r="J29" s="433"/>
      <c r="K29" s="433"/>
      <c r="L29" s="433"/>
      <c r="M29" s="433"/>
      <c r="N29" s="433"/>
      <c r="O29" s="433"/>
      <c r="P29" s="434"/>
      <c r="Q29" s="434"/>
      <c r="R29" s="434"/>
      <c r="S29" s="434"/>
      <c r="T29" s="434"/>
      <c r="U29" s="434"/>
      <c r="V29" s="434"/>
      <c r="W29" s="435">
        <f>Overall_Summary!F74</f>
        <v>4000</v>
      </c>
      <c r="X29" s="435">
        <f>W29</f>
        <v>4000</v>
      </c>
      <c r="Y29" s="435">
        <f>Overall_Summary!O74</f>
        <v>4000</v>
      </c>
      <c r="Z29" s="435"/>
      <c r="AA29" s="435">
        <f>W29-Y29</f>
        <v>0</v>
      </c>
      <c r="AB29" s="435">
        <f>Overall_Summary!Q74</f>
        <v>0</v>
      </c>
      <c r="AC29" s="435" t="str">
        <f>Overall_Summary!AX74</f>
        <v>-</v>
      </c>
      <c r="AD29" s="436">
        <f t="shared" si="4"/>
        <v>4000</v>
      </c>
      <c r="AE29" s="436">
        <f t="shared" si="5"/>
        <v>4000</v>
      </c>
      <c r="AF29" s="436">
        <f t="shared" si="6"/>
        <v>4000</v>
      </c>
      <c r="AG29" s="436">
        <f t="shared" si="23"/>
        <v>0</v>
      </c>
      <c r="AH29" s="436">
        <f t="shared" si="62"/>
        <v>0</v>
      </c>
      <c r="AI29" s="436">
        <f t="shared" ref="AI29:AJ29" si="72">SUM(N29,U29,AB29)</f>
        <v>0</v>
      </c>
      <c r="AJ29" s="436">
        <f t="shared" si="72"/>
        <v>0</v>
      </c>
      <c r="AK29" s="437"/>
      <c r="AL29" s="437">
        <f t="shared" si="57"/>
        <v>0</v>
      </c>
      <c r="AM29" s="437"/>
      <c r="AN29" s="437"/>
      <c r="AO29" s="437"/>
      <c r="AP29" s="437"/>
      <c r="AQ29" s="437"/>
      <c r="AT29" s="111" t="s">
        <v>670</v>
      </c>
      <c r="AU29" s="111" t="e">
        <f>AU27+AU28</f>
        <v>#REF!</v>
      </c>
    </row>
    <row r="30" spans="1:59" ht="12.75" x14ac:dyDescent="0.2">
      <c r="A30" s="874">
        <v>15</v>
      </c>
      <c r="B30" s="863" t="s">
        <v>45</v>
      </c>
      <c r="C30" s="111" t="s">
        <v>46</v>
      </c>
      <c r="D30" s="111" t="s">
        <v>45</v>
      </c>
      <c r="E30" s="431" t="s">
        <v>97</v>
      </c>
      <c r="F30" s="432">
        <f>Overall_Summary!F76</f>
        <v>28910</v>
      </c>
      <c r="G30" s="432">
        <f t="shared" si="54"/>
        <v>28910</v>
      </c>
      <c r="H30" s="432">
        <f>Overall_Summary!O76</f>
        <v>28910</v>
      </c>
      <c r="I30" s="433"/>
      <c r="J30" s="433"/>
      <c r="K30" s="433"/>
      <c r="L30" s="433"/>
      <c r="M30" s="433"/>
      <c r="N30" s="433"/>
      <c r="O30" s="433"/>
      <c r="P30" s="434"/>
      <c r="Q30" s="434"/>
      <c r="R30" s="434"/>
      <c r="S30" s="434"/>
      <c r="T30" s="434"/>
      <c r="U30" s="434"/>
      <c r="V30" s="434"/>
      <c r="W30" s="435"/>
      <c r="X30" s="435"/>
      <c r="Y30" s="435"/>
      <c r="Z30" s="435"/>
      <c r="AA30" s="435"/>
      <c r="AB30" s="435"/>
      <c r="AC30" s="435"/>
      <c r="AD30" s="436">
        <f t="shared" si="4"/>
        <v>28910</v>
      </c>
      <c r="AE30" s="436">
        <f t="shared" si="5"/>
        <v>28910</v>
      </c>
      <c r="AF30" s="436">
        <f t="shared" si="6"/>
        <v>28910</v>
      </c>
      <c r="AG30" s="436">
        <f t="shared" si="23"/>
        <v>0</v>
      </c>
      <c r="AH30" s="436">
        <f t="shared" si="62"/>
        <v>0</v>
      </c>
      <c r="AI30" s="436">
        <f t="shared" ref="AI30:AJ30" si="73">SUM(N30,U30,AB30)</f>
        <v>0</v>
      </c>
      <c r="AJ30" s="436">
        <f t="shared" si="73"/>
        <v>0</v>
      </c>
      <c r="AK30" s="437"/>
      <c r="AL30" s="437">
        <f t="shared" si="57"/>
        <v>0</v>
      </c>
      <c r="AM30" s="437"/>
      <c r="AN30" s="437"/>
      <c r="AO30" s="437"/>
      <c r="AP30" s="437"/>
      <c r="AQ30" s="437"/>
    </row>
    <row r="31" spans="1:59" ht="12.75" x14ac:dyDescent="0.2">
      <c r="A31" s="773"/>
      <c r="B31" s="773"/>
      <c r="C31" s="111" t="s">
        <v>46</v>
      </c>
      <c r="D31" s="111" t="s">
        <v>45</v>
      </c>
      <c r="E31" s="431" t="s">
        <v>97</v>
      </c>
      <c r="F31" s="432"/>
      <c r="G31" s="432">
        <f t="shared" si="54"/>
        <v>0</v>
      </c>
      <c r="H31" s="432"/>
      <c r="I31" s="433"/>
      <c r="J31" s="433"/>
      <c r="K31" s="433"/>
      <c r="L31" s="433"/>
      <c r="M31" s="433"/>
      <c r="N31" s="433"/>
      <c r="O31" s="433"/>
      <c r="P31" s="434"/>
      <c r="Q31" s="434"/>
      <c r="R31" s="434"/>
      <c r="S31" s="434"/>
      <c r="T31" s="434"/>
      <c r="U31" s="434"/>
      <c r="V31" s="434"/>
      <c r="W31" s="435">
        <f>Overall_Summary!F77</f>
        <v>1658</v>
      </c>
      <c r="X31" s="435">
        <f>W31</f>
        <v>1658</v>
      </c>
      <c r="Y31" s="435">
        <f>Overall_Summary!O77</f>
        <v>1658</v>
      </c>
      <c r="Z31" s="435"/>
      <c r="AA31" s="435">
        <f>W31-Y31</f>
        <v>0</v>
      </c>
      <c r="AB31" s="435"/>
      <c r="AC31" s="435"/>
      <c r="AD31" s="436">
        <f t="shared" si="4"/>
        <v>1658</v>
      </c>
      <c r="AE31" s="436">
        <f t="shared" si="5"/>
        <v>1658</v>
      </c>
      <c r="AF31" s="436">
        <f t="shared" si="6"/>
        <v>1658</v>
      </c>
      <c r="AG31" s="436">
        <f t="shared" si="23"/>
        <v>0</v>
      </c>
      <c r="AH31" s="436">
        <f t="shared" si="62"/>
        <v>0</v>
      </c>
      <c r="AI31" s="436">
        <f t="shared" ref="AI31:AJ31" si="74">SUM(N31,U31,AB31)</f>
        <v>0</v>
      </c>
      <c r="AJ31" s="436">
        <f t="shared" si="74"/>
        <v>0</v>
      </c>
      <c r="AK31" s="437"/>
      <c r="AL31" s="437">
        <f t="shared" si="57"/>
        <v>0</v>
      </c>
      <c r="AM31" s="437"/>
      <c r="AN31" s="437"/>
      <c r="AO31" s="437"/>
      <c r="AP31" s="437"/>
      <c r="AQ31" s="437"/>
    </row>
    <row r="32" spans="1:59" ht="12.75" x14ac:dyDescent="0.2">
      <c r="A32" s="424">
        <v>16</v>
      </c>
      <c r="B32" s="430" t="s">
        <v>47</v>
      </c>
      <c r="C32" s="111" t="s">
        <v>48</v>
      </c>
      <c r="D32" s="111" t="s">
        <v>671</v>
      </c>
      <c r="E32" s="431" t="s">
        <v>97</v>
      </c>
      <c r="F32" s="432"/>
      <c r="G32" s="432">
        <f t="shared" si="54"/>
        <v>0</v>
      </c>
      <c r="H32" s="432"/>
      <c r="I32" s="433"/>
      <c r="J32" s="433"/>
      <c r="K32" s="433"/>
      <c r="L32" s="433"/>
      <c r="M32" s="433"/>
      <c r="N32" s="433"/>
      <c r="O32" s="433"/>
      <c r="P32" s="457">
        <v>88100</v>
      </c>
      <c r="Q32" s="434">
        <f>P32</f>
        <v>88100</v>
      </c>
      <c r="R32" s="434">
        <f>Overall_Summary!O79</f>
        <v>88107</v>
      </c>
      <c r="S32" s="434">
        <f>Overall_Summary!P79</f>
        <v>0</v>
      </c>
      <c r="T32" s="434">
        <f>P32-R32</f>
        <v>-7</v>
      </c>
      <c r="U32" s="434">
        <f>Overall_Summary!Q79</f>
        <v>0</v>
      </c>
      <c r="V32" s="434">
        <f>Overall_Summary!AX79</f>
        <v>15000</v>
      </c>
      <c r="W32" s="435">
        <f>X32</f>
        <v>7900</v>
      </c>
      <c r="X32" s="435">
        <f>96000-P32</f>
        <v>7900</v>
      </c>
      <c r="Y32" s="435">
        <v>0</v>
      </c>
      <c r="Z32" s="435">
        <v>0</v>
      </c>
      <c r="AA32" s="435"/>
      <c r="AB32" s="435"/>
      <c r="AC32" s="435"/>
      <c r="AD32" s="436">
        <f t="shared" si="4"/>
        <v>96000</v>
      </c>
      <c r="AE32" s="436">
        <f t="shared" si="5"/>
        <v>96000</v>
      </c>
      <c r="AF32" s="436">
        <f t="shared" si="6"/>
        <v>88107</v>
      </c>
      <c r="AG32" s="436">
        <f t="shared" si="23"/>
        <v>0</v>
      </c>
      <c r="AH32" s="436">
        <f t="shared" si="62"/>
        <v>7893</v>
      </c>
      <c r="AI32" s="436">
        <f t="shared" ref="AI32:AJ32" si="75">SUM(N32,U32,AB32)</f>
        <v>0</v>
      </c>
      <c r="AJ32" s="436">
        <f t="shared" si="75"/>
        <v>15000</v>
      </c>
      <c r="AK32" s="437"/>
      <c r="AL32" s="437">
        <f t="shared" si="57"/>
        <v>0</v>
      </c>
      <c r="AM32" s="437"/>
      <c r="AN32" s="437"/>
      <c r="AO32" s="437"/>
      <c r="AP32" s="437"/>
      <c r="AQ32" s="437"/>
    </row>
    <row r="33" spans="1:59" ht="12.75" x14ac:dyDescent="0.2">
      <c r="A33" s="874">
        <v>17</v>
      </c>
      <c r="B33" s="863" t="s">
        <v>74</v>
      </c>
      <c r="C33" s="111" t="s">
        <v>77</v>
      </c>
      <c r="D33" s="111" t="s">
        <v>330</v>
      </c>
      <c r="E33" s="431" t="s">
        <v>97</v>
      </c>
      <c r="F33" s="432"/>
      <c r="G33" s="432">
        <f t="shared" si="54"/>
        <v>0</v>
      </c>
      <c r="H33" s="432"/>
      <c r="I33" s="433"/>
      <c r="J33" s="433"/>
      <c r="K33" s="433"/>
      <c r="L33" s="433"/>
      <c r="M33" s="433"/>
      <c r="N33" s="433"/>
      <c r="O33" s="433"/>
      <c r="P33" s="434"/>
      <c r="Q33" s="434"/>
      <c r="R33" s="434"/>
      <c r="S33" s="434"/>
      <c r="T33" s="434"/>
      <c r="U33" s="434"/>
      <c r="V33" s="434"/>
      <c r="W33" s="435">
        <f>Overall_Summary!F90</f>
        <v>70000</v>
      </c>
      <c r="X33" s="435">
        <f>W33</f>
        <v>70000</v>
      </c>
      <c r="Y33" s="435">
        <f>Overall_Summary!O90</f>
        <v>70000</v>
      </c>
      <c r="Z33" s="435"/>
      <c r="AA33" s="435">
        <f>W33-Y33</f>
        <v>0</v>
      </c>
      <c r="AB33" s="435">
        <f>Overall_Summary!Q90</f>
        <v>0</v>
      </c>
      <c r="AC33" s="435" t="str">
        <f>Overall_Summary!AX90</f>
        <v>-</v>
      </c>
      <c r="AD33" s="436">
        <f t="shared" si="4"/>
        <v>70000</v>
      </c>
      <c r="AE33" s="436">
        <f t="shared" si="5"/>
        <v>70000</v>
      </c>
      <c r="AF33" s="436">
        <f t="shared" si="6"/>
        <v>70000</v>
      </c>
      <c r="AG33" s="436">
        <f t="shared" si="23"/>
        <v>0</v>
      </c>
      <c r="AH33" s="436">
        <f t="shared" si="62"/>
        <v>0</v>
      </c>
      <c r="AI33" s="436">
        <f t="shared" ref="AI33:AJ33" si="76">SUM(N33,U33,AB33)</f>
        <v>0</v>
      </c>
      <c r="AJ33" s="436">
        <f t="shared" si="76"/>
        <v>0</v>
      </c>
      <c r="AK33" s="437"/>
      <c r="AL33" s="437">
        <f t="shared" si="57"/>
        <v>0</v>
      </c>
      <c r="AM33" s="437"/>
      <c r="AN33" s="437"/>
      <c r="AO33" s="437"/>
      <c r="AP33" s="437"/>
      <c r="AQ33" s="437"/>
    </row>
    <row r="34" spans="1:59" ht="12.75" x14ac:dyDescent="0.2">
      <c r="A34" s="789"/>
      <c r="B34" s="789"/>
      <c r="C34" s="111" t="s">
        <v>77</v>
      </c>
      <c r="D34" s="111" t="s">
        <v>672</v>
      </c>
      <c r="E34" s="431" t="s">
        <v>97</v>
      </c>
      <c r="F34" s="432"/>
      <c r="G34" s="432">
        <f t="shared" si="54"/>
        <v>0</v>
      </c>
      <c r="H34" s="432"/>
      <c r="I34" s="433"/>
      <c r="J34" s="433"/>
      <c r="K34" s="433"/>
      <c r="L34" s="433"/>
      <c r="M34" s="433"/>
      <c r="N34" s="433"/>
      <c r="O34" s="433"/>
      <c r="P34" s="457">
        <v>281782</v>
      </c>
      <c r="Q34" s="434">
        <f t="shared" ref="Q34:Q35" si="77">P34</f>
        <v>281782</v>
      </c>
      <c r="R34" s="434">
        <f>Overall_Summary!O82</f>
        <v>240820</v>
      </c>
      <c r="S34" s="434">
        <f>Overall_Summary!P82</f>
        <v>0</v>
      </c>
      <c r="T34" s="434">
        <f t="shared" ref="T34:T35" si="78">P34-R34</f>
        <v>40962</v>
      </c>
      <c r="U34" s="434">
        <f>Overall_Summary!Q82</f>
        <v>0</v>
      </c>
      <c r="V34" s="434">
        <f>Overall_Summary!AX82</f>
        <v>30694</v>
      </c>
      <c r="W34" s="435">
        <f t="shared" ref="W34:W35" si="79">X34</f>
        <v>18</v>
      </c>
      <c r="X34" s="435">
        <f>281800-P34</f>
        <v>18</v>
      </c>
      <c r="Y34" s="435"/>
      <c r="Z34" s="435"/>
      <c r="AA34" s="435"/>
      <c r="AB34" s="435"/>
      <c r="AC34" s="435"/>
      <c r="AD34" s="436">
        <f t="shared" si="4"/>
        <v>281800</v>
      </c>
      <c r="AE34" s="436">
        <f t="shared" si="5"/>
        <v>281800</v>
      </c>
      <c r="AF34" s="436">
        <f t="shared" si="6"/>
        <v>240820</v>
      </c>
      <c r="AG34" s="436">
        <f t="shared" si="23"/>
        <v>0</v>
      </c>
      <c r="AH34" s="436">
        <f t="shared" si="62"/>
        <v>40980</v>
      </c>
      <c r="AI34" s="436">
        <f t="shared" ref="AI34:AJ34" si="80">SUM(N34,U34,AB34)</f>
        <v>0</v>
      </c>
      <c r="AJ34" s="436">
        <f t="shared" si="80"/>
        <v>30694</v>
      </c>
      <c r="AK34" s="437"/>
      <c r="AL34" s="437">
        <f t="shared" si="57"/>
        <v>0</v>
      </c>
      <c r="AM34" s="437"/>
      <c r="AN34" s="437"/>
      <c r="AO34" s="437"/>
      <c r="AP34" s="437"/>
      <c r="AQ34" s="437"/>
    </row>
    <row r="35" spans="1:59" ht="12.75" x14ac:dyDescent="0.2">
      <c r="A35" s="789"/>
      <c r="B35" s="789"/>
      <c r="C35" s="111" t="s">
        <v>673</v>
      </c>
      <c r="D35" s="111" t="s">
        <v>674</v>
      </c>
      <c r="E35" s="431" t="s">
        <v>104</v>
      </c>
      <c r="F35" s="432"/>
      <c r="G35" s="432">
        <f t="shared" si="54"/>
        <v>0</v>
      </c>
      <c r="H35" s="432"/>
      <c r="I35" s="433"/>
      <c r="J35" s="433"/>
      <c r="K35" s="433"/>
      <c r="L35" s="433"/>
      <c r="M35" s="433"/>
      <c r="N35" s="433"/>
      <c r="O35" s="433"/>
      <c r="P35" s="457">
        <v>188860</v>
      </c>
      <c r="Q35" s="434">
        <f t="shared" si="77"/>
        <v>188860</v>
      </c>
      <c r="R35" s="434">
        <f>Overall_Summary!O84</f>
        <v>68673</v>
      </c>
      <c r="S35" s="434">
        <f>Overall_Summary!P84</f>
        <v>0</v>
      </c>
      <c r="T35" s="434">
        <f t="shared" si="78"/>
        <v>120187</v>
      </c>
      <c r="U35" s="434">
        <f>Overall_Summary!Q84</f>
        <v>0</v>
      </c>
      <c r="V35" s="434">
        <f>Overall_Summary!AX84</f>
        <v>644</v>
      </c>
      <c r="W35" s="435">
        <f t="shared" si="79"/>
        <v>1962</v>
      </c>
      <c r="X35" s="435">
        <f>190822-P35</f>
        <v>1962</v>
      </c>
      <c r="Y35" s="435"/>
      <c r="Z35" s="435"/>
      <c r="AA35" s="435"/>
      <c r="AB35" s="435"/>
      <c r="AC35" s="435"/>
      <c r="AD35" s="436">
        <f t="shared" si="4"/>
        <v>190822</v>
      </c>
      <c r="AE35" s="436">
        <f t="shared" si="5"/>
        <v>190822</v>
      </c>
      <c r="AF35" s="436">
        <f t="shared" si="6"/>
        <v>68673</v>
      </c>
      <c r="AG35" s="436">
        <f t="shared" si="23"/>
        <v>0</v>
      </c>
      <c r="AH35" s="436">
        <f t="shared" si="62"/>
        <v>122149</v>
      </c>
      <c r="AI35" s="436">
        <f t="shared" ref="AI35:AJ35" si="81">SUM(N35,U35,AB35)</f>
        <v>0</v>
      </c>
      <c r="AJ35" s="436">
        <f t="shared" si="81"/>
        <v>644</v>
      </c>
      <c r="AK35" s="437">
        <f>Overall_Summary!F85</f>
        <v>122149</v>
      </c>
      <c r="AL35" s="437">
        <f t="shared" si="57"/>
        <v>122149</v>
      </c>
      <c r="AM35" s="437">
        <f>Overall_Summary!O84</f>
        <v>68673</v>
      </c>
      <c r="AN35" s="437">
        <f>Overall_Summary!P84</f>
        <v>0</v>
      </c>
      <c r="AO35" s="437">
        <f>AK35-AM35</f>
        <v>53476</v>
      </c>
      <c r="AP35" s="437">
        <f>Overall_Summary!Q84</f>
        <v>0</v>
      </c>
      <c r="AQ35" s="437">
        <f>Overall_Summary!AX84</f>
        <v>644</v>
      </c>
    </row>
    <row r="36" spans="1:59" ht="12.75" x14ac:dyDescent="0.2">
      <c r="A36" s="789"/>
      <c r="B36" s="789"/>
      <c r="C36" s="111" t="s">
        <v>77</v>
      </c>
      <c r="D36" s="111" t="s">
        <v>328</v>
      </c>
      <c r="E36" s="431" t="s">
        <v>97</v>
      </c>
      <c r="F36" s="432"/>
      <c r="G36" s="432">
        <f t="shared" si="54"/>
        <v>0</v>
      </c>
      <c r="H36" s="432"/>
      <c r="I36" s="433">
        <f>Overall_Summary!F89</f>
        <v>150000</v>
      </c>
      <c r="J36" s="433">
        <f>I36</f>
        <v>150000</v>
      </c>
      <c r="K36" s="433">
        <f>Overall_Summary!O89</f>
        <v>135944</v>
      </c>
      <c r="L36" s="433">
        <f>Overall_Summary!P89</f>
        <v>0</v>
      </c>
      <c r="M36" s="433">
        <f>I36-K36</f>
        <v>14056</v>
      </c>
      <c r="N36" s="433">
        <f>Overall_Summary!Q89</f>
        <v>2000</v>
      </c>
      <c r="O36" s="433">
        <f>Overall_Summary!AX89</f>
        <v>9647</v>
      </c>
      <c r="P36" s="434"/>
      <c r="Q36" s="434"/>
      <c r="R36" s="434"/>
      <c r="S36" s="434"/>
      <c r="T36" s="434"/>
      <c r="U36" s="434"/>
      <c r="V36" s="434"/>
      <c r="W36" s="435"/>
      <c r="X36" s="435"/>
      <c r="Y36" s="435"/>
      <c r="Z36" s="435"/>
      <c r="AA36" s="435"/>
      <c r="AB36" s="435"/>
      <c r="AC36" s="435"/>
      <c r="AD36" s="436">
        <f t="shared" si="4"/>
        <v>150000</v>
      </c>
      <c r="AE36" s="436">
        <f t="shared" si="5"/>
        <v>150000</v>
      </c>
      <c r="AF36" s="436">
        <f t="shared" si="6"/>
        <v>135944</v>
      </c>
      <c r="AG36" s="436">
        <f t="shared" si="23"/>
        <v>0</v>
      </c>
      <c r="AH36" s="436">
        <f t="shared" si="62"/>
        <v>14056</v>
      </c>
      <c r="AI36" s="436">
        <f t="shared" ref="AI36:AJ36" si="82">SUM(N36,U36,AB36)</f>
        <v>2000</v>
      </c>
      <c r="AJ36" s="436">
        <f t="shared" si="82"/>
        <v>9647</v>
      </c>
      <c r="AK36" s="437"/>
      <c r="AL36" s="437">
        <f t="shared" si="57"/>
        <v>0</v>
      </c>
      <c r="AM36" s="437"/>
      <c r="AN36" s="437"/>
      <c r="AO36" s="437"/>
      <c r="AP36" s="437"/>
      <c r="AQ36" s="437"/>
    </row>
    <row r="37" spans="1:59" ht="12.75" x14ac:dyDescent="0.2">
      <c r="A37" s="789"/>
      <c r="B37" s="789"/>
      <c r="C37" s="111" t="s">
        <v>75</v>
      </c>
      <c r="D37" s="111" t="s">
        <v>508</v>
      </c>
      <c r="E37" s="431" t="s">
        <v>97</v>
      </c>
      <c r="F37" s="432"/>
      <c r="G37" s="432">
        <f t="shared" si="54"/>
        <v>0</v>
      </c>
      <c r="H37" s="432"/>
      <c r="I37" s="433"/>
      <c r="J37" s="433"/>
      <c r="K37" s="433"/>
      <c r="L37" s="433"/>
      <c r="M37" s="433"/>
      <c r="N37" s="433"/>
      <c r="O37" s="433"/>
      <c r="P37" s="434"/>
      <c r="Q37" s="434"/>
      <c r="R37" s="434"/>
      <c r="S37" s="434"/>
      <c r="T37" s="434"/>
      <c r="U37" s="434"/>
      <c r="V37" s="434"/>
      <c r="W37" s="435">
        <f>Overall_Summary!F88</f>
        <v>1000</v>
      </c>
      <c r="X37" s="435">
        <f>W37</f>
        <v>1000</v>
      </c>
      <c r="Y37" s="435">
        <f>Overall_Summary!O88</f>
        <v>1000</v>
      </c>
      <c r="Z37" s="435"/>
      <c r="AA37" s="435">
        <f>W37-Y37</f>
        <v>0</v>
      </c>
      <c r="AB37" s="435"/>
      <c r="AC37" s="435"/>
      <c r="AD37" s="436">
        <f t="shared" si="4"/>
        <v>1000</v>
      </c>
      <c r="AE37" s="436">
        <f t="shared" si="5"/>
        <v>1000</v>
      </c>
      <c r="AF37" s="436">
        <f t="shared" si="6"/>
        <v>1000</v>
      </c>
      <c r="AG37" s="436">
        <f t="shared" si="23"/>
        <v>0</v>
      </c>
      <c r="AH37" s="436">
        <f t="shared" si="62"/>
        <v>0</v>
      </c>
      <c r="AI37" s="436">
        <f t="shared" ref="AI37:AJ37" si="83">SUM(N37,U37,AB37)</f>
        <v>0</v>
      </c>
      <c r="AJ37" s="436">
        <f t="shared" si="83"/>
        <v>0</v>
      </c>
      <c r="AK37" s="437"/>
      <c r="AL37" s="437">
        <f t="shared" si="57"/>
        <v>0</v>
      </c>
      <c r="AM37" s="437"/>
      <c r="AN37" s="437"/>
      <c r="AO37" s="437"/>
      <c r="AP37" s="437"/>
      <c r="AQ37" s="437"/>
    </row>
    <row r="38" spans="1:59" ht="12.75" x14ac:dyDescent="0.2">
      <c r="A38" s="773"/>
      <c r="B38" s="773"/>
      <c r="C38" s="111" t="s">
        <v>76</v>
      </c>
      <c r="D38" s="111" t="s">
        <v>325</v>
      </c>
      <c r="E38" s="431" t="s">
        <v>104</v>
      </c>
      <c r="F38" s="432"/>
      <c r="G38" s="432">
        <f t="shared" si="54"/>
        <v>0</v>
      </c>
      <c r="H38" s="432"/>
      <c r="I38" s="433"/>
      <c r="J38" s="433"/>
      <c r="K38" s="433"/>
      <c r="L38" s="433"/>
      <c r="M38" s="433"/>
      <c r="N38" s="433"/>
      <c r="O38" s="433"/>
      <c r="P38" s="457">
        <v>97158</v>
      </c>
      <c r="Q38" s="434">
        <v>97158</v>
      </c>
      <c r="R38" s="434" t="e">
        <f t="shared" ref="R38:S38" si="84">#REF!</f>
        <v>#REF!</v>
      </c>
      <c r="S38" s="434" t="e">
        <f t="shared" si="84"/>
        <v>#REF!</v>
      </c>
      <c r="T38" s="434" t="e">
        <f>P38-R38</f>
        <v>#REF!</v>
      </c>
      <c r="U38" s="434">
        <f>Overall_Summary!Q86</f>
        <v>0</v>
      </c>
      <c r="V38" s="434">
        <f>Overall_Summary!AX86</f>
        <v>883</v>
      </c>
      <c r="W38" s="435">
        <f>X38</f>
        <v>5024</v>
      </c>
      <c r="X38" s="435">
        <f>102182-P38</f>
        <v>5024</v>
      </c>
      <c r="Y38" s="435"/>
      <c r="Z38" s="435"/>
      <c r="AA38" s="435"/>
      <c r="AB38" s="435"/>
      <c r="AC38" s="435"/>
      <c r="AD38" s="436">
        <f t="shared" si="4"/>
        <v>102182</v>
      </c>
      <c r="AE38" s="436">
        <f t="shared" si="5"/>
        <v>102182</v>
      </c>
      <c r="AF38" s="436" t="e">
        <f t="shared" si="6"/>
        <v>#REF!</v>
      </c>
      <c r="AG38" s="436" t="e">
        <f t="shared" si="23"/>
        <v>#REF!</v>
      </c>
      <c r="AH38" s="436" t="e">
        <f t="shared" si="62"/>
        <v>#REF!</v>
      </c>
      <c r="AI38" s="436">
        <f t="shared" ref="AI38:AJ38" si="85">SUM(N38,U38,AB38)</f>
        <v>0</v>
      </c>
      <c r="AJ38" s="436">
        <f t="shared" si="85"/>
        <v>883</v>
      </c>
      <c r="AK38" s="437">
        <f>Overall_Summary!F87</f>
        <v>46155</v>
      </c>
      <c r="AL38" s="437">
        <f t="shared" si="57"/>
        <v>46155</v>
      </c>
      <c r="AM38" s="437" t="e">
        <f t="shared" ref="AM38:AN38" si="86">#REF!</f>
        <v>#REF!</v>
      </c>
      <c r="AN38" s="437" t="e">
        <f t="shared" si="86"/>
        <v>#REF!</v>
      </c>
      <c r="AO38" s="437" t="e">
        <f>AK38-AM38</f>
        <v>#REF!</v>
      </c>
      <c r="AP38" s="437">
        <f>Overall_Summary!Q86</f>
        <v>0</v>
      </c>
      <c r="AQ38" s="437">
        <f>Overall_Summary!AX86</f>
        <v>883</v>
      </c>
    </row>
    <row r="39" spans="1:59" ht="12.75" x14ac:dyDescent="0.2">
      <c r="A39" s="424">
        <v>18</v>
      </c>
      <c r="B39" s="430" t="s">
        <v>80</v>
      </c>
      <c r="C39" s="111" t="s">
        <v>81</v>
      </c>
      <c r="D39" s="111" t="s">
        <v>520</v>
      </c>
      <c r="E39" s="431" t="s">
        <v>97</v>
      </c>
      <c r="F39" s="432"/>
      <c r="G39" s="432">
        <f t="shared" si="54"/>
        <v>0</v>
      </c>
      <c r="H39" s="432"/>
      <c r="I39" s="433"/>
      <c r="J39" s="433"/>
      <c r="K39" s="433"/>
      <c r="L39" s="433"/>
      <c r="M39" s="433"/>
      <c r="N39" s="433"/>
      <c r="O39" s="433"/>
      <c r="P39" s="434"/>
      <c r="Q39" s="434"/>
      <c r="R39" s="434"/>
      <c r="S39" s="434"/>
      <c r="T39" s="434"/>
      <c r="U39" s="434"/>
      <c r="V39" s="434"/>
      <c r="W39" s="435">
        <f>Overall_Summary!F95</f>
        <v>141000</v>
      </c>
      <c r="X39" s="435">
        <f>W39</f>
        <v>141000</v>
      </c>
      <c r="Y39" s="435">
        <f>Overall_Summary!O95</f>
        <v>126510</v>
      </c>
      <c r="Z39" s="435"/>
      <c r="AA39" s="435">
        <f>W39-Y39</f>
        <v>14490</v>
      </c>
      <c r="AB39" s="435">
        <f>Overall_Summary!Q95</f>
        <v>0</v>
      </c>
      <c r="AC39" s="435">
        <f>Overall_Summary!AX95</f>
        <v>16243</v>
      </c>
      <c r="AD39" s="436">
        <f t="shared" si="4"/>
        <v>141000</v>
      </c>
      <c r="AE39" s="436">
        <f t="shared" si="5"/>
        <v>141000</v>
      </c>
      <c r="AF39" s="436">
        <f t="shared" si="6"/>
        <v>126510</v>
      </c>
      <c r="AG39" s="436">
        <f t="shared" si="23"/>
        <v>0</v>
      </c>
      <c r="AH39" s="436">
        <f t="shared" si="62"/>
        <v>14490</v>
      </c>
      <c r="AI39" s="436">
        <f t="shared" ref="AI39:AJ39" si="87">SUM(N39,U39,AB39)</f>
        <v>0</v>
      </c>
      <c r="AJ39" s="436">
        <f t="shared" si="87"/>
        <v>16243</v>
      </c>
      <c r="AK39" s="437"/>
      <c r="AL39" s="437">
        <f t="shared" si="57"/>
        <v>0</v>
      </c>
      <c r="AM39" s="437"/>
      <c r="AN39" s="437"/>
      <c r="AO39" s="437"/>
      <c r="AP39" s="437"/>
      <c r="AQ39" s="437"/>
    </row>
    <row r="40" spans="1:59" ht="12.75" x14ac:dyDescent="0.2">
      <c r="A40" s="424">
        <v>19</v>
      </c>
      <c r="B40" s="430" t="s">
        <v>121</v>
      </c>
      <c r="C40" s="111" t="s">
        <v>122</v>
      </c>
      <c r="D40" s="111" t="s">
        <v>334</v>
      </c>
      <c r="E40" s="431" t="s">
        <v>97</v>
      </c>
      <c r="F40" s="432">
        <f>Overall_Summary!F99</f>
        <v>8882</v>
      </c>
      <c r="G40" s="432">
        <f t="shared" si="54"/>
        <v>8882</v>
      </c>
      <c r="H40" s="432">
        <f>Overall_Summary!O99</f>
        <v>8882</v>
      </c>
      <c r="I40" s="433"/>
      <c r="J40" s="433"/>
      <c r="K40" s="433"/>
      <c r="L40" s="433"/>
      <c r="M40" s="433"/>
      <c r="N40" s="433"/>
      <c r="O40" s="433"/>
      <c r="P40" s="434"/>
      <c r="Q40" s="434"/>
      <c r="R40" s="434"/>
      <c r="S40" s="434"/>
      <c r="T40" s="434"/>
      <c r="U40" s="434"/>
      <c r="V40" s="434"/>
      <c r="W40" s="435"/>
      <c r="X40" s="435"/>
      <c r="Y40" s="435"/>
      <c r="Z40" s="435"/>
      <c r="AA40" s="435"/>
      <c r="AB40" s="435"/>
      <c r="AC40" s="435"/>
      <c r="AD40" s="436">
        <f t="shared" si="4"/>
        <v>8882</v>
      </c>
      <c r="AE40" s="436">
        <f t="shared" si="5"/>
        <v>8882</v>
      </c>
      <c r="AF40" s="436">
        <f t="shared" si="6"/>
        <v>8882</v>
      </c>
      <c r="AG40" s="436">
        <f t="shared" si="23"/>
        <v>0</v>
      </c>
      <c r="AH40" s="436">
        <f t="shared" si="62"/>
        <v>0</v>
      </c>
      <c r="AI40" s="436">
        <f t="shared" ref="AI40:AJ40" si="88">SUM(N40,U40,AB40)</f>
        <v>0</v>
      </c>
      <c r="AJ40" s="436">
        <f t="shared" si="88"/>
        <v>0</v>
      </c>
      <c r="AK40" s="437"/>
      <c r="AL40" s="437">
        <f t="shared" si="57"/>
        <v>0</v>
      </c>
      <c r="AM40" s="437"/>
      <c r="AN40" s="437"/>
      <c r="AO40" s="437"/>
      <c r="AP40" s="437"/>
      <c r="AQ40" s="437"/>
    </row>
    <row r="41" spans="1:59" ht="12.75" x14ac:dyDescent="0.2">
      <c r="A41" s="424">
        <v>20</v>
      </c>
      <c r="B41" s="430" t="s">
        <v>82</v>
      </c>
      <c r="C41" s="111" t="s">
        <v>83</v>
      </c>
      <c r="D41" s="111" t="s">
        <v>522</v>
      </c>
      <c r="E41" s="431" t="s">
        <v>97</v>
      </c>
      <c r="F41" s="432">
        <f>Overall_Summary!F98</f>
        <v>43081</v>
      </c>
      <c r="G41" s="432">
        <f t="shared" si="54"/>
        <v>43081</v>
      </c>
      <c r="H41" s="432">
        <f>Overall_Summary!O98</f>
        <v>43081</v>
      </c>
      <c r="I41" s="433"/>
      <c r="J41" s="433"/>
      <c r="K41" s="433"/>
      <c r="L41" s="433"/>
      <c r="M41" s="433"/>
      <c r="N41" s="433"/>
      <c r="O41" s="433"/>
      <c r="P41" s="434"/>
      <c r="Q41" s="434"/>
      <c r="R41" s="434"/>
      <c r="S41" s="434"/>
      <c r="T41" s="434"/>
      <c r="U41" s="434"/>
      <c r="V41" s="434"/>
      <c r="W41" s="435"/>
      <c r="X41" s="435"/>
      <c r="Y41" s="435"/>
      <c r="Z41" s="435"/>
      <c r="AA41" s="435"/>
      <c r="AB41" s="435"/>
      <c r="AC41" s="435"/>
      <c r="AD41" s="436">
        <f t="shared" si="4"/>
        <v>43081</v>
      </c>
      <c r="AE41" s="436">
        <f t="shared" si="5"/>
        <v>43081</v>
      </c>
      <c r="AF41" s="436">
        <f t="shared" si="6"/>
        <v>43081</v>
      </c>
      <c r="AG41" s="436">
        <f t="shared" si="23"/>
        <v>0</v>
      </c>
      <c r="AH41" s="436">
        <f t="shared" si="62"/>
        <v>0</v>
      </c>
      <c r="AI41" s="436">
        <f t="shared" ref="AI41:AJ41" si="89">SUM(N41,U41,AB41)</f>
        <v>0</v>
      </c>
      <c r="AJ41" s="436">
        <f t="shared" si="89"/>
        <v>0</v>
      </c>
      <c r="AK41" s="437"/>
      <c r="AL41" s="437">
        <f t="shared" si="57"/>
        <v>0</v>
      </c>
      <c r="AM41" s="437"/>
      <c r="AN41" s="437"/>
      <c r="AO41" s="437"/>
      <c r="AP41" s="437"/>
      <c r="AQ41" s="437"/>
    </row>
    <row r="42" spans="1:59" ht="12.75" x14ac:dyDescent="0.2">
      <c r="A42" s="874">
        <v>21</v>
      </c>
      <c r="B42" s="863" t="s">
        <v>84</v>
      </c>
      <c r="C42" s="111" t="s">
        <v>675</v>
      </c>
      <c r="D42" s="111" t="s">
        <v>525</v>
      </c>
      <c r="E42" s="431" t="s">
        <v>97</v>
      </c>
      <c r="F42" s="432">
        <f>Overall_Summary!F100</f>
        <v>28</v>
      </c>
      <c r="G42" s="432">
        <f t="shared" si="54"/>
        <v>28</v>
      </c>
      <c r="H42" s="432">
        <f>Overall_Summary!O100</f>
        <v>28</v>
      </c>
      <c r="I42" s="433"/>
      <c r="J42" s="433"/>
      <c r="K42" s="433"/>
      <c r="L42" s="433"/>
      <c r="M42" s="433"/>
      <c r="N42" s="433"/>
      <c r="O42" s="433"/>
      <c r="P42" s="434"/>
      <c r="Q42" s="434"/>
      <c r="R42" s="434"/>
      <c r="S42" s="434"/>
      <c r="T42" s="434"/>
      <c r="U42" s="434"/>
      <c r="V42" s="434"/>
      <c r="W42" s="435"/>
      <c r="X42" s="435"/>
      <c r="Y42" s="435"/>
      <c r="Z42" s="435"/>
      <c r="AA42" s="435"/>
      <c r="AB42" s="435"/>
      <c r="AC42" s="435"/>
      <c r="AD42" s="436">
        <f t="shared" si="4"/>
        <v>28</v>
      </c>
      <c r="AE42" s="436">
        <f t="shared" si="5"/>
        <v>28</v>
      </c>
      <c r="AF42" s="436">
        <f t="shared" si="6"/>
        <v>28</v>
      </c>
      <c r="AG42" s="436">
        <f t="shared" si="23"/>
        <v>0</v>
      </c>
      <c r="AH42" s="436">
        <f t="shared" si="62"/>
        <v>0</v>
      </c>
      <c r="AI42" s="436">
        <f t="shared" ref="AI42:AJ42" si="90">SUM(N42,U42,AB42)</f>
        <v>0</v>
      </c>
      <c r="AJ42" s="436">
        <f t="shared" si="90"/>
        <v>0</v>
      </c>
      <c r="AK42" s="437"/>
      <c r="AL42" s="437">
        <f t="shared" si="57"/>
        <v>0</v>
      </c>
      <c r="AM42" s="437"/>
      <c r="AN42" s="437"/>
      <c r="AO42" s="437"/>
      <c r="AP42" s="437"/>
      <c r="AQ42" s="437"/>
    </row>
    <row r="43" spans="1:59" ht="12.75" x14ac:dyDescent="0.2">
      <c r="A43" s="773"/>
      <c r="B43" s="773"/>
      <c r="C43" s="111" t="s">
        <v>676</v>
      </c>
      <c r="D43" s="111" t="s">
        <v>677</v>
      </c>
      <c r="E43" s="431" t="s">
        <v>104</v>
      </c>
      <c r="F43" s="432"/>
      <c r="G43" s="432">
        <f t="shared" si="54"/>
        <v>0</v>
      </c>
      <c r="H43" s="432"/>
      <c r="I43" s="433"/>
      <c r="J43" s="433"/>
      <c r="K43" s="433"/>
      <c r="L43" s="433"/>
      <c r="M43" s="433"/>
      <c r="N43" s="433"/>
      <c r="O43" s="433"/>
      <c r="P43" s="434"/>
      <c r="Q43" s="434"/>
      <c r="R43" s="434"/>
      <c r="S43" s="434"/>
      <c r="T43" s="434"/>
      <c r="U43" s="434"/>
      <c r="V43" s="434"/>
      <c r="W43" s="435">
        <f>Overall_Summary!F101+Overall_Summary!F102+Overall_Summary!F103+Overall_Summary!F104+Overall_Summary!F105</f>
        <v>4002227</v>
      </c>
      <c r="X43" s="435">
        <f>W43</f>
        <v>4002227</v>
      </c>
      <c r="Y43" s="435">
        <f>Overall_Summary!O101+Overall_Summary!O102+Overall_Summary!O103+Overall_Summary!O104+Overall_Summary!O105</f>
        <v>1183608</v>
      </c>
      <c r="Z43" s="435">
        <f>SUM(Overall_Summary!P101,Overall_Summary!P102,Overall_Summary!P103,Overall_Summary!P104,Overall_Summary!P105)</f>
        <v>103196</v>
      </c>
      <c r="AA43" s="435">
        <f>W43-Y43</f>
        <v>2818619</v>
      </c>
      <c r="AB43" s="435" t="e">
        <f>Overall_Summary!Q105+Overall_Summary!Q102+Overall_Summary!Q103+Overall_Summary!Q104+#REF!</f>
        <v>#REF!</v>
      </c>
      <c r="AC43" s="435">
        <f>Overall_Summary!AX101+Overall_Summary!AX102+Overall_Summary!AX103+Overall_Summary!AX104+Overall_Summary!AX105</f>
        <v>24</v>
      </c>
      <c r="AD43" s="436">
        <f t="shared" si="4"/>
        <v>4002227</v>
      </c>
      <c r="AE43" s="436">
        <f t="shared" si="5"/>
        <v>4002227</v>
      </c>
      <c r="AF43" s="436">
        <f t="shared" si="6"/>
        <v>1183608</v>
      </c>
      <c r="AG43" s="436">
        <f t="shared" si="23"/>
        <v>103196</v>
      </c>
      <c r="AH43" s="436">
        <f t="shared" si="62"/>
        <v>2818619</v>
      </c>
      <c r="AI43" s="436" t="e">
        <f t="shared" ref="AI43:AJ43" si="91">SUM(N43,U43,AB43)</f>
        <v>#REF!</v>
      </c>
      <c r="AJ43" s="436">
        <f t="shared" si="91"/>
        <v>24</v>
      </c>
      <c r="AK43" s="437">
        <f>Overall_Summary!F101+Overall_Summary!F102+Overall_Summary!F103+Overall_Summary!F104+Overall_Summary!F105</f>
        <v>4002227</v>
      </c>
      <c r="AL43" s="437">
        <f t="shared" si="57"/>
        <v>4002227</v>
      </c>
      <c r="AM43" s="437">
        <f>Overall_Summary!O101+Overall_Summary!O102+Overall_Summary!O103+Overall_Summary!O104+Overall_Summary!O105</f>
        <v>1183608</v>
      </c>
      <c r="AN43" s="437">
        <f>Overall_Summary!P101+Overall_Summary!P102+Overall_Summary!P103+Overall_Summary!P104+Overall_Summary!P105</f>
        <v>103196</v>
      </c>
      <c r="AO43" s="437">
        <f>AK43-AM43</f>
        <v>2818619</v>
      </c>
      <c r="AP43" s="437" t="e">
        <f>Overall_Summary!Q105+Overall_Summary!Q102+Overall_Summary!Q103+Overall_Summary!Q104+#REF!</f>
        <v>#REF!</v>
      </c>
      <c r="AQ43" s="437">
        <f>Overall_Summary!AX101+Overall_Summary!AX102+Overall_Summary!AX103+Overall_Summary!AX104+Overall_Summary!AX105</f>
        <v>24</v>
      </c>
    </row>
    <row r="44" spans="1:59" ht="12.75" x14ac:dyDescent="0.2">
      <c r="A44" s="874">
        <v>22</v>
      </c>
      <c r="B44" s="863" t="s">
        <v>90</v>
      </c>
      <c r="C44" s="111" t="s">
        <v>91</v>
      </c>
      <c r="D44" s="111" t="s">
        <v>342</v>
      </c>
      <c r="E44" s="431" t="s">
        <v>97</v>
      </c>
      <c r="F44" s="432">
        <f>Overall_Summary!F112</f>
        <v>5164</v>
      </c>
      <c r="G44" s="432">
        <f t="shared" si="54"/>
        <v>5164</v>
      </c>
      <c r="H44" s="432">
        <f>Overall_Summary!O112</f>
        <v>5164</v>
      </c>
      <c r="I44" s="433"/>
      <c r="J44" s="433"/>
      <c r="K44" s="433"/>
      <c r="L44" s="433"/>
      <c r="M44" s="433"/>
      <c r="N44" s="433"/>
      <c r="O44" s="433"/>
      <c r="P44" s="434"/>
      <c r="Q44" s="434"/>
      <c r="R44" s="434"/>
      <c r="S44" s="434"/>
      <c r="T44" s="434"/>
      <c r="U44" s="434"/>
      <c r="V44" s="434"/>
      <c r="W44" s="435"/>
      <c r="X44" s="435"/>
      <c r="Y44" s="435"/>
      <c r="Z44" s="435"/>
      <c r="AA44" s="435"/>
      <c r="AB44" s="435"/>
      <c r="AC44" s="435"/>
      <c r="AD44" s="436">
        <f t="shared" si="4"/>
        <v>5164</v>
      </c>
      <c r="AE44" s="436">
        <f t="shared" si="5"/>
        <v>5164</v>
      </c>
      <c r="AF44" s="436">
        <f t="shared" si="6"/>
        <v>5164</v>
      </c>
      <c r="AG44" s="436">
        <f t="shared" si="23"/>
        <v>0</v>
      </c>
      <c r="AH44" s="436">
        <f t="shared" si="62"/>
        <v>0</v>
      </c>
      <c r="AI44" s="436">
        <f t="shared" ref="AI44:AJ44" si="92">SUM(N44,U44,AB44)</f>
        <v>0</v>
      </c>
      <c r="AJ44" s="436">
        <f t="shared" si="92"/>
        <v>0</v>
      </c>
      <c r="AK44" s="437"/>
      <c r="AL44" s="437">
        <f t="shared" si="57"/>
        <v>0</v>
      </c>
      <c r="AM44" s="437"/>
      <c r="AN44" s="437"/>
      <c r="AO44" s="437"/>
      <c r="AP44" s="437"/>
      <c r="AQ44" s="437"/>
    </row>
    <row r="45" spans="1:59" ht="12.75" x14ac:dyDescent="0.2">
      <c r="A45" s="773"/>
      <c r="B45" s="773"/>
      <c r="C45" s="111" t="s">
        <v>123</v>
      </c>
      <c r="D45" s="111" t="s">
        <v>678</v>
      </c>
      <c r="E45" s="431" t="s">
        <v>97</v>
      </c>
      <c r="F45" s="432"/>
      <c r="G45" s="432"/>
      <c r="H45" s="432"/>
      <c r="I45" s="433"/>
      <c r="J45" s="433"/>
      <c r="K45" s="433"/>
      <c r="L45" s="433"/>
      <c r="M45" s="433"/>
      <c r="N45" s="433"/>
      <c r="O45" s="433"/>
      <c r="P45" s="434"/>
      <c r="Q45" s="434"/>
      <c r="R45" s="434"/>
      <c r="S45" s="434"/>
      <c r="T45" s="434"/>
      <c r="U45" s="434"/>
      <c r="V45" s="434"/>
      <c r="W45" s="435">
        <f>Overall_Summary!F113</f>
        <v>10000</v>
      </c>
      <c r="X45" s="435">
        <f>W45</f>
        <v>10000</v>
      </c>
      <c r="Y45" s="435">
        <f>Overall_Summary!O113</f>
        <v>10000</v>
      </c>
      <c r="Z45" s="435"/>
      <c r="AA45" s="435">
        <f>W45-Y45</f>
        <v>0</v>
      </c>
      <c r="AB45" s="435"/>
      <c r="AC45" s="435"/>
      <c r="AD45" s="436">
        <f t="shared" si="4"/>
        <v>10000</v>
      </c>
      <c r="AE45" s="436">
        <f t="shared" si="5"/>
        <v>10000</v>
      </c>
      <c r="AF45" s="436">
        <f t="shared" si="6"/>
        <v>10000</v>
      </c>
      <c r="AG45" s="436">
        <f t="shared" si="23"/>
        <v>0</v>
      </c>
      <c r="AH45" s="436">
        <f t="shared" si="62"/>
        <v>0</v>
      </c>
      <c r="AI45" s="436">
        <f t="shared" ref="AI45:AJ45" si="93">SUM(N45,U45,AB45)</f>
        <v>0</v>
      </c>
      <c r="AJ45" s="436">
        <f t="shared" si="93"/>
        <v>0</v>
      </c>
      <c r="AK45" s="437"/>
      <c r="AL45" s="437">
        <f t="shared" si="57"/>
        <v>0</v>
      </c>
      <c r="AM45" s="437"/>
      <c r="AN45" s="437"/>
      <c r="AO45" s="437"/>
      <c r="AP45" s="437"/>
      <c r="AQ45" s="437"/>
    </row>
    <row r="46" spans="1:59" ht="15" x14ac:dyDescent="0.25">
      <c r="A46" s="864" t="s">
        <v>531</v>
      </c>
      <c r="B46" s="775"/>
      <c r="C46" s="775"/>
      <c r="D46" s="776"/>
      <c r="E46" s="469"/>
      <c r="F46" s="470">
        <f t="shared" ref="F46:AQ46" si="94">SUM(F4:F45)</f>
        <v>156793</v>
      </c>
      <c r="G46" s="470">
        <f t="shared" si="94"/>
        <v>156793</v>
      </c>
      <c r="H46" s="470">
        <f t="shared" si="94"/>
        <v>156793</v>
      </c>
      <c r="I46" s="471" t="e">
        <f t="shared" si="94"/>
        <v>#REF!</v>
      </c>
      <c r="J46" s="471">
        <f t="shared" si="94"/>
        <v>179433</v>
      </c>
      <c r="K46" s="471" t="e">
        <f t="shared" si="94"/>
        <v>#REF!</v>
      </c>
      <c r="L46" s="471">
        <f t="shared" si="94"/>
        <v>0</v>
      </c>
      <c r="M46" s="471">
        <f t="shared" si="94"/>
        <v>19275</v>
      </c>
      <c r="N46" s="471">
        <f t="shared" si="94"/>
        <v>2000</v>
      </c>
      <c r="O46" s="471">
        <f t="shared" si="94"/>
        <v>10923</v>
      </c>
      <c r="P46" s="472">
        <f t="shared" si="94"/>
        <v>2035414</v>
      </c>
      <c r="Q46" s="472">
        <f t="shared" si="94"/>
        <v>2035414</v>
      </c>
      <c r="R46" s="472" t="e">
        <f t="shared" si="94"/>
        <v>#REF!</v>
      </c>
      <c r="S46" s="472" t="e">
        <f t="shared" si="94"/>
        <v>#REF!</v>
      </c>
      <c r="T46" s="472" t="e">
        <f t="shared" si="94"/>
        <v>#REF!</v>
      </c>
      <c r="U46" s="472" t="e">
        <f t="shared" si="94"/>
        <v>#REF!</v>
      </c>
      <c r="V46" s="472" t="e">
        <f t="shared" si="94"/>
        <v>#REF!</v>
      </c>
      <c r="W46" s="473" t="e">
        <f t="shared" si="94"/>
        <v>#REF!</v>
      </c>
      <c r="X46" s="473">
        <f t="shared" si="94"/>
        <v>7637819</v>
      </c>
      <c r="Y46" s="473">
        <f t="shared" si="94"/>
        <v>2805593</v>
      </c>
      <c r="Z46" s="473">
        <f t="shared" si="94"/>
        <v>115301</v>
      </c>
      <c r="AA46" s="473" t="e">
        <f t="shared" si="94"/>
        <v>#REF!</v>
      </c>
      <c r="AB46" s="473" t="e">
        <f t="shared" si="94"/>
        <v>#REF!</v>
      </c>
      <c r="AC46" s="473">
        <f t="shared" si="94"/>
        <v>48812</v>
      </c>
      <c r="AD46" s="469" t="e">
        <f t="shared" si="94"/>
        <v>#REF!</v>
      </c>
      <c r="AE46" s="469">
        <f t="shared" si="94"/>
        <v>10009459</v>
      </c>
      <c r="AF46" s="469" t="e">
        <f t="shared" si="94"/>
        <v>#REF!</v>
      </c>
      <c r="AG46" s="469" t="e">
        <f t="shared" si="94"/>
        <v>#REF!</v>
      </c>
      <c r="AH46" s="469" t="e">
        <f t="shared" si="94"/>
        <v>#REF!</v>
      </c>
      <c r="AI46" s="469" t="e">
        <f t="shared" si="94"/>
        <v>#REF!</v>
      </c>
      <c r="AJ46" s="469" t="e">
        <f t="shared" si="94"/>
        <v>#REF!</v>
      </c>
      <c r="AK46" s="474" t="e">
        <f t="shared" si="94"/>
        <v>#REF!</v>
      </c>
      <c r="AL46" s="474" t="e">
        <f t="shared" si="94"/>
        <v>#REF!</v>
      </c>
      <c r="AM46" s="474" t="e">
        <f t="shared" si="94"/>
        <v>#REF!</v>
      </c>
      <c r="AN46" s="474" t="e">
        <f t="shared" si="94"/>
        <v>#REF!</v>
      </c>
      <c r="AO46" s="474" t="e">
        <f t="shared" si="94"/>
        <v>#REF!</v>
      </c>
      <c r="AP46" s="474" t="e">
        <f t="shared" si="94"/>
        <v>#REF!</v>
      </c>
      <c r="AQ46" s="474">
        <f t="shared" si="94"/>
        <v>84267</v>
      </c>
      <c r="AR46" s="475"/>
      <c r="AS46" s="475"/>
      <c r="AT46" s="475"/>
      <c r="AU46" s="475"/>
      <c r="AV46" s="475"/>
      <c r="AW46" s="475"/>
      <c r="AX46" s="475"/>
      <c r="AY46" s="475"/>
      <c r="AZ46" s="475"/>
      <c r="BA46" s="475"/>
      <c r="BB46" s="475"/>
      <c r="BC46" s="475"/>
      <c r="BD46" s="475"/>
      <c r="BE46" s="475"/>
      <c r="BF46" s="475"/>
      <c r="BG46" s="475"/>
    </row>
    <row r="47" spans="1:59" ht="12.75" x14ac:dyDescent="0.2">
      <c r="A47" s="406"/>
      <c r="B47" s="407"/>
      <c r="C47" s="408"/>
      <c r="D47" s="408"/>
      <c r="E47" s="408"/>
      <c r="F47" s="409"/>
      <c r="G47" s="409"/>
      <c r="H47" s="409"/>
      <c r="I47" s="409"/>
      <c r="J47" s="409"/>
      <c r="K47" s="409"/>
      <c r="L47" s="409"/>
      <c r="M47" s="409"/>
      <c r="N47" s="409"/>
      <c r="O47" s="409"/>
      <c r="P47" s="409"/>
      <c r="Q47" s="409"/>
      <c r="R47" s="409"/>
      <c r="S47" s="409"/>
      <c r="T47" s="409"/>
      <c r="U47" s="409"/>
      <c r="V47" s="409"/>
      <c r="W47" s="409"/>
      <c r="X47" s="409"/>
      <c r="Y47" s="409"/>
      <c r="Z47" s="409"/>
      <c r="AA47" s="409"/>
      <c r="AB47" s="409"/>
      <c r="AC47" s="409"/>
      <c r="AD47" s="134"/>
      <c r="AE47" s="134"/>
      <c r="AF47" s="134"/>
      <c r="AG47" s="134"/>
      <c r="AH47" s="134"/>
      <c r="AJ47" s="134"/>
      <c r="AK47" s="409"/>
      <c r="AL47" s="409"/>
      <c r="AM47" s="409"/>
      <c r="AN47" s="409"/>
      <c r="AO47" s="409"/>
    </row>
    <row r="48" spans="1:59" ht="12.75" x14ac:dyDescent="0.2">
      <c r="A48" s="406"/>
      <c r="B48" s="865" t="s">
        <v>679</v>
      </c>
      <c r="C48" s="866"/>
      <c r="D48" s="866"/>
      <c r="E48" s="867"/>
      <c r="F48" s="409"/>
      <c r="H48" s="865" t="s">
        <v>680</v>
      </c>
      <c r="I48" s="866"/>
      <c r="J48" s="866"/>
      <c r="K48" s="866"/>
      <c r="L48" s="409"/>
      <c r="M48" s="865" t="s">
        <v>681</v>
      </c>
      <c r="N48" s="866"/>
      <c r="O48" s="866"/>
      <c r="P48" s="866"/>
      <c r="Q48" s="409"/>
      <c r="R48" s="868" t="s">
        <v>682</v>
      </c>
      <c r="S48" s="775"/>
      <c r="T48" s="775"/>
      <c r="U48" s="776"/>
      <c r="AC48" s="134"/>
      <c r="AN48" s="409"/>
      <c r="AO48" s="409"/>
    </row>
    <row r="49" spans="1:59" ht="12.75" x14ac:dyDescent="0.2">
      <c r="A49" s="406"/>
      <c r="B49" s="477" t="s">
        <v>354</v>
      </c>
      <c r="C49" s="477" t="s">
        <v>683</v>
      </c>
      <c r="D49" s="477" t="s">
        <v>639</v>
      </c>
      <c r="E49" s="477" t="s">
        <v>243</v>
      </c>
      <c r="H49" s="478" t="s">
        <v>354</v>
      </c>
      <c r="I49" s="478" t="s">
        <v>683</v>
      </c>
      <c r="J49" s="478" t="s">
        <v>639</v>
      </c>
      <c r="K49" s="478" t="s">
        <v>243</v>
      </c>
      <c r="L49" s="409"/>
      <c r="M49" s="478" t="s">
        <v>354</v>
      </c>
      <c r="N49" s="478" t="s">
        <v>683</v>
      </c>
      <c r="O49" s="478" t="s">
        <v>639</v>
      </c>
      <c r="P49" s="478" t="s">
        <v>243</v>
      </c>
      <c r="Q49" s="409"/>
      <c r="R49" s="477" t="s">
        <v>354</v>
      </c>
      <c r="S49" s="477" t="s">
        <v>683</v>
      </c>
      <c r="T49" s="477" t="s">
        <v>639</v>
      </c>
      <c r="U49" s="477" t="s">
        <v>243</v>
      </c>
      <c r="AC49" s="409"/>
    </row>
    <row r="50" spans="1:59" ht="12.75" x14ac:dyDescent="0.2">
      <c r="A50" s="406"/>
      <c r="B50" s="479" t="s">
        <v>94</v>
      </c>
      <c r="C50" s="480">
        <f>P4</f>
        <v>36800</v>
      </c>
      <c r="D50" s="480">
        <f>R4</f>
        <v>36800</v>
      </c>
      <c r="E50" s="480">
        <f>T4</f>
        <v>0</v>
      </c>
      <c r="H50" s="481" t="str">
        <f>F2</f>
        <v>SG Pilot</v>
      </c>
      <c r="I50" s="482">
        <f>F17</f>
        <v>23760</v>
      </c>
      <c r="J50" s="482">
        <f>H17</f>
        <v>23760</v>
      </c>
      <c r="K50" s="479" t="s">
        <v>149</v>
      </c>
      <c r="L50" s="409"/>
      <c r="M50" s="481" t="s">
        <v>94</v>
      </c>
      <c r="N50" s="481">
        <v>780</v>
      </c>
      <c r="O50" s="482">
        <f>R26</f>
        <v>805</v>
      </c>
      <c r="P50" s="480">
        <f>N50-O50</f>
        <v>-25</v>
      </c>
      <c r="Q50" s="409"/>
      <c r="R50" s="479" t="s">
        <v>101</v>
      </c>
      <c r="S50" s="480">
        <f>SUM(I33:I38)</f>
        <v>150000</v>
      </c>
      <c r="T50" s="480">
        <f>SUM(K33:K38)</f>
        <v>135944</v>
      </c>
      <c r="U50" s="480">
        <f>SUM(M33:M38)</f>
        <v>14056</v>
      </c>
      <c r="AC50" s="409"/>
    </row>
    <row r="51" spans="1:59" ht="12.75" x14ac:dyDescent="0.2">
      <c r="A51" s="406"/>
      <c r="B51" s="479" t="s">
        <v>97</v>
      </c>
      <c r="C51" s="480">
        <f>W4</f>
        <v>38400</v>
      </c>
      <c r="D51" s="480">
        <f>Y4</f>
        <v>38400</v>
      </c>
      <c r="E51" s="480">
        <f>AA4</f>
        <v>0</v>
      </c>
      <c r="H51" s="859" t="s">
        <v>684</v>
      </c>
      <c r="I51" s="775"/>
      <c r="J51" s="775"/>
      <c r="K51" s="477" t="s">
        <v>149</v>
      </c>
      <c r="L51" s="409"/>
      <c r="M51" s="859" t="s">
        <v>684</v>
      </c>
      <c r="N51" s="775"/>
      <c r="O51" s="775"/>
      <c r="P51" s="477" t="s">
        <v>149</v>
      </c>
      <c r="Q51" s="409"/>
      <c r="R51" s="479" t="s">
        <v>94</v>
      </c>
      <c r="S51" s="480">
        <f>SUM(P33:P38)</f>
        <v>567800</v>
      </c>
      <c r="T51" s="479" t="e">
        <f>SUM(R33:R38)</f>
        <v>#REF!</v>
      </c>
      <c r="U51" s="479" t="e">
        <f>SUM(T33:T38)</f>
        <v>#REF!</v>
      </c>
      <c r="AC51" s="409"/>
    </row>
    <row r="52" spans="1:59" ht="12.75" x14ac:dyDescent="0.2">
      <c r="A52" s="406"/>
      <c r="B52" s="477" t="s">
        <v>531</v>
      </c>
      <c r="C52" s="483">
        <f t="shared" ref="C52:E52" si="95">SUM(C50:C51)</f>
        <v>75200</v>
      </c>
      <c r="D52" s="483">
        <f t="shared" si="95"/>
        <v>75200</v>
      </c>
      <c r="E52" s="483">
        <f t="shared" si="95"/>
        <v>0</v>
      </c>
      <c r="H52" s="859" t="s">
        <v>685</v>
      </c>
      <c r="I52" s="775"/>
      <c r="J52" s="775"/>
      <c r="K52" s="479" t="s">
        <v>149</v>
      </c>
      <c r="L52" s="409"/>
      <c r="M52" s="859" t="s">
        <v>685</v>
      </c>
      <c r="N52" s="775"/>
      <c r="O52" s="775"/>
      <c r="P52" s="479" t="s">
        <v>149</v>
      </c>
      <c r="Q52" s="409"/>
      <c r="R52" s="479" t="s">
        <v>97</v>
      </c>
      <c r="S52" s="480">
        <f>SUM(W33:W38)</f>
        <v>78004</v>
      </c>
      <c r="T52" s="480">
        <f>SUM(Y33:Y38)</f>
        <v>71000</v>
      </c>
      <c r="U52" s="480">
        <f>SUM(AA33:AA38)</f>
        <v>0</v>
      </c>
      <c r="AC52" s="409"/>
    </row>
    <row r="53" spans="1:59" ht="12.75" x14ac:dyDescent="0.2">
      <c r="A53" s="406"/>
      <c r="B53" s="859" t="s">
        <v>684</v>
      </c>
      <c r="C53" s="775"/>
      <c r="D53" s="776"/>
      <c r="E53" s="483">
        <f>SUM(Overall_Summary!P6:P8)</f>
        <v>0</v>
      </c>
      <c r="H53" s="860" t="s">
        <v>686</v>
      </c>
      <c r="I53" s="775"/>
      <c r="J53" s="775"/>
      <c r="K53" s="479" t="s">
        <v>149</v>
      </c>
      <c r="L53" s="409"/>
      <c r="M53" s="860" t="s">
        <v>686</v>
      </c>
      <c r="N53" s="775"/>
      <c r="O53" s="775"/>
      <c r="P53" s="479" t="s">
        <v>149</v>
      </c>
      <c r="Q53" s="409"/>
      <c r="R53" s="484" t="s">
        <v>531</v>
      </c>
      <c r="S53" s="485">
        <f t="shared" ref="S53:U53" si="96">SUM(S50:S52)</f>
        <v>795804</v>
      </c>
      <c r="T53" s="486" t="e">
        <f t="shared" si="96"/>
        <v>#REF!</v>
      </c>
      <c r="U53" s="487" t="e">
        <f t="shared" si="96"/>
        <v>#REF!</v>
      </c>
      <c r="AC53" s="409"/>
    </row>
    <row r="54" spans="1:59" ht="12.75" x14ac:dyDescent="0.2">
      <c r="A54" s="406"/>
      <c r="B54" s="859" t="s">
        <v>685</v>
      </c>
      <c r="C54" s="775"/>
      <c r="D54" s="776"/>
      <c r="E54" s="479" t="e">
        <f>SUM(#REF!)+Overall_Summary!N8</f>
        <v>#REF!</v>
      </c>
      <c r="L54" s="409"/>
      <c r="Q54" s="409"/>
      <c r="R54" s="859" t="s">
        <v>684</v>
      </c>
      <c r="S54" s="775"/>
      <c r="T54" s="775"/>
      <c r="U54" s="483">
        <f>SUM(Overall_Summary!P84:P90)</f>
        <v>0</v>
      </c>
      <c r="AC54" s="409"/>
    </row>
    <row r="55" spans="1:59" ht="12.75" x14ac:dyDescent="0.2">
      <c r="A55" s="406"/>
      <c r="B55" s="860" t="s">
        <v>687</v>
      </c>
      <c r="C55" s="775"/>
      <c r="D55" s="776"/>
      <c r="E55" s="488">
        <f>SUM('Monthly Progress'!L5:L6)</f>
        <v>163</v>
      </c>
      <c r="L55" s="409"/>
      <c r="Q55" s="409"/>
      <c r="R55" s="860" t="s">
        <v>685</v>
      </c>
      <c r="S55" s="775"/>
      <c r="T55" s="775"/>
      <c r="U55" s="489">
        <f>SUM(Overall_Summary!N84:N90)</f>
        <v>13300</v>
      </c>
      <c r="AC55" s="409"/>
    </row>
    <row r="56" spans="1:59" ht="12.75" x14ac:dyDescent="0.2">
      <c r="A56" s="406"/>
      <c r="F56" s="409"/>
      <c r="L56" s="409"/>
      <c r="Q56" s="409"/>
      <c r="R56" s="860" t="s">
        <v>686</v>
      </c>
      <c r="S56" s="775"/>
      <c r="T56" s="775"/>
      <c r="U56" s="488">
        <f>SUM('Monthly Progress'!L31:L35)</f>
        <v>24466</v>
      </c>
      <c r="AC56" s="409"/>
    </row>
    <row r="57" spans="1:59" ht="12.75" x14ac:dyDescent="0.2">
      <c r="A57" s="406"/>
      <c r="B57" s="869" t="s">
        <v>679</v>
      </c>
      <c r="C57" s="866"/>
      <c r="D57" s="866"/>
      <c r="E57" s="867"/>
      <c r="H57" s="861" t="str">
        <f>H48</f>
        <v>6. Gujarat</v>
      </c>
      <c r="I57" s="775"/>
      <c r="J57" s="775"/>
      <c r="K57" s="776"/>
      <c r="L57" s="409"/>
      <c r="Q57" s="409"/>
      <c r="AC57" s="406"/>
      <c r="AN57" s="134"/>
      <c r="AO57" s="134"/>
      <c r="AP57" s="134"/>
      <c r="AQ57" s="134"/>
      <c r="AR57" s="134"/>
      <c r="AS57" s="134"/>
      <c r="AT57" s="134"/>
      <c r="AU57" s="134"/>
      <c r="AV57" s="134"/>
      <c r="AW57" s="134"/>
      <c r="AX57" s="134"/>
      <c r="AY57" s="134"/>
      <c r="AZ57" s="134"/>
      <c r="BA57" s="134"/>
      <c r="BB57" s="134"/>
      <c r="BC57" s="134"/>
      <c r="BD57" s="134"/>
      <c r="BE57" s="134"/>
      <c r="BF57" s="134"/>
      <c r="BG57" s="134"/>
    </row>
    <row r="58" spans="1:59" ht="25.5" x14ac:dyDescent="0.2">
      <c r="A58" s="406"/>
      <c r="B58" s="491" t="s">
        <v>184</v>
      </c>
      <c r="C58" s="492" t="s">
        <v>683</v>
      </c>
      <c r="D58" s="492" t="s">
        <v>639</v>
      </c>
      <c r="E58" s="492" t="s">
        <v>243</v>
      </c>
      <c r="F58" s="134"/>
      <c r="H58" s="493" t="s">
        <v>184</v>
      </c>
      <c r="I58" s="492" t="s">
        <v>683</v>
      </c>
      <c r="J58" s="492" t="s">
        <v>639</v>
      </c>
      <c r="K58" s="492" t="s">
        <v>243</v>
      </c>
      <c r="L58" s="409"/>
      <c r="Q58" s="409"/>
      <c r="R58" s="862" t="s">
        <v>682</v>
      </c>
      <c r="S58" s="775"/>
      <c r="T58" s="775"/>
      <c r="U58" s="776"/>
      <c r="AC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row>
    <row r="59" spans="1:59" ht="25.5" x14ac:dyDescent="0.2">
      <c r="A59" s="406"/>
      <c r="B59" s="494" t="s">
        <v>104</v>
      </c>
      <c r="C59" s="495">
        <f>AK4</f>
        <v>75200</v>
      </c>
      <c r="D59" s="495">
        <f>AM4</f>
        <v>75200</v>
      </c>
      <c r="E59" s="495">
        <f>AO4</f>
        <v>0</v>
      </c>
      <c r="H59" s="496" t="s">
        <v>688</v>
      </c>
      <c r="I59" s="495">
        <f>F17</f>
        <v>23760</v>
      </c>
      <c r="J59" s="495">
        <f>H17</f>
        <v>23760</v>
      </c>
      <c r="K59" s="494">
        <v>0</v>
      </c>
      <c r="L59" s="409"/>
      <c r="Q59" s="409"/>
      <c r="R59" s="493" t="s">
        <v>184</v>
      </c>
      <c r="S59" s="492" t="s">
        <v>683</v>
      </c>
      <c r="T59" s="492" t="s">
        <v>639</v>
      </c>
      <c r="U59" s="492" t="s">
        <v>243</v>
      </c>
      <c r="AC59" s="409"/>
    </row>
    <row r="60" spans="1:59" ht="12.75" x14ac:dyDescent="0.2">
      <c r="A60" s="406"/>
      <c r="B60" s="490"/>
      <c r="C60" s="497"/>
      <c r="D60" s="497"/>
      <c r="E60" s="498"/>
      <c r="H60" s="499" t="s">
        <v>531</v>
      </c>
      <c r="I60" s="500">
        <f t="shared" ref="I60:K60" si="97">I59</f>
        <v>23760</v>
      </c>
      <c r="J60" s="500">
        <f t="shared" si="97"/>
        <v>23760</v>
      </c>
      <c r="K60" s="501">
        <f t="shared" si="97"/>
        <v>0</v>
      </c>
      <c r="L60" s="409"/>
      <c r="Q60" s="409"/>
      <c r="R60" s="496" t="s">
        <v>688</v>
      </c>
      <c r="S60" s="495">
        <f>SUM(AD33:AD34,AD36:AD37)</f>
        <v>502800</v>
      </c>
      <c r="T60" s="495">
        <f>SUM(AF33:AF34,AF36:AF37)</f>
        <v>447764</v>
      </c>
      <c r="U60" s="495">
        <f>SUM(AH33:AH34,AH36:AH37)</f>
        <v>55036</v>
      </c>
      <c r="AC60" s="409"/>
    </row>
    <row r="61" spans="1:59" ht="12.75" x14ac:dyDescent="0.2">
      <c r="A61" s="406"/>
      <c r="L61" s="409"/>
      <c r="Q61" s="409"/>
      <c r="R61" s="496" t="s">
        <v>104</v>
      </c>
      <c r="S61" s="495">
        <f>SUM(AD35,AD38)</f>
        <v>293004</v>
      </c>
      <c r="T61" s="494" t="e">
        <f>SUM(AF35,AF38)</f>
        <v>#REF!</v>
      </c>
      <c r="U61" s="494" t="e">
        <f>SUM(AH35,AH38)</f>
        <v>#REF!</v>
      </c>
      <c r="AC61" s="409"/>
    </row>
    <row r="62" spans="1:59" ht="12.75" x14ac:dyDescent="0.2">
      <c r="A62" s="406"/>
      <c r="B62" s="865" t="s">
        <v>689</v>
      </c>
      <c r="C62" s="866"/>
      <c r="D62" s="866"/>
      <c r="E62" s="867"/>
      <c r="H62" s="865" t="s">
        <v>690</v>
      </c>
      <c r="I62" s="866"/>
      <c r="J62" s="866"/>
      <c r="K62" s="866"/>
      <c r="L62" s="409"/>
      <c r="M62" s="869" t="s">
        <v>691</v>
      </c>
      <c r="N62" s="866"/>
      <c r="O62" s="866"/>
      <c r="P62" s="866"/>
      <c r="Q62" s="409"/>
      <c r="R62" s="499" t="s">
        <v>531</v>
      </c>
      <c r="S62" s="500">
        <f t="shared" ref="S62:U62" si="98">SUM(S60:S61)</f>
        <v>795804</v>
      </c>
      <c r="T62" s="501" t="e">
        <f t="shared" si="98"/>
        <v>#REF!</v>
      </c>
      <c r="U62" s="501" t="e">
        <f t="shared" si="98"/>
        <v>#REF!</v>
      </c>
      <c r="AC62" s="409"/>
    </row>
    <row r="63" spans="1:59" ht="12.75" x14ac:dyDescent="0.2">
      <c r="A63" s="406"/>
      <c r="B63" s="476" t="s">
        <v>354</v>
      </c>
      <c r="C63" s="502" t="s">
        <v>683</v>
      </c>
      <c r="D63" s="502" t="s">
        <v>639</v>
      </c>
      <c r="E63" s="503" t="s">
        <v>243</v>
      </c>
      <c r="H63" s="504" t="s">
        <v>354</v>
      </c>
      <c r="I63" s="505" t="s">
        <v>683</v>
      </c>
      <c r="J63" s="502" t="s">
        <v>639</v>
      </c>
      <c r="K63" s="503" t="s">
        <v>243</v>
      </c>
      <c r="L63" s="409"/>
      <c r="M63" s="492" t="s">
        <v>354</v>
      </c>
      <c r="N63" s="492" t="s">
        <v>683</v>
      </c>
      <c r="O63" s="492" t="s">
        <v>639</v>
      </c>
      <c r="P63" s="492" t="s">
        <v>243</v>
      </c>
      <c r="Q63" s="409"/>
      <c r="AC63" s="409"/>
    </row>
    <row r="64" spans="1:59" ht="12.75" x14ac:dyDescent="0.2">
      <c r="A64" s="406"/>
      <c r="B64" s="479" t="s">
        <v>251</v>
      </c>
      <c r="C64" s="480">
        <f>F10</f>
        <v>14519</v>
      </c>
      <c r="D64" s="480">
        <f>H10</f>
        <v>14519</v>
      </c>
      <c r="E64" s="479">
        <v>0</v>
      </c>
      <c r="F64" s="409"/>
      <c r="H64" s="506" t="s">
        <v>251</v>
      </c>
      <c r="I64" s="507">
        <f>SUM(F18)</f>
        <v>10188</v>
      </c>
      <c r="J64" s="507">
        <f>SUM(H18)</f>
        <v>10188</v>
      </c>
      <c r="K64" s="508">
        <v>0</v>
      </c>
      <c r="L64" s="409"/>
      <c r="M64" s="496" t="s">
        <v>94</v>
      </c>
      <c r="N64" s="509">
        <f>SUM(P27,P28)</f>
        <v>420893</v>
      </c>
      <c r="O64" s="496" t="e">
        <f>SUM(R27,R28)</f>
        <v>#REF!</v>
      </c>
      <c r="P64" s="496" t="e">
        <f t="shared" ref="P64:P65" si="99">N64-O64</f>
        <v>#REF!</v>
      </c>
      <c r="Q64" s="409"/>
      <c r="R64" s="868" t="s">
        <v>692</v>
      </c>
      <c r="S64" s="775"/>
      <c r="T64" s="775"/>
      <c r="U64" s="776"/>
      <c r="AC64" s="409"/>
    </row>
    <row r="65" spans="1:59" ht="12.75" x14ac:dyDescent="0.2">
      <c r="A65" s="406"/>
      <c r="B65" s="479" t="s">
        <v>97</v>
      </c>
      <c r="C65" s="480">
        <f>SUM(W5:W10)</f>
        <v>958100</v>
      </c>
      <c r="D65" s="480">
        <f>SUM(Y5:Y10)</f>
        <v>338000</v>
      </c>
      <c r="E65" s="480">
        <f>SUM(AA5:AA10)</f>
        <v>0</v>
      </c>
      <c r="H65" s="481" t="s">
        <v>97</v>
      </c>
      <c r="I65" s="482">
        <f>W20</f>
        <v>1000000</v>
      </c>
      <c r="J65" s="482">
        <f>Y20</f>
        <v>647692</v>
      </c>
      <c r="K65" s="480">
        <f>AA20</f>
        <v>352308</v>
      </c>
      <c r="L65" s="409"/>
      <c r="M65" s="496" t="s">
        <v>97</v>
      </c>
      <c r="N65" s="509">
        <f>SUM(W27,W28)</f>
        <v>49143</v>
      </c>
      <c r="O65" s="509">
        <f>SUM(Y27,Y28)</f>
        <v>0</v>
      </c>
      <c r="P65" s="509">
        <f t="shared" si="99"/>
        <v>49143</v>
      </c>
      <c r="Q65" s="409"/>
      <c r="R65" s="477" t="s">
        <v>354</v>
      </c>
      <c r="S65" s="477" t="s">
        <v>683</v>
      </c>
      <c r="T65" s="477" t="s">
        <v>639</v>
      </c>
      <c r="U65" s="477" t="s">
        <v>243</v>
      </c>
      <c r="AC65" s="409"/>
      <c r="AN65" s="409"/>
      <c r="AO65" s="409"/>
    </row>
    <row r="66" spans="1:59" ht="12.75" x14ac:dyDescent="0.2">
      <c r="A66" s="406"/>
      <c r="B66" s="477" t="s">
        <v>531</v>
      </c>
      <c r="C66" s="483">
        <f t="shared" ref="C66:E66" si="100">SUM(C64:C65)</f>
        <v>972619</v>
      </c>
      <c r="D66" s="483">
        <f t="shared" si="100"/>
        <v>352519</v>
      </c>
      <c r="E66" s="477">
        <f t="shared" si="100"/>
        <v>0</v>
      </c>
      <c r="H66" s="504" t="s">
        <v>531</v>
      </c>
      <c r="I66" s="510">
        <f t="shared" ref="I66:K66" si="101">SUM(I64:I65)</f>
        <v>1010188</v>
      </c>
      <c r="J66" s="510">
        <f t="shared" si="101"/>
        <v>657880</v>
      </c>
      <c r="K66" s="503">
        <f t="shared" si="101"/>
        <v>352308</v>
      </c>
      <c r="L66" s="409"/>
      <c r="M66" s="496" t="s">
        <v>531</v>
      </c>
      <c r="N66" s="509">
        <f t="shared" ref="N66:P66" si="102">SUM(N64:N65)</f>
        <v>470036</v>
      </c>
      <c r="O66" s="496" t="e">
        <f t="shared" si="102"/>
        <v>#REF!</v>
      </c>
      <c r="P66" s="496" t="e">
        <f t="shared" si="102"/>
        <v>#REF!</v>
      </c>
      <c r="Q66" s="409"/>
      <c r="R66" s="479" t="s">
        <v>97</v>
      </c>
      <c r="S66" s="480">
        <f>W39</f>
        <v>141000</v>
      </c>
      <c r="T66" s="480">
        <f>Y39</f>
        <v>126510</v>
      </c>
      <c r="U66" s="480">
        <f>AA39</f>
        <v>14490</v>
      </c>
      <c r="AC66" s="134"/>
      <c r="AN66" s="409"/>
      <c r="AO66" s="409"/>
    </row>
    <row r="67" spans="1:59" ht="12.75" x14ac:dyDescent="0.2">
      <c r="A67" s="406"/>
      <c r="B67" s="859" t="s">
        <v>685</v>
      </c>
      <c r="C67" s="775"/>
      <c r="D67" s="776"/>
      <c r="E67" s="480">
        <f>SUM(Overall_Summary!N10:N11)</f>
        <v>0</v>
      </c>
      <c r="H67" s="859" t="s">
        <v>684</v>
      </c>
      <c r="I67" s="775"/>
      <c r="J67" s="775"/>
      <c r="K67" s="483">
        <f>SUM(Overall_Summary!P43:P44)</f>
        <v>1459</v>
      </c>
      <c r="L67" s="409"/>
      <c r="M67" s="876" t="s">
        <v>684</v>
      </c>
      <c r="N67" s="775"/>
      <c r="O67" s="775"/>
      <c r="P67" s="500">
        <f>SUM(Overall_Summary!P62:P67)</f>
        <v>0</v>
      </c>
      <c r="Q67" s="409"/>
      <c r="R67" s="859" t="s">
        <v>684</v>
      </c>
      <c r="S67" s="775"/>
      <c r="T67" s="776"/>
      <c r="U67" s="483">
        <f>Overall_Summary!P95</f>
        <v>0</v>
      </c>
      <c r="AC67" s="134"/>
      <c r="AN67" s="409"/>
      <c r="AO67" s="409"/>
    </row>
    <row r="68" spans="1:59" ht="12.75" x14ac:dyDescent="0.2">
      <c r="A68" s="406"/>
      <c r="B68" s="859" t="s">
        <v>684</v>
      </c>
      <c r="C68" s="775"/>
      <c r="D68" s="776"/>
      <c r="E68" s="483">
        <f>SUM(Overall_Summary!P9:P14)</f>
        <v>177487</v>
      </c>
      <c r="H68" s="859" t="s">
        <v>685</v>
      </c>
      <c r="I68" s="775"/>
      <c r="J68" s="775"/>
      <c r="K68" s="483">
        <f>SUM(Overall_Summary!N43:N44)</f>
        <v>119553</v>
      </c>
      <c r="L68" s="409"/>
      <c r="M68" s="876" t="s">
        <v>685</v>
      </c>
      <c r="N68" s="775"/>
      <c r="O68" s="775"/>
      <c r="P68" s="495">
        <f>SUM(Overall_Summary!N62:N67)</f>
        <v>1945</v>
      </c>
      <c r="Q68" s="409"/>
      <c r="R68" s="859" t="s">
        <v>685</v>
      </c>
      <c r="S68" s="775"/>
      <c r="T68" s="775"/>
      <c r="U68" s="480">
        <f>Overall_Summary!N95</f>
        <v>13187</v>
      </c>
      <c r="AC68" s="134"/>
      <c r="AN68" s="409"/>
      <c r="AO68" s="409"/>
    </row>
    <row r="69" spans="1:59" ht="12.75" x14ac:dyDescent="0.2">
      <c r="A69" s="406"/>
      <c r="B69" s="860" t="s">
        <v>686</v>
      </c>
      <c r="C69" s="775"/>
      <c r="D69" s="776"/>
      <c r="E69" s="488">
        <f>'Monthly Progress'!L9</f>
        <v>11981</v>
      </c>
      <c r="H69" s="860" t="s">
        <v>686</v>
      </c>
      <c r="I69" s="775"/>
      <c r="J69" s="775"/>
      <c r="K69" s="488">
        <f>'Monthly Progress'!L19</f>
        <v>9175</v>
      </c>
      <c r="L69" s="409"/>
      <c r="M69" s="877" t="s">
        <v>686</v>
      </c>
      <c r="N69" s="775"/>
      <c r="O69" s="775"/>
      <c r="P69" s="511">
        <f>'Monthly Progress'!L24</f>
        <v>8704</v>
      </c>
      <c r="Q69" s="409"/>
      <c r="R69" s="860" t="s">
        <v>686</v>
      </c>
      <c r="S69" s="775"/>
      <c r="T69" s="775"/>
      <c r="U69" s="488">
        <f>'Monthly Progress'!L36</f>
        <v>2045</v>
      </c>
      <c r="AC69" s="134"/>
      <c r="AN69" s="409"/>
      <c r="AO69" s="409"/>
    </row>
    <row r="70" spans="1:59" ht="12.75" x14ac:dyDescent="0.2">
      <c r="A70" s="406"/>
      <c r="L70" s="409"/>
      <c r="Q70" s="409"/>
      <c r="AN70" s="409"/>
      <c r="AO70" s="409"/>
    </row>
    <row r="71" spans="1:59" ht="12.75" x14ac:dyDescent="0.2">
      <c r="A71" s="406"/>
      <c r="B71" s="861" t="s">
        <v>689</v>
      </c>
      <c r="C71" s="775"/>
      <c r="D71" s="775"/>
      <c r="E71" s="776"/>
      <c r="H71" s="861" t="str">
        <f>H62</f>
        <v>7. Haryana</v>
      </c>
      <c r="I71" s="775"/>
      <c r="J71" s="775"/>
      <c r="K71" s="776"/>
      <c r="L71" s="409"/>
      <c r="M71" s="868" t="s">
        <v>693</v>
      </c>
      <c r="N71" s="775"/>
      <c r="O71" s="775"/>
      <c r="P71" s="776"/>
      <c r="Q71" s="409"/>
      <c r="R71" s="862" t="s">
        <v>692</v>
      </c>
      <c r="S71" s="775"/>
      <c r="T71" s="775"/>
      <c r="U71" s="776"/>
      <c r="AN71" s="409"/>
      <c r="AO71" s="409"/>
    </row>
    <row r="72" spans="1:59" ht="25.5" x14ac:dyDescent="0.2">
      <c r="A72" s="406"/>
      <c r="B72" s="493" t="s">
        <v>184</v>
      </c>
      <c r="C72" s="512" t="s">
        <v>683</v>
      </c>
      <c r="D72" s="492" t="s">
        <v>639</v>
      </c>
      <c r="E72" s="512" t="s">
        <v>243</v>
      </c>
      <c r="F72" s="406"/>
      <c r="H72" s="493" t="s">
        <v>184</v>
      </c>
      <c r="I72" s="492" t="s">
        <v>683</v>
      </c>
      <c r="J72" s="492" t="s">
        <v>639</v>
      </c>
      <c r="K72" s="492" t="s">
        <v>243</v>
      </c>
      <c r="L72" s="409"/>
      <c r="M72" s="513" t="s">
        <v>184</v>
      </c>
      <c r="N72" s="514" t="s">
        <v>8</v>
      </c>
      <c r="O72" s="514" t="s">
        <v>639</v>
      </c>
      <c r="P72" s="514" t="s">
        <v>243</v>
      </c>
      <c r="Q72" s="409"/>
      <c r="R72" s="493" t="s">
        <v>184</v>
      </c>
      <c r="S72" s="492" t="s">
        <v>683</v>
      </c>
      <c r="T72" s="492" t="s">
        <v>639</v>
      </c>
      <c r="U72" s="492" t="s">
        <v>243</v>
      </c>
      <c r="AC72" s="134"/>
      <c r="AL72" s="134"/>
      <c r="AM72" s="134"/>
      <c r="AN72" s="406"/>
      <c r="AO72" s="406"/>
      <c r="AP72" s="134"/>
      <c r="AQ72" s="134"/>
      <c r="AR72" s="134"/>
      <c r="AS72" s="134"/>
      <c r="AT72" s="134"/>
      <c r="AU72" s="134"/>
      <c r="AV72" s="134"/>
      <c r="AW72" s="134"/>
      <c r="AX72" s="134"/>
      <c r="AY72" s="134"/>
      <c r="AZ72" s="134"/>
      <c r="BA72" s="134"/>
      <c r="BB72" s="134"/>
      <c r="BC72" s="134"/>
      <c r="BD72" s="134"/>
      <c r="BE72" s="134"/>
      <c r="BF72" s="134"/>
      <c r="BG72" s="134"/>
    </row>
    <row r="73" spans="1:59" ht="12.75" x14ac:dyDescent="0.2">
      <c r="A73" s="406"/>
      <c r="B73" s="496" t="s">
        <v>688</v>
      </c>
      <c r="C73" s="515">
        <f>SUM(F10,W5,W6,W7)</f>
        <v>352519</v>
      </c>
      <c r="D73" s="515">
        <f>SUM(H10,Y5,Y6,Y7)</f>
        <v>352519</v>
      </c>
      <c r="E73" s="515">
        <f>SUM(AA5:AA7)</f>
        <v>0</v>
      </c>
      <c r="F73" s="409"/>
      <c r="H73" s="496" t="s">
        <v>688</v>
      </c>
      <c r="I73" s="495">
        <f>SUM(F18)</f>
        <v>10188</v>
      </c>
      <c r="J73" s="495">
        <f>SUM(H18)</f>
        <v>10188</v>
      </c>
      <c r="K73" s="494">
        <v>0</v>
      </c>
      <c r="L73" s="409"/>
      <c r="M73" s="481" t="s">
        <v>688</v>
      </c>
      <c r="N73" s="482">
        <f t="shared" ref="N73:O73" si="103">N66</f>
        <v>470036</v>
      </c>
      <c r="O73" s="481" t="e">
        <f t="shared" si="103"/>
        <v>#REF!</v>
      </c>
      <c r="P73" s="481" t="e">
        <f>N73-O73</f>
        <v>#REF!</v>
      </c>
      <c r="Q73" s="409"/>
      <c r="R73" s="496" t="s">
        <v>688</v>
      </c>
      <c r="S73" s="495">
        <f>AD39</f>
        <v>141000</v>
      </c>
      <c r="T73" s="495">
        <f>AF39</f>
        <v>126510</v>
      </c>
      <c r="U73" s="495">
        <f>AH39</f>
        <v>14490</v>
      </c>
      <c r="AN73" s="409"/>
      <c r="AO73" s="409"/>
    </row>
    <row r="74" spans="1:59" ht="12.75" x14ac:dyDescent="0.2">
      <c r="A74" s="406"/>
      <c r="B74" s="499" t="s">
        <v>531</v>
      </c>
      <c r="C74" s="516">
        <f t="shared" ref="C74:E74" si="104">SUM(C73)</f>
        <v>352519</v>
      </c>
      <c r="D74" s="516">
        <f t="shared" si="104"/>
        <v>352519</v>
      </c>
      <c r="E74" s="516">
        <f t="shared" si="104"/>
        <v>0</v>
      </c>
      <c r="F74" s="409"/>
      <c r="H74" s="515" t="str">
        <f>E20</f>
        <v>EESL</v>
      </c>
      <c r="I74" s="517">
        <f>W20</f>
        <v>1000000</v>
      </c>
      <c r="J74" s="517">
        <f>Y20</f>
        <v>647692</v>
      </c>
      <c r="K74" s="517">
        <f>AA20</f>
        <v>352308</v>
      </c>
      <c r="L74" s="409"/>
      <c r="Q74" s="409"/>
      <c r="R74" s="499" t="s">
        <v>531</v>
      </c>
      <c r="S74" s="500">
        <f t="shared" ref="S74:U74" si="105">SUM(S73)</f>
        <v>141000</v>
      </c>
      <c r="T74" s="500">
        <f t="shared" si="105"/>
        <v>126510</v>
      </c>
      <c r="U74" s="500">
        <f t="shared" si="105"/>
        <v>14490</v>
      </c>
      <c r="AN74" s="409"/>
      <c r="AO74" s="409"/>
    </row>
    <row r="75" spans="1:59" ht="12.75" x14ac:dyDescent="0.2">
      <c r="A75" s="406"/>
      <c r="F75" s="409"/>
      <c r="H75" s="499" t="s">
        <v>531</v>
      </c>
      <c r="I75" s="500">
        <f t="shared" ref="I75:K75" si="106">SUM(I73:I74)</f>
        <v>1010188</v>
      </c>
      <c r="J75" s="500">
        <f t="shared" si="106"/>
        <v>657880</v>
      </c>
      <c r="K75" s="500">
        <f t="shared" si="106"/>
        <v>352308</v>
      </c>
      <c r="L75" s="409"/>
      <c r="Q75" s="409"/>
      <c r="AN75" s="409"/>
      <c r="AO75" s="409"/>
    </row>
    <row r="76" spans="1:59" ht="12.75" x14ac:dyDescent="0.2">
      <c r="A76" s="406"/>
      <c r="B76" s="865" t="s">
        <v>694</v>
      </c>
      <c r="C76" s="866"/>
      <c r="D76" s="866"/>
      <c r="E76" s="867"/>
      <c r="F76" s="409"/>
      <c r="L76" s="409"/>
      <c r="M76" s="873" t="s">
        <v>695</v>
      </c>
      <c r="N76" s="775"/>
      <c r="O76" s="775"/>
      <c r="P76" s="776"/>
      <c r="Q76" s="409"/>
      <c r="AC76" s="134"/>
      <c r="AN76" s="409"/>
      <c r="AO76" s="409"/>
    </row>
    <row r="77" spans="1:59" ht="12.75" x14ac:dyDescent="0.2">
      <c r="A77" s="406"/>
      <c r="B77" s="477" t="s">
        <v>354</v>
      </c>
      <c r="C77" s="477" t="s">
        <v>683</v>
      </c>
      <c r="D77" s="477" t="s">
        <v>639</v>
      </c>
      <c r="E77" s="477" t="s">
        <v>243</v>
      </c>
      <c r="F77" s="409"/>
      <c r="H77" s="865" t="s">
        <v>696</v>
      </c>
      <c r="I77" s="866"/>
      <c r="J77" s="866"/>
      <c r="K77" s="866"/>
      <c r="L77" s="409"/>
      <c r="M77" s="518" t="s">
        <v>354</v>
      </c>
      <c r="N77" s="518" t="s">
        <v>8</v>
      </c>
      <c r="O77" s="518" t="s">
        <v>639</v>
      </c>
      <c r="P77" s="518" t="s">
        <v>243</v>
      </c>
      <c r="Q77" s="409"/>
      <c r="R77" s="868" t="s">
        <v>697</v>
      </c>
      <c r="S77" s="775"/>
      <c r="T77" s="775"/>
      <c r="U77" s="776"/>
      <c r="AC77" s="409"/>
      <c r="AL77" s="409"/>
      <c r="AM77" s="409"/>
      <c r="AN77" s="409"/>
      <c r="AO77" s="409"/>
    </row>
    <row r="78" spans="1:59" ht="12.75" x14ac:dyDescent="0.2">
      <c r="A78" s="406"/>
      <c r="B78" s="481" t="s">
        <v>94</v>
      </c>
      <c r="C78" s="482">
        <f>SUM(P11:P12)</f>
        <v>785300</v>
      </c>
      <c r="D78" s="481" t="e">
        <f>SUM(R11:R12)</f>
        <v>#REF!</v>
      </c>
      <c r="E78" s="481" t="e">
        <f>SUM(T11:T12)</f>
        <v>#REF!</v>
      </c>
      <c r="F78" s="409"/>
      <c r="H78" s="519" t="s">
        <v>354</v>
      </c>
      <c r="I78" s="519" t="s">
        <v>683</v>
      </c>
      <c r="J78" s="477" t="s">
        <v>639</v>
      </c>
      <c r="K78" s="519" t="s">
        <v>243</v>
      </c>
      <c r="L78" s="409"/>
      <c r="M78" s="520" t="s">
        <v>97</v>
      </c>
      <c r="N78" s="521">
        <v>4000</v>
      </c>
      <c r="O78" s="521">
        <v>4000</v>
      </c>
      <c r="P78" s="522" t="s">
        <v>149</v>
      </c>
      <c r="Q78" s="409"/>
      <c r="R78" s="519" t="s">
        <v>354</v>
      </c>
      <c r="S78" s="519" t="s">
        <v>683</v>
      </c>
      <c r="T78" s="477" t="s">
        <v>639</v>
      </c>
      <c r="U78" s="519" t="s">
        <v>243</v>
      </c>
      <c r="AC78" s="409"/>
      <c r="AL78" s="409"/>
      <c r="AM78" s="409"/>
      <c r="AN78" s="409"/>
      <c r="AO78" s="409"/>
    </row>
    <row r="79" spans="1:59" ht="12.75" x14ac:dyDescent="0.2">
      <c r="A79" s="406"/>
      <c r="B79" s="481" t="s">
        <v>97</v>
      </c>
      <c r="C79" s="481" t="e">
        <f>SUM(W11:W12)</f>
        <v>#REF!</v>
      </c>
      <c r="D79" s="482">
        <f>SUM(Y11:Y12)</f>
        <v>0</v>
      </c>
      <c r="E79" s="523" t="e">
        <f>SUM(AA11:AA12)</f>
        <v>#REF!</v>
      </c>
      <c r="F79" s="409"/>
      <c r="H79" s="481" t="s">
        <v>251</v>
      </c>
      <c r="I79" s="482">
        <f>F21</f>
        <v>1335</v>
      </c>
      <c r="J79" s="482">
        <f>H21</f>
        <v>1335</v>
      </c>
      <c r="K79" s="479">
        <v>0</v>
      </c>
      <c r="L79" s="409"/>
      <c r="M79" s="875" t="s">
        <v>684</v>
      </c>
      <c r="N79" s="775"/>
      <c r="O79" s="776"/>
      <c r="P79" s="522" t="s">
        <v>149</v>
      </c>
      <c r="Q79" s="409"/>
      <c r="R79" s="506" t="s">
        <v>251</v>
      </c>
      <c r="S79" s="507">
        <f>F40</f>
        <v>8882</v>
      </c>
      <c r="T79" s="507">
        <f>H40</f>
        <v>8882</v>
      </c>
      <c r="U79" s="506">
        <v>0</v>
      </c>
      <c r="AC79" s="409"/>
      <c r="AL79" s="409"/>
      <c r="AM79" s="409"/>
      <c r="AN79" s="409"/>
      <c r="AO79" s="409"/>
    </row>
    <row r="80" spans="1:59" ht="12.75" x14ac:dyDescent="0.2">
      <c r="A80" s="406"/>
      <c r="B80" s="504" t="s">
        <v>531</v>
      </c>
      <c r="C80" s="505" t="e">
        <f t="shared" ref="C80:E80" si="107">SUM(C78:C79)</f>
        <v>#REF!</v>
      </c>
      <c r="D80" s="505" t="e">
        <f t="shared" si="107"/>
        <v>#REF!</v>
      </c>
      <c r="E80" s="524" t="e">
        <f t="shared" si="107"/>
        <v>#REF!</v>
      </c>
      <c r="F80" s="409"/>
      <c r="G80" s="409"/>
      <c r="H80" s="481" t="s">
        <v>94</v>
      </c>
      <c r="I80" s="482">
        <f>P22</f>
        <v>135716</v>
      </c>
      <c r="J80" s="859" t="s">
        <v>698</v>
      </c>
      <c r="K80" s="776"/>
      <c r="L80" s="409"/>
      <c r="Q80" s="409"/>
      <c r="R80" s="859" t="s">
        <v>684</v>
      </c>
      <c r="S80" s="775"/>
      <c r="T80" s="775"/>
      <c r="U80" s="483">
        <f>Overall_Summary!P99</f>
        <v>0</v>
      </c>
      <c r="AC80" s="409"/>
      <c r="AL80" s="409"/>
      <c r="AM80" s="409"/>
      <c r="AN80" s="409"/>
      <c r="AO80" s="409"/>
    </row>
    <row r="81" spans="1:59" ht="12.75" x14ac:dyDescent="0.2">
      <c r="A81" s="406"/>
      <c r="B81" s="859" t="s">
        <v>684</v>
      </c>
      <c r="C81" s="775"/>
      <c r="D81" s="776"/>
      <c r="E81" s="483">
        <f>SUM(Overall_Summary!P27:P28)</f>
        <v>1334743</v>
      </c>
      <c r="F81" s="409"/>
      <c r="G81" s="409"/>
      <c r="H81" s="519" t="s">
        <v>531</v>
      </c>
      <c r="I81" s="525">
        <f>SUM(I79:I80)</f>
        <v>137051</v>
      </c>
      <c r="J81" s="525">
        <f t="shared" ref="J81:K81" si="108">J79</f>
        <v>1335</v>
      </c>
      <c r="K81" s="477">
        <f t="shared" si="108"/>
        <v>0</v>
      </c>
      <c r="L81" s="409"/>
      <c r="M81" s="868" t="s">
        <v>699</v>
      </c>
      <c r="N81" s="775"/>
      <c r="O81" s="775"/>
      <c r="P81" s="776"/>
      <c r="Q81" s="409"/>
      <c r="R81" s="859"/>
      <c r="S81" s="775"/>
      <c r="T81" s="775"/>
      <c r="U81" s="479"/>
      <c r="AC81" s="409"/>
      <c r="AL81" s="409"/>
      <c r="AM81" s="409"/>
      <c r="AN81" s="409"/>
      <c r="AO81" s="409"/>
    </row>
    <row r="82" spans="1:59" ht="12.75" x14ac:dyDescent="0.2">
      <c r="A82" s="406"/>
      <c r="B82" s="859" t="s">
        <v>685</v>
      </c>
      <c r="C82" s="775"/>
      <c r="D82" s="776"/>
      <c r="E82" s="483">
        <f>SUM(Overall_Summary!N27:N28)</f>
        <v>189236</v>
      </c>
      <c r="F82" s="409"/>
      <c r="G82" s="409"/>
      <c r="H82" s="859" t="s">
        <v>684</v>
      </c>
      <c r="I82" s="775"/>
      <c r="J82" s="775"/>
      <c r="K82" s="483">
        <f>SUM(Overall_Summary!BK29:BK32)</f>
        <v>9443</v>
      </c>
      <c r="L82" s="409"/>
      <c r="M82" s="477" t="s">
        <v>354</v>
      </c>
      <c r="N82" s="477" t="s">
        <v>8</v>
      </c>
      <c r="O82" s="477" t="s">
        <v>639</v>
      </c>
      <c r="P82" s="477" t="s">
        <v>243</v>
      </c>
      <c r="Q82" s="409"/>
      <c r="R82" s="860"/>
      <c r="S82" s="775"/>
      <c r="T82" s="775"/>
      <c r="U82" s="479"/>
      <c r="AC82" s="409"/>
      <c r="AL82" s="409"/>
      <c r="AM82" s="409"/>
      <c r="AN82" s="409"/>
      <c r="AO82" s="409"/>
    </row>
    <row r="83" spans="1:59" ht="12.75" x14ac:dyDescent="0.2">
      <c r="A83" s="406"/>
      <c r="B83" s="860" t="s">
        <v>686</v>
      </c>
      <c r="C83" s="775"/>
      <c r="D83" s="776"/>
      <c r="E83" s="488">
        <f>'Monthly Progress'!L11</f>
        <v>9601</v>
      </c>
      <c r="F83" s="409"/>
      <c r="G83" s="409"/>
      <c r="H83" s="859" t="s">
        <v>685</v>
      </c>
      <c r="I83" s="775"/>
      <c r="J83" s="775"/>
      <c r="K83" s="479" t="s">
        <v>149</v>
      </c>
      <c r="L83" s="409"/>
      <c r="M83" s="481" t="s">
        <v>251</v>
      </c>
      <c r="N83" s="482">
        <f>F30</f>
        <v>28910</v>
      </c>
      <c r="O83" s="482">
        <f>H30</f>
        <v>28910</v>
      </c>
      <c r="P83" s="482">
        <f t="shared" ref="P83:P84" si="109">N83-O83</f>
        <v>0</v>
      </c>
      <c r="Q83" s="409"/>
      <c r="AC83" s="409"/>
      <c r="AL83" s="409"/>
      <c r="AM83" s="409"/>
      <c r="AN83" s="409"/>
      <c r="AO83" s="409"/>
    </row>
    <row r="84" spans="1:59" ht="12.75" x14ac:dyDescent="0.2">
      <c r="A84" s="406"/>
      <c r="F84" s="409"/>
      <c r="G84" s="409"/>
      <c r="H84" s="860" t="s">
        <v>686</v>
      </c>
      <c r="I84" s="775"/>
      <c r="J84" s="775"/>
      <c r="K84" s="479" t="s">
        <v>149</v>
      </c>
      <c r="L84" s="409"/>
      <c r="M84" s="481" t="s">
        <v>97</v>
      </c>
      <c r="N84" s="482">
        <f>W31</f>
        <v>1658</v>
      </c>
      <c r="O84" s="482">
        <f>Y31</f>
        <v>1658</v>
      </c>
      <c r="P84" s="482">
        <f t="shared" si="109"/>
        <v>0</v>
      </c>
      <c r="Q84" s="409"/>
      <c r="R84" s="861" t="s">
        <v>700</v>
      </c>
      <c r="S84" s="775"/>
      <c r="T84" s="775"/>
      <c r="U84" s="776"/>
      <c r="AC84" s="409"/>
      <c r="AL84" s="409"/>
      <c r="AM84" s="409"/>
      <c r="AN84" s="409"/>
      <c r="AO84" s="409"/>
    </row>
    <row r="85" spans="1:59" ht="25.5" x14ac:dyDescent="0.2">
      <c r="A85" s="406"/>
      <c r="B85" s="862" t="s">
        <v>694</v>
      </c>
      <c r="C85" s="775"/>
      <c r="D85" s="775"/>
      <c r="E85" s="776"/>
      <c r="F85" s="409"/>
      <c r="G85" s="409"/>
      <c r="L85" s="409"/>
      <c r="M85" s="481" t="s">
        <v>531</v>
      </c>
      <c r="N85" s="482">
        <f t="shared" ref="N85:P85" si="110">N83+N84</f>
        <v>30568</v>
      </c>
      <c r="O85" s="482">
        <f t="shared" si="110"/>
        <v>30568</v>
      </c>
      <c r="P85" s="482">
        <f t="shared" si="110"/>
        <v>0</v>
      </c>
      <c r="Q85" s="409"/>
      <c r="R85" s="493" t="s">
        <v>184</v>
      </c>
      <c r="S85" s="492" t="s">
        <v>683</v>
      </c>
      <c r="T85" s="492" t="s">
        <v>639</v>
      </c>
      <c r="U85" s="492" t="s">
        <v>243</v>
      </c>
      <c r="AC85" s="409"/>
      <c r="AL85" s="409"/>
      <c r="AM85" s="409"/>
      <c r="AN85" s="409"/>
      <c r="AO85" s="409"/>
    </row>
    <row r="86" spans="1:59" ht="12.75" x14ac:dyDescent="0.2">
      <c r="A86" s="406"/>
      <c r="B86" s="493" t="s">
        <v>184</v>
      </c>
      <c r="C86" s="492" t="s">
        <v>683</v>
      </c>
      <c r="D86" s="492" t="s">
        <v>639</v>
      </c>
      <c r="E86" s="492" t="s">
        <v>243</v>
      </c>
      <c r="F86" s="409"/>
      <c r="G86" s="409"/>
      <c r="H86" s="862" t="str">
        <f>H77</f>
        <v>8. Himanchal Pradesh</v>
      </c>
      <c r="I86" s="775"/>
      <c r="J86" s="775"/>
      <c r="K86" s="776"/>
      <c r="L86" s="409"/>
      <c r="M86" s="872" t="s">
        <v>684</v>
      </c>
      <c r="N86" s="775"/>
      <c r="O86" s="776"/>
      <c r="P86" s="482">
        <f>Z31</f>
        <v>0</v>
      </c>
      <c r="Q86" s="409"/>
      <c r="R86" s="496" t="s">
        <v>688</v>
      </c>
      <c r="S86" s="495">
        <f>AD40</f>
        <v>8882</v>
      </c>
      <c r="T86" s="495">
        <f>AF40</f>
        <v>8882</v>
      </c>
      <c r="U86" s="495">
        <f>AH40</f>
        <v>0</v>
      </c>
      <c r="AC86" s="409"/>
      <c r="AL86" s="409"/>
      <c r="AM86" s="409"/>
      <c r="AN86" s="409"/>
      <c r="AO86" s="409"/>
    </row>
    <row r="87" spans="1:59" ht="25.5" x14ac:dyDescent="0.2">
      <c r="A87" s="406"/>
      <c r="B87" s="496" t="s">
        <v>104</v>
      </c>
      <c r="C87" s="494" t="e">
        <f>SUM(P11:P12,W11:W12)</f>
        <v>#REF!</v>
      </c>
      <c r="D87" s="494" t="e">
        <f>SUM(R11:R12,Y11:Y12)</f>
        <v>#REF!</v>
      </c>
      <c r="E87" s="494" t="e">
        <f>SUM(T11:T12,AA11:AA12)</f>
        <v>#REF!</v>
      </c>
      <c r="F87" s="409"/>
      <c r="G87" s="409"/>
      <c r="H87" s="493" t="s">
        <v>184</v>
      </c>
      <c r="I87" s="492" t="s">
        <v>683</v>
      </c>
      <c r="J87" s="492" t="s">
        <v>639</v>
      </c>
      <c r="K87" s="492" t="s">
        <v>243</v>
      </c>
      <c r="L87" s="409"/>
      <c r="Q87" s="409"/>
      <c r="R87" s="499" t="s">
        <v>531</v>
      </c>
      <c r="S87" s="500">
        <f t="shared" ref="S87:U87" si="111">S86</f>
        <v>8882</v>
      </c>
      <c r="T87" s="500">
        <f t="shared" si="111"/>
        <v>8882</v>
      </c>
      <c r="U87" s="500">
        <f t="shared" si="111"/>
        <v>0</v>
      </c>
      <c r="AC87" s="409"/>
      <c r="AL87" s="409"/>
      <c r="AM87" s="409"/>
      <c r="AN87" s="409"/>
      <c r="AO87" s="409"/>
    </row>
    <row r="88" spans="1:59" ht="12.75" x14ac:dyDescent="0.2">
      <c r="A88" s="406"/>
      <c r="B88" s="499" t="s">
        <v>531</v>
      </c>
      <c r="C88" s="501" t="e">
        <f t="shared" ref="C88:E88" si="112">SUM(C87)</f>
        <v>#REF!</v>
      </c>
      <c r="D88" s="501" t="e">
        <f t="shared" si="112"/>
        <v>#REF!</v>
      </c>
      <c r="E88" s="501" t="e">
        <f t="shared" si="112"/>
        <v>#REF!</v>
      </c>
      <c r="F88" s="409"/>
      <c r="G88" s="409"/>
      <c r="H88" s="496" t="s">
        <v>688</v>
      </c>
      <c r="I88" s="517">
        <f>F21</f>
        <v>1335</v>
      </c>
      <c r="J88" s="517">
        <f>H21</f>
        <v>1335</v>
      </c>
      <c r="K88" s="526">
        <v>0</v>
      </c>
      <c r="L88" s="409"/>
      <c r="M88" s="861" t="s">
        <v>701</v>
      </c>
      <c r="N88" s="775"/>
      <c r="O88" s="775"/>
      <c r="P88" s="776"/>
      <c r="Q88" s="409"/>
      <c r="AC88" s="409"/>
      <c r="AL88" s="409"/>
      <c r="AM88" s="409"/>
      <c r="AN88" s="409"/>
      <c r="AO88" s="409"/>
    </row>
    <row r="89" spans="1:59" ht="12.75" x14ac:dyDescent="0.2">
      <c r="A89" s="406"/>
      <c r="F89" s="409"/>
      <c r="G89" s="409"/>
      <c r="H89" s="515" t="str">
        <f>E22</f>
        <v>PFCCL</v>
      </c>
      <c r="I89" s="517">
        <f>P22</f>
        <v>135716</v>
      </c>
      <c r="J89" s="517">
        <f>R22</f>
        <v>0</v>
      </c>
      <c r="K89" s="517">
        <f>T22</f>
        <v>135716</v>
      </c>
      <c r="L89" s="409"/>
      <c r="M89" s="501" t="s">
        <v>354</v>
      </c>
      <c r="N89" s="501" t="s">
        <v>8</v>
      </c>
      <c r="O89" s="501" t="s">
        <v>639</v>
      </c>
      <c r="P89" s="501" t="s">
        <v>243</v>
      </c>
      <c r="Q89" s="409"/>
      <c r="R89" s="865" t="s">
        <v>702</v>
      </c>
      <c r="S89" s="866"/>
      <c r="T89" s="866"/>
      <c r="U89" s="867"/>
      <c r="AC89" s="409"/>
      <c r="AL89" s="409"/>
      <c r="AM89" s="409"/>
      <c r="AN89" s="409"/>
      <c r="AO89" s="409"/>
    </row>
    <row r="90" spans="1:59" ht="12.75" x14ac:dyDescent="0.2">
      <c r="A90" s="406"/>
      <c r="B90" s="865" t="s">
        <v>703</v>
      </c>
      <c r="C90" s="866"/>
      <c r="D90" s="866"/>
      <c r="E90" s="867"/>
      <c r="F90" s="409"/>
      <c r="G90" s="409"/>
      <c r="H90" s="499" t="s">
        <v>531</v>
      </c>
      <c r="I90" s="500">
        <f t="shared" ref="I90:K90" si="113">SUM(I88:I89)</f>
        <v>137051</v>
      </c>
      <c r="J90" s="500">
        <f t="shared" si="113"/>
        <v>1335</v>
      </c>
      <c r="K90" s="501">
        <f t="shared" si="113"/>
        <v>135716</v>
      </c>
      <c r="L90" s="409"/>
      <c r="M90" s="496" t="s">
        <v>94</v>
      </c>
      <c r="N90" s="509">
        <f>P32</f>
        <v>88100</v>
      </c>
      <c r="O90" s="509">
        <f>R32</f>
        <v>88107</v>
      </c>
      <c r="P90" s="509">
        <f t="shared" ref="P90:P91" si="114">N90-O90</f>
        <v>-7</v>
      </c>
      <c r="Q90" s="409"/>
      <c r="R90" s="519" t="s">
        <v>354</v>
      </c>
      <c r="S90" s="519" t="s">
        <v>683</v>
      </c>
      <c r="T90" s="477" t="s">
        <v>639</v>
      </c>
      <c r="U90" s="519" t="s">
        <v>243</v>
      </c>
      <c r="AC90" s="409"/>
      <c r="AL90" s="409"/>
      <c r="AM90" s="409"/>
      <c r="AN90" s="409"/>
      <c r="AO90" s="409"/>
    </row>
    <row r="91" spans="1:59" ht="12.75" x14ac:dyDescent="0.2">
      <c r="A91" s="406"/>
      <c r="B91" s="519" t="s">
        <v>354</v>
      </c>
      <c r="C91" s="478" t="s">
        <v>683</v>
      </c>
      <c r="D91" s="478" t="s">
        <v>639</v>
      </c>
      <c r="E91" s="478" t="s">
        <v>243</v>
      </c>
      <c r="F91" s="409"/>
      <c r="G91" s="409"/>
      <c r="L91" s="409"/>
      <c r="M91" s="496" t="s">
        <v>97</v>
      </c>
      <c r="N91" s="509">
        <f>W32</f>
        <v>7900</v>
      </c>
      <c r="O91" s="509">
        <f>Z32</f>
        <v>0</v>
      </c>
      <c r="P91" s="509">
        <f t="shared" si="114"/>
        <v>7900</v>
      </c>
      <c r="Q91" s="409"/>
      <c r="R91" s="481" t="s">
        <v>251</v>
      </c>
      <c r="S91" s="482">
        <f>F41</f>
        <v>43081</v>
      </c>
      <c r="T91" s="482">
        <f>H41</f>
        <v>43081</v>
      </c>
      <c r="U91" s="481">
        <v>0</v>
      </c>
      <c r="AC91" s="409"/>
      <c r="AL91" s="409"/>
      <c r="AM91" s="409"/>
      <c r="AN91" s="409"/>
      <c r="AO91" s="409"/>
    </row>
    <row r="92" spans="1:59" ht="12.75" x14ac:dyDescent="0.2">
      <c r="A92" s="406"/>
      <c r="B92" s="481" t="s">
        <v>101</v>
      </c>
      <c r="C92" s="508" t="e">
        <f>SUM(I13:I14)</f>
        <v>#REF!</v>
      </c>
      <c r="D92" s="489">
        <f>K13</f>
        <v>24214</v>
      </c>
      <c r="E92" s="489">
        <f>M13</f>
        <v>5219</v>
      </c>
      <c r="F92" s="409"/>
      <c r="G92" s="409"/>
      <c r="H92" s="865" t="s">
        <v>704</v>
      </c>
      <c r="I92" s="866"/>
      <c r="J92" s="866"/>
      <c r="K92" s="866"/>
      <c r="L92" s="409"/>
      <c r="M92" s="496" t="s">
        <v>531</v>
      </c>
      <c r="N92" s="509">
        <f t="shared" ref="N92:P92" si="115">SUM(N90:N91)</f>
        <v>96000</v>
      </c>
      <c r="O92" s="509">
        <f t="shared" si="115"/>
        <v>88107</v>
      </c>
      <c r="P92" s="509">
        <f t="shared" si="115"/>
        <v>7893</v>
      </c>
      <c r="Q92" s="409"/>
      <c r="R92" s="859" t="s">
        <v>684</v>
      </c>
      <c r="S92" s="775"/>
      <c r="T92" s="775"/>
      <c r="U92" s="480">
        <f>Overall_Summary!P98</f>
        <v>0</v>
      </c>
      <c r="AC92" s="409"/>
      <c r="AL92" s="409"/>
      <c r="AM92" s="409"/>
      <c r="AN92" s="409"/>
      <c r="AO92" s="409"/>
    </row>
    <row r="93" spans="1:59" ht="12.75" x14ac:dyDescent="0.2">
      <c r="A93" s="406"/>
      <c r="B93" s="859" t="s">
        <v>684</v>
      </c>
      <c r="C93" s="775"/>
      <c r="D93" s="776"/>
      <c r="E93" s="483">
        <f>Overall_Summary!P32</f>
        <v>0</v>
      </c>
      <c r="F93" s="409"/>
      <c r="G93" s="409"/>
      <c r="H93" s="478" t="s">
        <v>354</v>
      </c>
      <c r="I93" s="478" t="s">
        <v>683</v>
      </c>
      <c r="J93" s="478" t="s">
        <v>639</v>
      </c>
      <c r="K93" s="478" t="s">
        <v>243</v>
      </c>
      <c r="L93" s="409"/>
      <c r="M93" s="870" t="s">
        <v>684</v>
      </c>
      <c r="N93" s="775"/>
      <c r="O93" s="776"/>
      <c r="P93" s="496" t="s">
        <v>149</v>
      </c>
      <c r="Q93" s="409"/>
      <c r="R93" s="859"/>
      <c r="S93" s="775"/>
      <c r="T93" s="775"/>
      <c r="U93" s="477"/>
      <c r="AC93" s="409"/>
      <c r="AL93" s="409"/>
      <c r="AM93" s="409"/>
      <c r="AN93" s="409"/>
      <c r="AO93" s="409"/>
    </row>
    <row r="94" spans="1:59" ht="12.75" x14ac:dyDescent="0.2">
      <c r="A94" s="406"/>
      <c r="B94" s="859" t="s">
        <v>685</v>
      </c>
      <c r="C94" s="775"/>
      <c r="D94" s="776"/>
      <c r="E94" s="480">
        <f>Overall_Summary!N32</f>
        <v>0</v>
      </c>
      <c r="F94" s="406"/>
      <c r="G94" s="409"/>
      <c r="H94" s="481" t="s">
        <v>97</v>
      </c>
      <c r="I94" s="482">
        <f>W23</f>
        <v>127050</v>
      </c>
      <c r="J94" s="859" t="s">
        <v>705</v>
      </c>
      <c r="K94" s="776"/>
      <c r="L94" s="409"/>
      <c r="M94" s="870" t="s">
        <v>685</v>
      </c>
      <c r="N94" s="775"/>
      <c r="O94" s="776"/>
      <c r="P94" s="509">
        <f>Overall_Summary!N79</f>
        <v>0</v>
      </c>
      <c r="Q94" s="409"/>
      <c r="R94" s="860"/>
      <c r="S94" s="775"/>
      <c r="T94" s="775"/>
      <c r="U94" s="479"/>
      <c r="AC94" s="406"/>
      <c r="AL94" s="406"/>
      <c r="AM94" s="406"/>
      <c r="AN94" s="406"/>
      <c r="AO94" s="406"/>
      <c r="AP94" s="134"/>
      <c r="AQ94" s="134"/>
      <c r="AR94" s="134"/>
      <c r="AS94" s="134"/>
      <c r="AT94" s="134"/>
      <c r="AU94" s="134"/>
      <c r="AV94" s="134"/>
      <c r="AW94" s="134"/>
      <c r="AX94" s="134"/>
      <c r="AY94" s="134"/>
      <c r="AZ94" s="134"/>
      <c r="BA94" s="134"/>
      <c r="BB94" s="134"/>
      <c r="BC94" s="134"/>
      <c r="BD94" s="134"/>
      <c r="BE94" s="134"/>
      <c r="BF94" s="134"/>
      <c r="BG94" s="134"/>
    </row>
    <row r="95" spans="1:59" ht="12.75" x14ac:dyDescent="0.2">
      <c r="A95" s="406"/>
      <c r="B95" s="860" t="s">
        <v>686</v>
      </c>
      <c r="C95" s="775"/>
      <c r="D95" s="776"/>
      <c r="E95" s="488">
        <f>'Monthly Progress'!L13</f>
        <v>872</v>
      </c>
      <c r="F95" s="409"/>
      <c r="G95" s="409"/>
      <c r="H95" s="859" t="s">
        <v>684</v>
      </c>
      <c r="I95" s="775"/>
      <c r="J95" s="775"/>
      <c r="K95" s="477">
        <v>0</v>
      </c>
      <c r="L95" s="409"/>
      <c r="M95" s="870" t="s">
        <v>686</v>
      </c>
      <c r="N95" s="775"/>
      <c r="O95" s="776"/>
      <c r="P95" s="527">
        <f>'Monthly Progress'!L29</f>
        <v>1713</v>
      </c>
      <c r="Q95" s="409"/>
      <c r="AC95" s="409"/>
      <c r="AL95" s="409"/>
      <c r="AM95" s="409"/>
      <c r="AN95" s="409"/>
      <c r="AO95" s="409"/>
    </row>
    <row r="96" spans="1:59" ht="12.75" x14ac:dyDescent="0.2">
      <c r="A96" s="406"/>
      <c r="F96" s="409"/>
      <c r="G96" s="409"/>
      <c r="H96" s="860" t="s">
        <v>685</v>
      </c>
      <c r="I96" s="775"/>
      <c r="J96" s="775"/>
      <c r="K96" s="489">
        <f>Overall_Summary!N52</f>
        <v>2384</v>
      </c>
      <c r="L96" s="409"/>
      <c r="Q96" s="409"/>
      <c r="R96" s="861" t="s">
        <v>702</v>
      </c>
      <c r="S96" s="775"/>
      <c r="T96" s="775"/>
      <c r="U96" s="776"/>
      <c r="AC96" s="409"/>
      <c r="AL96" s="409"/>
      <c r="AM96" s="409"/>
      <c r="AN96" s="409"/>
      <c r="AO96" s="409"/>
    </row>
    <row r="97" spans="1:41" ht="27" customHeight="1" x14ac:dyDescent="0.2">
      <c r="A97" s="406"/>
      <c r="B97" s="862" t="str">
        <f>B90</f>
        <v>4. Chandigarh</v>
      </c>
      <c r="C97" s="775"/>
      <c r="D97" s="775"/>
      <c r="E97" s="776"/>
      <c r="F97" s="409"/>
      <c r="G97" s="409"/>
      <c r="H97" s="860" t="s">
        <v>686</v>
      </c>
      <c r="I97" s="775"/>
      <c r="J97" s="775"/>
      <c r="K97" s="508" t="s">
        <v>149</v>
      </c>
      <c r="L97" s="409"/>
      <c r="M97" s="868" t="s">
        <v>701</v>
      </c>
      <c r="N97" s="775"/>
      <c r="O97" s="775"/>
      <c r="P97" s="776"/>
      <c r="Q97" s="409"/>
      <c r="R97" s="493" t="s">
        <v>184</v>
      </c>
      <c r="S97" s="492" t="s">
        <v>683</v>
      </c>
      <c r="T97" s="492" t="s">
        <v>639</v>
      </c>
      <c r="U97" s="492" t="s">
        <v>243</v>
      </c>
      <c r="AC97" s="409"/>
      <c r="AL97" s="409"/>
      <c r="AM97" s="409"/>
      <c r="AN97" s="409"/>
      <c r="AO97" s="409"/>
    </row>
    <row r="98" spans="1:41" ht="25.5" x14ac:dyDescent="0.2">
      <c r="A98" s="406"/>
      <c r="B98" s="493" t="s">
        <v>184</v>
      </c>
      <c r="C98" s="492" t="s">
        <v>683</v>
      </c>
      <c r="D98" s="492" t="s">
        <v>639</v>
      </c>
      <c r="E98" s="492" t="s">
        <v>243</v>
      </c>
      <c r="F98" s="409"/>
      <c r="G98" s="409"/>
      <c r="L98" s="409"/>
      <c r="M98" s="528" t="s">
        <v>184</v>
      </c>
      <c r="N98" s="477" t="s">
        <v>8</v>
      </c>
      <c r="O98" s="477" t="s">
        <v>639</v>
      </c>
      <c r="P98" s="477" t="s">
        <v>243</v>
      </c>
      <c r="Q98" s="409"/>
      <c r="R98" s="529" t="s">
        <v>688</v>
      </c>
      <c r="S98" s="517">
        <f>AD41</f>
        <v>43081</v>
      </c>
      <c r="T98" s="517">
        <f>AF41</f>
        <v>43081</v>
      </c>
      <c r="U98" s="517">
        <f>AH41</f>
        <v>0</v>
      </c>
      <c r="AC98" s="409"/>
      <c r="AL98" s="409"/>
      <c r="AM98" s="409"/>
      <c r="AN98" s="409"/>
      <c r="AO98" s="409"/>
    </row>
    <row r="99" spans="1:41" ht="12.75" x14ac:dyDescent="0.2">
      <c r="A99" s="406"/>
      <c r="B99" s="496" t="s">
        <v>168</v>
      </c>
      <c r="C99" s="495">
        <f t="shared" ref="C99:C100" si="116">I13</f>
        <v>29433</v>
      </c>
      <c r="D99" s="495">
        <f t="shared" ref="D99:D100" si="117">K13</f>
        <v>24214</v>
      </c>
      <c r="E99" s="495">
        <f t="shared" ref="E99:E100" si="118">M13</f>
        <v>5219</v>
      </c>
      <c r="F99" s="409"/>
      <c r="G99" s="409"/>
      <c r="H99" s="862" t="str">
        <f>H92</f>
        <v>9. J&amp;K</v>
      </c>
      <c r="I99" s="775"/>
      <c r="J99" s="775"/>
      <c r="K99" s="776"/>
      <c r="L99" s="409"/>
      <c r="M99" s="481" t="s">
        <v>688</v>
      </c>
      <c r="N99" s="482">
        <f t="shared" ref="N99:O99" si="119">N90+N91</f>
        <v>96000</v>
      </c>
      <c r="O99" s="482">
        <f t="shared" si="119"/>
        <v>88107</v>
      </c>
      <c r="P99" s="482">
        <f>N99-O99</f>
        <v>7893</v>
      </c>
      <c r="Q99" s="409"/>
      <c r="R99" s="499" t="s">
        <v>531</v>
      </c>
      <c r="S99" s="500">
        <f t="shared" ref="S99:U99" si="120">S98</f>
        <v>43081</v>
      </c>
      <c r="T99" s="500">
        <f t="shared" si="120"/>
        <v>43081</v>
      </c>
      <c r="U99" s="500">
        <f t="shared" si="120"/>
        <v>0</v>
      </c>
      <c r="AC99" s="409"/>
      <c r="AL99" s="409"/>
      <c r="AM99" s="409"/>
      <c r="AN99" s="409"/>
      <c r="AO99" s="409"/>
    </row>
    <row r="100" spans="1:41" ht="25.5" x14ac:dyDescent="0.2">
      <c r="A100" s="406"/>
      <c r="B100" s="496" t="s">
        <v>688</v>
      </c>
      <c r="C100" s="495" t="e">
        <f t="shared" si="116"/>
        <v>#REF!</v>
      </c>
      <c r="D100" s="495" t="str">
        <f t="shared" si="117"/>
        <v>-</v>
      </c>
      <c r="E100" s="495" t="str">
        <f t="shared" si="118"/>
        <v>-</v>
      </c>
      <c r="F100" s="409"/>
      <c r="G100" s="409"/>
      <c r="H100" s="493" t="s">
        <v>184</v>
      </c>
      <c r="I100" s="492" t="s">
        <v>683</v>
      </c>
      <c r="J100" s="492" t="s">
        <v>639</v>
      </c>
      <c r="K100" s="492" t="s">
        <v>243</v>
      </c>
      <c r="L100" s="409"/>
      <c r="Q100" s="409"/>
      <c r="AC100" s="409"/>
      <c r="AL100" s="409"/>
      <c r="AM100" s="409"/>
      <c r="AN100" s="409"/>
      <c r="AO100" s="409"/>
    </row>
    <row r="101" spans="1:41" ht="12.75" x14ac:dyDescent="0.2">
      <c r="A101" s="406"/>
      <c r="B101" s="499" t="s">
        <v>531</v>
      </c>
      <c r="C101" s="501" t="e">
        <f t="shared" ref="C101:E101" si="121">SUM(C99:C100)</f>
        <v>#REF!</v>
      </c>
      <c r="D101" s="500">
        <f t="shared" si="121"/>
        <v>24214</v>
      </c>
      <c r="E101" s="500">
        <f t="shared" si="121"/>
        <v>5219</v>
      </c>
      <c r="F101" s="409"/>
      <c r="G101" s="409"/>
      <c r="H101" s="509" t="str">
        <f>E23</f>
        <v>RECPDCL</v>
      </c>
      <c r="I101" s="517">
        <f>W23</f>
        <v>127050</v>
      </c>
      <c r="J101" s="517">
        <f>Y23</f>
        <v>124666</v>
      </c>
      <c r="K101" s="517">
        <f>AA23</f>
        <v>2384</v>
      </c>
      <c r="L101" s="409"/>
      <c r="Q101" s="409"/>
      <c r="R101" s="871" t="s">
        <v>706</v>
      </c>
      <c r="S101" s="866"/>
      <c r="T101" s="866"/>
      <c r="U101" s="866"/>
      <c r="AC101" s="409"/>
      <c r="AL101" s="409"/>
      <c r="AM101" s="409"/>
      <c r="AN101" s="409"/>
      <c r="AO101" s="409"/>
    </row>
    <row r="102" spans="1:41" ht="12.75" x14ac:dyDescent="0.2">
      <c r="A102" s="406"/>
      <c r="F102" s="409"/>
      <c r="G102" s="409"/>
      <c r="H102" s="499" t="s">
        <v>531</v>
      </c>
      <c r="I102" s="500">
        <f t="shared" ref="I102:K102" si="122">I101</f>
        <v>127050</v>
      </c>
      <c r="J102" s="500">
        <f t="shared" si="122"/>
        <v>124666</v>
      </c>
      <c r="K102" s="500">
        <f t="shared" si="122"/>
        <v>2384</v>
      </c>
      <c r="L102" s="409"/>
      <c r="Q102" s="409"/>
      <c r="R102" s="519" t="s">
        <v>354</v>
      </c>
      <c r="S102" s="519" t="s">
        <v>683</v>
      </c>
      <c r="T102" s="477" t="s">
        <v>639</v>
      </c>
      <c r="U102" s="519" t="s">
        <v>243</v>
      </c>
      <c r="AC102" s="409"/>
      <c r="AL102" s="409"/>
      <c r="AM102" s="409"/>
      <c r="AN102" s="409"/>
      <c r="AO102" s="409"/>
    </row>
    <row r="103" spans="1:41" ht="12.75" x14ac:dyDescent="0.2">
      <c r="A103" s="406"/>
      <c r="F103" s="409"/>
      <c r="G103" s="409"/>
      <c r="L103" s="409"/>
      <c r="Q103" s="409"/>
      <c r="R103" s="481" t="s">
        <v>251</v>
      </c>
      <c r="S103" s="482">
        <f>F42</f>
        <v>28</v>
      </c>
      <c r="T103" s="482">
        <f>H42</f>
        <v>28</v>
      </c>
      <c r="U103" s="523">
        <v>0</v>
      </c>
      <c r="AC103" s="409"/>
      <c r="AL103" s="409"/>
      <c r="AM103" s="409"/>
      <c r="AN103" s="409"/>
      <c r="AO103" s="409"/>
    </row>
    <row r="104" spans="1:41" ht="12.75" x14ac:dyDescent="0.2">
      <c r="A104" s="406"/>
      <c r="B104" s="868" t="s">
        <v>707</v>
      </c>
      <c r="C104" s="775"/>
      <c r="D104" s="775"/>
      <c r="E104" s="776"/>
      <c r="F104" s="409"/>
      <c r="G104" s="409"/>
      <c r="L104" s="409"/>
      <c r="Q104" s="409"/>
      <c r="R104" s="481" t="s">
        <v>97</v>
      </c>
      <c r="S104" s="482">
        <f>W43</f>
        <v>4002227</v>
      </c>
      <c r="T104" s="482">
        <f>Y43</f>
        <v>1183608</v>
      </c>
      <c r="U104" s="482">
        <f>AA43</f>
        <v>2818619</v>
      </c>
      <c r="AC104" s="409"/>
      <c r="AL104" s="409"/>
      <c r="AM104" s="409"/>
      <c r="AN104" s="409"/>
      <c r="AO104" s="409"/>
    </row>
    <row r="105" spans="1:41" ht="12.75" x14ac:dyDescent="0.2">
      <c r="A105" s="406"/>
      <c r="B105" s="478" t="s">
        <v>354</v>
      </c>
      <c r="C105" s="478" t="s">
        <v>683</v>
      </c>
      <c r="D105" s="478" t="s">
        <v>639</v>
      </c>
      <c r="E105" s="478" t="s">
        <v>243</v>
      </c>
      <c r="F105" s="409"/>
      <c r="G105" s="409"/>
      <c r="H105" s="865" t="s">
        <v>708</v>
      </c>
      <c r="I105" s="866"/>
      <c r="J105" s="866"/>
      <c r="K105" s="866"/>
      <c r="L105" s="409"/>
      <c r="Q105" s="409"/>
      <c r="R105" s="519" t="s">
        <v>531</v>
      </c>
      <c r="S105" s="525">
        <f t="shared" ref="S105:U105" si="123">SUM(S103:S104)</f>
        <v>4002255</v>
      </c>
      <c r="T105" s="525">
        <f t="shared" si="123"/>
        <v>1183636</v>
      </c>
      <c r="U105" s="519">
        <f t="shared" si="123"/>
        <v>2818619</v>
      </c>
      <c r="AC105" s="409"/>
      <c r="AL105" s="409"/>
      <c r="AM105" s="409"/>
      <c r="AN105" s="409"/>
      <c r="AO105" s="409"/>
    </row>
    <row r="106" spans="1:41" ht="12.75" x14ac:dyDescent="0.2">
      <c r="A106" s="406"/>
      <c r="B106" s="506" t="s">
        <v>97</v>
      </c>
      <c r="C106" s="507">
        <f>SUM(W15:W16)</f>
        <v>259713</v>
      </c>
      <c r="D106" s="507">
        <f>SUM(Y15:Y16)</f>
        <v>260059</v>
      </c>
      <c r="E106" s="489">
        <f>SUM(AA15:AA16)</f>
        <v>-346</v>
      </c>
      <c r="F106" s="409"/>
      <c r="G106" s="409"/>
      <c r="H106" s="478" t="s">
        <v>354</v>
      </c>
      <c r="I106" s="478" t="s">
        <v>683</v>
      </c>
      <c r="J106" s="478" t="s">
        <v>639</v>
      </c>
      <c r="K106" s="478" t="s">
        <v>243</v>
      </c>
      <c r="L106" s="409"/>
      <c r="Q106" s="409"/>
      <c r="R106" s="859" t="s">
        <v>684</v>
      </c>
      <c r="S106" s="775"/>
      <c r="T106" s="775"/>
      <c r="U106" s="483">
        <f>SUM(Overall_Summary!P100:P105)</f>
        <v>103196</v>
      </c>
      <c r="AC106" s="409"/>
      <c r="AL106" s="409"/>
      <c r="AM106" s="409"/>
      <c r="AN106" s="409"/>
      <c r="AO106" s="409"/>
    </row>
    <row r="107" spans="1:41" ht="12.75" x14ac:dyDescent="0.2">
      <c r="A107" s="406"/>
      <c r="B107" s="859" t="s">
        <v>684</v>
      </c>
      <c r="C107" s="775"/>
      <c r="D107" s="776"/>
      <c r="E107" s="483">
        <f>SUM(Overall_Summary!P34:P35)</f>
        <v>0</v>
      </c>
      <c r="F107" s="409"/>
      <c r="G107" s="409"/>
      <c r="H107" s="481" t="s">
        <v>101</v>
      </c>
      <c r="I107" s="482" t="e">
        <f>I24</f>
        <v>#REF!</v>
      </c>
      <c r="J107" s="482" t="e">
        <f>K24</f>
        <v>#REF!</v>
      </c>
      <c r="K107" s="481" t="e">
        <f>I107-J107</f>
        <v>#REF!</v>
      </c>
      <c r="L107" s="409"/>
      <c r="Q107" s="409"/>
      <c r="R107" s="859" t="s">
        <v>685</v>
      </c>
      <c r="S107" s="775"/>
      <c r="T107" s="775"/>
      <c r="U107" s="483">
        <f>SUM(Overall_Summary!N100:N105)</f>
        <v>85815</v>
      </c>
      <c r="AC107" s="409"/>
      <c r="AL107" s="409"/>
      <c r="AM107" s="409"/>
      <c r="AN107" s="409"/>
      <c r="AO107" s="409"/>
    </row>
    <row r="108" spans="1:41" ht="12.75" x14ac:dyDescent="0.2">
      <c r="A108" s="406"/>
      <c r="B108" s="859" t="s">
        <v>685</v>
      </c>
      <c r="C108" s="775"/>
      <c r="D108" s="776"/>
      <c r="E108" s="480">
        <f>Overall_Summary!N34</f>
        <v>355</v>
      </c>
      <c r="F108" s="409"/>
      <c r="G108" s="409"/>
      <c r="H108" s="859" t="s">
        <v>684</v>
      </c>
      <c r="I108" s="775"/>
      <c r="J108" s="775"/>
      <c r="K108" s="477" t="e">
        <f t="shared" ref="K108:K109" si="124">#REF!</f>
        <v>#REF!</v>
      </c>
      <c r="L108" s="409"/>
      <c r="Q108" s="409"/>
      <c r="R108" s="860" t="s">
        <v>686</v>
      </c>
      <c r="S108" s="775"/>
      <c r="T108" s="775"/>
      <c r="U108" s="530">
        <f>'Monthly Progress'!L40</f>
        <v>0</v>
      </c>
      <c r="AC108" s="409"/>
      <c r="AL108" s="409"/>
      <c r="AM108" s="409"/>
      <c r="AN108" s="409"/>
      <c r="AO108" s="409"/>
    </row>
    <row r="109" spans="1:41" ht="12.75" x14ac:dyDescent="0.2">
      <c r="A109" s="406"/>
      <c r="B109" s="860" t="s">
        <v>686</v>
      </c>
      <c r="C109" s="775"/>
      <c r="D109" s="776"/>
      <c r="E109" s="488">
        <f>'Monthly Progress'!L15</f>
        <v>147</v>
      </c>
      <c r="F109" s="409"/>
      <c r="G109" s="409"/>
      <c r="H109" s="859" t="s">
        <v>685</v>
      </c>
      <c r="I109" s="775"/>
      <c r="J109" s="775"/>
      <c r="K109" s="479" t="e">
        <f t="shared" si="124"/>
        <v>#REF!</v>
      </c>
      <c r="L109" s="409"/>
      <c r="Q109" s="409"/>
      <c r="R109" s="134"/>
      <c r="S109" s="134"/>
      <c r="T109" s="134"/>
      <c r="U109" s="134"/>
      <c r="AC109" s="409"/>
      <c r="AL109" s="409"/>
      <c r="AM109" s="409"/>
      <c r="AN109" s="409"/>
      <c r="AO109" s="409"/>
    </row>
    <row r="110" spans="1:41" ht="12.75" x14ac:dyDescent="0.2">
      <c r="A110" s="406"/>
      <c r="B110" s="407"/>
      <c r="F110" s="409"/>
      <c r="G110" s="409"/>
      <c r="H110" s="860" t="s">
        <v>686</v>
      </c>
      <c r="I110" s="775"/>
      <c r="J110" s="775"/>
      <c r="K110" s="523" t="s">
        <v>149</v>
      </c>
      <c r="L110" s="409"/>
      <c r="Q110" s="409"/>
      <c r="R110" s="861" t="str">
        <f>R101</f>
        <v>21. Uttar Pradesh</v>
      </c>
      <c r="S110" s="775"/>
      <c r="T110" s="775"/>
      <c r="U110" s="776"/>
      <c r="AC110" s="409"/>
      <c r="AL110" s="409"/>
      <c r="AM110" s="409"/>
      <c r="AN110" s="409"/>
      <c r="AO110" s="409"/>
    </row>
    <row r="111" spans="1:41" ht="25.5" x14ac:dyDescent="0.2">
      <c r="A111" s="406"/>
      <c r="B111" s="862" t="str">
        <f>B104</f>
        <v>5. Delhi</v>
      </c>
      <c r="C111" s="775"/>
      <c r="D111" s="775"/>
      <c r="E111" s="776"/>
      <c r="F111" s="409"/>
      <c r="G111" s="409"/>
      <c r="L111" s="409"/>
      <c r="Q111" s="409"/>
      <c r="R111" s="493" t="s">
        <v>184</v>
      </c>
      <c r="S111" s="492" t="s">
        <v>683</v>
      </c>
      <c r="T111" s="492" t="s">
        <v>639</v>
      </c>
      <c r="U111" s="492" t="s">
        <v>243</v>
      </c>
      <c r="AC111" s="409"/>
      <c r="AL111" s="409"/>
      <c r="AM111" s="409"/>
      <c r="AN111" s="409"/>
      <c r="AO111" s="409"/>
    </row>
    <row r="112" spans="1:41" ht="12.75" x14ac:dyDescent="0.2">
      <c r="A112" s="406"/>
      <c r="B112" s="493" t="s">
        <v>184</v>
      </c>
      <c r="C112" s="492" t="s">
        <v>683</v>
      </c>
      <c r="D112" s="492" t="s">
        <v>639</v>
      </c>
      <c r="E112" s="492" t="s">
        <v>243</v>
      </c>
      <c r="F112" s="409"/>
      <c r="G112" s="409"/>
      <c r="L112" s="409"/>
      <c r="Q112" s="409"/>
      <c r="R112" s="529" t="s">
        <v>688</v>
      </c>
      <c r="S112" s="517">
        <f>F42</f>
        <v>28</v>
      </c>
      <c r="T112" s="517">
        <f>H42</f>
        <v>28</v>
      </c>
      <c r="U112" s="526">
        <v>0</v>
      </c>
      <c r="AC112" s="409"/>
      <c r="AL112" s="409"/>
      <c r="AM112" s="409"/>
      <c r="AN112" s="409"/>
      <c r="AO112" s="409"/>
    </row>
    <row r="113" spans="1:41" ht="12.75" x14ac:dyDescent="0.2">
      <c r="A113" s="406"/>
      <c r="B113" s="496" t="s">
        <v>688</v>
      </c>
      <c r="C113" s="495">
        <f t="shared" ref="C113:C114" si="125">W15</f>
        <v>195000</v>
      </c>
      <c r="D113" s="495">
        <f t="shared" ref="D113:D114" si="126">Y15</f>
        <v>195000</v>
      </c>
      <c r="E113" s="495">
        <f t="shared" ref="E113:E114" si="127">AA15</f>
        <v>0</v>
      </c>
      <c r="F113" s="409"/>
      <c r="G113" s="409"/>
      <c r="H113" s="865" t="s">
        <v>709</v>
      </c>
      <c r="I113" s="866"/>
      <c r="J113" s="866"/>
      <c r="K113" s="866"/>
      <c r="L113" s="409"/>
      <c r="Q113" s="409"/>
      <c r="R113" s="529" t="s">
        <v>104</v>
      </c>
      <c r="S113" s="517">
        <f>W43</f>
        <v>4002227</v>
      </c>
      <c r="T113" s="517">
        <f>Y43</f>
        <v>1183608</v>
      </c>
      <c r="U113" s="517">
        <f>AA43</f>
        <v>2818619</v>
      </c>
      <c r="AC113" s="409"/>
      <c r="AL113" s="409"/>
      <c r="AM113" s="409"/>
      <c r="AN113" s="409"/>
      <c r="AO113" s="409"/>
    </row>
    <row r="114" spans="1:41" ht="12.75" x14ac:dyDescent="0.2">
      <c r="A114" s="406"/>
      <c r="B114" s="509" t="str">
        <f>E16</f>
        <v>EESL</v>
      </c>
      <c r="C114" s="495">
        <f t="shared" si="125"/>
        <v>64713</v>
      </c>
      <c r="D114" s="495">
        <f t="shared" si="126"/>
        <v>65059</v>
      </c>
      <c r="E114" s="495">
        <f t="shared" si="127"/>
        <v>-346</v>
      </c>
      <c r="F114" s="409"/>
      <c r="G114" s="409"/>
      <c r="H114" s="478" t="s">
        <v>354</v>
      </c>
      <c r="I114" s="478" t="s">
        <v>683</v>
      </c>
      <c r="J114" s="478" t="s">
        <v>639</v>
      </c>
      <c r="K114" s="478" t="s">
        <v>243</v>
      </c>
      <c r="L114" s="409"/>
      <c r="Q114" s="409"/>
      <c r="R114" s="512" t="s">
        <v>531</v>
      </c>
      <c r="S114" s="531">
        <f t="shared" ref="S114:U114" si="128">SUM(S112:S113)</f>
        <v>4002255</v>
      </c>
      <c r="T114" s="531">
        <f t="shared" si="128"/>
        <v>1183636</v>
      </c>
      <c r="U114" s="492">
        <f t="shared" si="128"/>
        <v>2818619</v>
      </c>
      <c r="AC114" s="409"/>
      <c r="AL114" s="409"/>
      <c r="AM114" s="409"/>
      <c r="AN114" s="409"/>
      <c r="AO114" s="409"/>
    </row>
    <row r="115" spans="1:41" ht="12.75" x14ac:dyDescent="0.2">
      <c r="A115" s="406"/>
      <c r="B115" s="499" t="s">
        <v>531</v>
      </c>
      <c r="C115" s="500">
        <f t="shared" ref="C115:E115" si="129">SUM(C113:C114)</f>
        <v>259713</v>
      </c>
      <c r="D115" s="500">
        <f t="shared" si="129"/>
        <v>260059</v>
      </c>
      <c r="E115" s="500">
        <f t="shared" si="129"/>
        <v>-346</v>
      </c>
      <c r="F115" s="409"/>
      <c r="G115" s="409"/>
      <c r="H115" s="481" t="str">
        <f>F2</f>
        <v>SG Pilot</v>
      </c>
      <c r="I115" s="482">
        <f>F25</f>
        <v>20916</v>
      </c>
      <c r="J115" s="482">
        <f>H25</f>
        <v>20916</v>
      </c>
      <c r="K115" s="481">
        <v>0</v>
      </c>
      <c r="L115" s="409"/>
      <c r="Q115" s="409"/>
      <c r="AC115" s="409"/>
      <c r="AL115" s="409"/>
      <c r="AM115" s="409"/>
      <c r="AN115" s="409"/>
      <c r="AO115" s="409"/>
    </row>
    <row r="116" spans="1:41" ht="12.75" x14ac:dyDescent="0.2">
      <c r="A116" s="406"/>
      <c r="B116" s="407"/>
      <c r="F116" s="409"/>
      <c r="G116" s="409"/>
      <c r="H116" s="859" t="s">
        <v>684</v>
      </c>
      <c r="I116" s="775"/>
      <c r="J116" s="775"/>
      <c r="K116" s="477">
        <v>0</v>
      </c>
      <c r="L116" s="409"/>
      <c r="Q116" s="409"/>
      <c r="R116" s="865" t="s">
        <v>710</v>
      </c>
      <c r="S116" s="866"/>
      <c r="T116" s="866"/>
      <c r="U116" s="866"/>
      <c r="AC116" s="409"/>
      <c r="AL116" s="409"/>
      <c r="AM116" s="409"/>
      <c r="AN116" s="409"/>
      <c r="AO116" s="409"/>
    </row>
    <row r="117" spans="1:41" ht="12.75" x14ac:dyDescent="0.2">
      <c r="A117" s="406"/>
      <c r="B117" s="407"/>
      <c r="F117" s="409"/>
      <c r="G117" s="409"/>
      <c r="H117" s="859"/>
      <c r="I117" s="775"/>
      <c r="J117" s="775"/>
      <c r="K117" s="479"/>
      <c r="L117" s="409"/>
      <c r="R117" s="519" t="s">
        <v>354</v>
      </c>
      <c r="S117" s="519" t="s">
        <v>683</v>
      </c>
      <c r="T117" s="477" t="s">
        <v>639</v>
      </c>
      <c r="U117" s="519" t="s">
        <v>243</v>
      </c>
      <c r="AC117" s="409"/>
      <c r="AL117" s="409"/>
      <c r="AM117" s="409"/>
      <c r="AN117" s="409"/>
      <c r="AO117" s="409"/>
    </row>
    <row r="118" spans="1:41" ht="12.75" x14ac:dyDescent="0.2">
      <c r="A118" s="406"/>
      <c r="B118" s="407"/>
      <c r="F118" s="409"/>
      <c r="G118" s="409"/>
      <c r="H118" s="860"/>
      <c r="I118" s="775"/>
      <c r="J118" s="775"/>
      <c r="K118" s="523"/>
      <c r="L118" s="409"/>
      <c r="R118" s="481" t="s">
        <v>251</v>
      </c>
      <c r="S118" s="482">
        <f>F44</f>
        <v>5164</v>
      </c>
      <c r="T118" s="482">
        <f>H44</f>
        <v>5164</v>
      </c>
      <c r="U118" s="523">
        <v>0</v>
      </c>
      <c r="AC118" s="409"/>
      <c r="AL118" s="409"/>
      <c r="AM118" s="409"/>
      <c r="AN118" s="409"/>
      <c r="AO118" s="409"/>
    </row>
    <row r="119" spans="1:41" ht="12.75" x14ac:dyDescent="0.2">
      <c r="A119" s="406"/>
      <c r="B119" s="407"/>
      <c r="F119" s="409"/>
      <c r="G119" s="409"/>
      <c r="H119" s="409"/>
      <c r="I119" s="409"/>
      <c r="J119" s="409"/>
      <c r="K119" s="409"/>
      <c r="L119" s="409"/>
      <c r="R119" s="481" t="s">
        <v>97</v>
      </c>
      <c r="S119" s="482">
        <f>W45</f>
        <v>10000</v>
      </c>
      <c r="T119" s="482">
        <f>Y45</f>
        <v>10000</v>
      </c>
      <c r="U119" s="482">
        <f>AA45</f>
        <v>0</v>
      </c>
      <c r="AC119" s="409"/>
      <c r="AL119" s="409"/>
      <c r="AM119" s="409"/>
      <c r="AN119" s="409"/>
      <c r="AO119" s="409"/>
    </row>
    <row r="120" spans="1:41" ht="12.75" x14ac:dyDescent="0.2">
      <c r="A120" s="406"/>
      <c r="B120" s="407"/>
      <c r="F120" s="409"/>
      <c r="G120" s="409"/>
      <c r="H120" s="862" t="s">
        <v>709</v>
      </c>
      <c r="I120" s="775"/>
      <c r="J120" s="775"/>
      <c r="K120" s="776"/>
      <c r="L120" s="409"/>
      <c r="R120" s="519" t="s">
        <v>531</v>
      </c>
      <c r="S120" s="525">
        <f t="shared" ref="S120:U120" si="130">SUM(S118:S119)</f>
        <v>15164</v>
      </c>
      <c r="T120" s="525">
        <f t="shared" si="130"/>
        <v>15164</v>
      </c>
      <c r="U120" s="519">
        <f t="shared" si="130"/>
        <v>0</v>
      </c>
      <c r="AC120" s="409"/>
      <c r="AL120" s="409"/>
      <c r="AM120" s="409"/>
      <c r="AN120" s="409"/>
      <c r="AO120" s="409"/>
    </row>
    <row r="121" spans="1:41" ht="25.5" x14ac:dyDescent="0.2">
      <c r="A121" s="406"/>
      <c r="B121" s="407"/>
      <c r="F121" s="409"/>
      <c r="G121" s="409"/>
      <c r="H121" s="493" t="s">
        <v>184</v>
      </c>
      <c r="I121" s="493" t="s">
        <v>683</v>
      </c>
      <c r="J121" s="493" t="s">
        <v>639</v>
      </c>
      <c r="K121" s="493" t="s">
        <v>243</v>
      </c>
      <c r="L121" s="409"/>
      <c r="R121" s="859" t="s">
        <v>684</v>
      </c>
      <c r="S121" s="775"/>
      <c r="T121" s="775"/>
      <c r="U121" s="483">
        <f>SUM(Overall_Summary!P112:P113)</f>
        <v>0</v>
      </c>
      <c r="AC121" s="409"/>
      <c r="AL121" s="409"/>
      <c r="AM121" s="409"/>
      <c r="AN121" s="409"/>
      <c r="AO121" s="409"/>
    </row>
    <row r="122" spans="1:41" ht="12.75" x14ac:dyDescent="0.2">
      <c r="A122" s="406"/>
      <c r="B122" s="407"/>
      <c r="F122" s="409"/>
      <c r="G122" s="409"/>
      <c r="H122" s="496" t="s">
        <v>688</v>
      </c>
      <c r="I122" s="532">
        <f>F25</f>
        <v>20916</v>
      </c>
      <c r="J122" s="532">
        <f>H25</f>
        <v>20916</v>
      </c>
      <c r="K122" s="493">
        <v>0</v>
      </c>
      <c r="L122" s="409"/>
      <c r="R122" s="859"/>
      <c r="S122" s="775"/>
      <c r="T122" s="775"/>
      <c r="U122" s="479"/>
      <c r="AC122" s="409"/>
      <c r="AL122" s="409"/>
      <c r="AM122" s="409"/>
      <c r="AN122" s="409"/>
      <c r="AO122" s="409"/>
    </row>
    <row r="123" spans="1:41" ht="12.75" x14ac:dyDescent="0.2">
      <c r="A123" s="406"/>
      <c r="B123" s="407"/>
      <c r="F123" s="409"/>
      <c r="G123" s="409"/>
      <c r="H123" s="409"/>
      <c r="I123" s="409"/>
      <c r="J123" s="409"/>
      <c r="K123" s="409"/>
      <c r="L123" s="409"/>
      <c r="R123" s="860"/>
      <c r="S123" s="775"/>
      <c r="T123" s="775"/>
      <c r="U123" s="479"/>
      <c r="AC123" s="409"/>
      <c r="AL123" s="409"/>
      <c r="AM123" s="409"/>
      <c r="AN123" s="409"/>
      <c r="AO123" s="409"/>
    </row>
    <row r="124" spans="1:41" ht="12.75" x14ac:dyDescent="0.2">
      <c r="A124" s="406"/>
      <c r="B124" s="407"/>
      <c r="F124" s="409"/>
      <c r="G124" s="409"/>
      <c r="H124" s="409"/>
      <c r="I124" s="409"/>
      <c r="J124" s="409"/>
      <c r="K124" s="409"/>
      <c r="L124" s="409"/>
      <c r="R124" s="134"/>
      <c r="S124" s="134"/>
      <c r="T124" s="134"/>
      <c r="U124" s="134"/>
      <c r="AC124" s="409"/>
      <c r="AL124" s="409"/>
      <c r="AM124" s="409"/>
      <c r="AN124" s="409"/>
      <c r="AO124" s="409"/>
    </row>
    <row r="125" spans="1:41" ht="12.75" x14ac:dyDescent="0.2">
      <c r="A125" s="406"/>
      <c r="B125" s="407"/>
      <c r="F125" s="409"/>
      <c r="G125" s="409"/>
      <c r="H125" s="409"/>
      <c r="I125" s="409"/>
      <c r="J125" s="409"/>
      <c r="K125" s="409"/>
      <c r="L125" s="409"/>
      <c r="R125" s="861" t="str">
        <f>R116</f>
        <v>22. West Bengal</v>
      </c>
      <c r="S125" s="775"/>
      <c r="T125" s="775"/>
      <c r="U125" s="776"/>
      <c r="AC125" s="409"/>
      <c r="AL125" s="409"/>
      <c r="AM125" s="409"/>
      <c r="AN125" s="409"/>
      <c r="AO125" s="409"/>
    </row>
    <row r="126" spans="1:41" ht="25.5" x14ac:dyDescent="0.2">
      <c r="A126" s="406"/>
      <c r="B126" s="407"/>
      <c r="F126" s="409"/>
      <c r="G126" s="409"/>
      <c r="H126" s="409"/>
      <c r="I126" s="409"/>
      <c r="J126" s="409"/>
      <c r="K126" s="409"/>
      <c r="L126" s="409"/>
      <c r="R126" s="493" t="s">
        <v>184</v>
      </c>
      <c r="S126" s="492" t="s">
        <v>683</v>
      </c>
      <c r="T126" s="492" t="s">
        <v>639</v>
      </c>
      <c r="U126" s="492" t="s">
        <v>243</v>
      </c>
      <c r="AC126" s="409"/>
      <c r="AL126" s="409"/>
      <c r="AM126" s="409"/>
      <c r="AN126" s="409"/>
      <c r="AO126" s="409"/>
    </row>
    <row r="127" spans="1:41" ht="12.75" x14ac:dyDescent="0.2">
      <c r="A127" s="406"/>
      <c r="B127" s="407"/>
      <c r="F127" s="409"/>
      <c r="G127" s="409"/>
      <c r="H127" s="409"/>
      <c r="I127" s="409"/>
      <c r="J127" s="409"/>
      <c r="K127" s="409"/>
      <c r="L127" s="409"/>
      <c r="Q127" s="409"/>
      <c r="R127" s="496" t="s">
        <v>688</v>
      </c>
      <c r="S127" s="495">
        <f>SUM(F44,W45)</f>
        <v>15164</v>
      </c>
      <c r="T127" s="495">
        <f>SUM(H44,Y45)</f>
        <v>15164</v>
      </c>
      <c r="U127" s="494">
        <v>0</v>
      </c>
      <c r="V127" s="409"/>
      <c r="W127" s="409"/>
      <c r="X127" s="409"/>
      <c r="AC127" s="409"/>
      <c r="AL127" s="409"/>
      <c r="AM127" s="409"/>
      <c r="AN127" s="409"/>
      <c r="AO127" s="409"/>
    </row>
    <row r="128" spans="1:41" ht="12.75" x14ac:dyDescent="0.2">
      <c r="A128" s="406"/>
      <c r="B128" s="407"/>
      <c r="F128" s="409"/>
      <c r="G128" s="409"/>
      <c r="H128" s="409"/>
      <c r="I128" s="409"/>
      <c r="J128" s="409"/>
      <c r="K128" s="409"/>
      <c r="L128" s="409"/>
      <c r="Q128" s="409"/>
      <c r="R128" s="499" t="s">
        <v>531</v>
      </c>
      <c r="S128" s="500">
        <f t="shared" ref="S128:U128" si="131">SUM(S127)</f>
        <v>15164</v>
      </c>
      <c r="T128" s="500">
        <f t="shared" si="131"/>
        <v>15164</v>
      </c>
      <c r="U128" s="501">
        <f t="shared" si="131"/>
        <v>0</v>
      </c>
      <c r="V128" s="409"/>
      <c r="W128" s="409"/>
      <c r="X128" s="409"/>
      <c r="AC128" s="409"/>
      <c r="AL128" s="409"/>
      <c r="AM128" s="409"/>
      <c r="AN128" s="409"/>
      <c r="AO128" s="409"/>
    </row>
    <row r="129" spans="1:41" ht="12.75" x14ac:dyDescent="0.2">
      <c r="A129" s="406"/>
      <c r="B129" s="407"/>
      <c r="F129" s="409"/>
      <c r="G129" s="409"/>
      <c r="H129" s="409"/>
      <c r="I129" s="409"/>
      <c r="J129" s="409"/>
      <c r="K129" s="409"/>
      <c r="L129" s="409"/>
      <c r="Q129" s="409"/>
      <c r="R129" s="409"/>
      <c r="S129" s="409"/>
      <c r="T129" s="409"/>
      <c r="U129" s="409"/>
      <c r="V129" s="409"/>
      <c r="W129" s="409"/>
      <c r="X129" s="409"/>
      <c r="AC129" s="409"/>
      <c r="AL129" s="409"/>
      <c r="AM129" s="409"/>
      <c r="AN129" s="409"/>
      <c r="AO129" s="409"/>
    </row>
    <row r="130" spans="1:41" ht="12.75" x14ac:dyDescent="0.2">
      <c r="A130" s="406"/>
      <c r="B130" s="407"/>
      <c r="F130" s="409"/>
      <c r="G130" s="409"/>
      <c r="H130" s="409"/>
      <c r="I130" s="409"/>
      <c r="J130" s="409"/>
      <c r="K130" s="409"/>
      <c r="L130" s="409"/>
      <c r="M130" s="134"/>
      <c r="N130" s="134"/>
      <c r="O130" s="134"/>
      <c r="P130" s="134"/>
      <c r="Q130" s="409"/>
      <c r="R130" s="409"/>
      <c r="S130" s="409"/>
      <c r="T130" s="409"/>
      <c r="U130" s="409"/>
      <c r="V130" s="409"/>
      <c r="W130" s="409"/>
      <c r="X130" s="409"/>
      <c r="AC130" s="409"/>
      <c r="AL130" s="409"/>
      <c r="AM130" s="409"/>
      <c r="AN130" s="409"/>
      <c r="AO130" s="409"/>
    </row>
    <row r="131" spans="1:41" ht="12.75" x14ac:dyDescent="0.2">
      <c r="A131" s="406"/>
      <c r="B131" s="407"/>
      <c r="F131" s="409"/>
      <c r="G131" s="409"/>
      <c r="H131" s="409"/>
      <c r="I131" s="409"/>
      <c r="J131" s="409"/>
      <c r="K131" s="409"/>
      <c r="L131" s="409"/>
      <c r="M131" s="134"/>
      <c r="N131" s="134"/>
      <c r="O131" s="134"/>
      <c r="P131" s="134"/>
      <c r="Q131" s="409"/>
      <c r="R131" s="409"/>
      <c r="S131" s="409"/>
      <c r="T131" s="409"/>
      <c r="U131" s="409"/>
      <c r="V131" s="409"/>
      <c r="W131" s="409"/>
      <c r="X131" s="409"/>
      <c r="AC131" s="409"/>
      <c r="AL131" s="409"/>
      <c r="AM131" s="409"/>
      <c r="AN131" s="409"/>
      <c r="AO131" s="409"/>
    </row>
    <row r="132" spans="1:41" ht="12.75" x14ac:dyDescent="0.2">
      <c r="A132" s="406"/>
      <c r="B132" s="407"/>
      <c r="F132" s="409"/>
      <c r="G132" s="409"/>
      <c r="H132" s="409"/>
      <c r="I132" s="409"/>
      <c r="J132" s="409"/>
      <c r="K132" s="409"/>
      <c r="L132" s="409"/>
      <c r="M132" s="134"/>
      <c r="N132" s="134"/>
      <c r="O132" s="134"/>
      <c r="P132" s="134"/>
      <c r="Q132" s="409"/>
      <c r="R132" s="409"/>
      <c r="S132" s="409"/>
      <c r="T132" s="409"/>
      <c r="U132" s="409"/>
      <c r="V132" s="409"/>
      <c r="W132" s="409"/>
      <c r="X132" s="409"/>
      <c r="AC132" s="409"/>
      <c r="AL132" s="409"/>
      <c r="AM132" s="409"/>
      <c r="AN132" s="409"/>
      <c r="AO132" s="409"/>
    </row>
    <row r="133" spans="1:41" ht="12.75" x14ac:dyDescent="0.2">
      <c r="A133" s="406"/>
      <c r="B133" s="407"/>
      <c r="F133" s="409"/>
      <c r="G133" s="409"/>
      <c r="H133" s="409"/>
      <c r="I133" s="409"/>
      <c r="J133" s="409"/>
      <c r="K133" s="409"/>
      <c r="L133" s="409"/>
      <c r="M133" s="134"/>
      <c r="N133" s="134"/>
      <c r="O133" s="134"/>
      <c r="P133" s="134"/>
      <c r="Q133" s="409"/>
      <c r="R133" s="409"/>
      <c r="S133" s="409"/>
      <c r="T133" s="409"/>
      <c r="U133" s="409"/>
      <c r="V133" s="409"/>
      <c r="W133" s="409"/>
      <c r="X133" s="409"/>
      <c r="AC133" s="409"/>
      <c r="AL133" s="409"/>
      <c r="AM133" s="409"/>
      <c r="AN133" s="409"/>
      <c r="AO133" s="409"/>
    </row>
    <row r="134" spans="1:41" ht="12.75" x14ac:dyDescent="0.2">
      <c r="A134" s="406"/>
      <c r="B134" s="407"/>
      <c r="F134" s="409"/>
      <c r="G134" s="409"/>
      <c r="H134" s="409"/>
      <c r="I134" s="409"/>
      <c r="J134" s="409"/>
      <c r="K134" s="409"/>
      <c r="L134" s="409"/>
      <c r="M134" s="134"/>
      <c r="N134" s="134"/>
      <c r="O134" s="134"/>
      <c r="P134" s="134"/>
      <c r="Q134" s="409"/>
      <c r="R134" s="409"/>
      <c r="S134" s="409"/>
      <c r="T134" s="409"/>
      <c r="U134" s="409"/>
      <c r="V134" s="409"/>
      <c r="W134" s="409"/>
      <c r="X134" s="409"/>
      <c r="AC134" s="409"/>
      <c r="AL134" s="409"/>
      <c r="AM134" s="409"/>
      <c r="AN134" s="409"/>
      <c r="AO134" s="409"/>
    </row>
    <row r="135" spans="1:41" ht="12.75" x14ac:dyDescent="0.2">
      <c r="A135" s="406"/>
      <c r="B135" s="407"/>
      <c r="F135" s="409"/>
      <c r="G135" s="409"/>
      <c r="H135" s="409"/>
      <c r="I135" s="409"/>
      <c r="J135" s="409"/>
      <c r="K135" s="409"/>
      <c r="L135" s="409"/>
      <c r="M135" s="134"/>
      <c r="N135" s="134"/>
      <c r="O135" s="134"/>
      <c r="P135" s="134"/>
      <c r="Q135" s="409"/>
      <c r="R135" s="409"/>
      <c r="S135" s="409"/>
      <c r="T135" s="409"/>
      <c r="U135" s="409"/>
      <c r="V135" s="409"/>
      <c r="W135" s="409"/>
      <c r="X135" s="409"/>
      <c r="AC135" s="409"/>
      <c r="AL135" s="409"/>
      <c r="AM135" s="409"/>
      <c r="AN135" s="409"/>
      <c r="AO135" s="409"/>
    </row>
    <row r="136" spans="1:41" ht="12.75" x14ac:dyDescent="0.2">
      <c r="A136" s="406"/>
      <c r="B136" s="407"/>
      <c r="F136" s="409"/>
      <c r="G136" s="409"/>
      <c r="H136" s="409"/>
      <c r="I136" s="409"/>
      <c r="J136" s="409"/>
      <c r="K136" s="409"/>
      <c r="L136" s="409"/>
      <c r="M136" s="134"/>
      <c r="N136" s="134"/>
      <c r="O136" s="134"/>
      <c r="P136" s="134"/>
      <c r="Q136" s="409"/>
      <c r="R136" s="409"/>
      <c r="S136" s="409"/>
      <c r="T136" s="409"/>
      <c r="U136" s="409"/>
      <c r="V136" s="409"/>
      <c r="W136" s="409"/>
      <c r="X136" s="409"/>
      <c r="AC136" s="409"/>
      <c r="AL136" s="409"/>
      <c r="AM136" s="409"/>
      <c r="AN136" s="409"/>
      <c r="AO136" s="409"/>
    </row>
    <row r="137" spans="1:41" ht="12.75" x14ac:dyDescent="0.2">
      <c r="A137" s="406"/>
      <c r="B137" s="407"/>
      <c r="F137" s="409"/>
      <c r="G137" s="409"/>
      <c r="H137" s="409"/>
      <c r="I137" s="409"/>
      <c r="J137" s="409"/>
      <c r="K137" s="409"/>
      <c r="L137" s="409"/>
      <c r="M137" s="134"/>
      <c r="N137" s="134"/>
      <c r="O137" s="134"/>
      <c r="P137" s="134"/>
      <c r="Q137" s="409"/>
      <c r="R137" s="409"/>
      <c r="S137" s="409"/>
      <c r="T137" s="409"/>
      <c r="U137" s="409"/>
      <c r="V137" s="409"/>
      <c r="W137" s="409"/>
      <c r="X137" s="409"/>
      <c r="AC137" s="409"/>
      <c r="AL137" s="409"/>
      <c r="AM137" s="409"/>
      <c r="AN137" s="409"/>
      <c r="AO137" s="409"/>
    </row>
    <row r="138" spans="1:41" ht="12.75" x14ac:dyDescent="0.2">
      <c r="A138" s="406"/>
      <c r="B138" s="407"/>
      <c r="F138" s="409"/>
      <c r="G138" s="409"/>
      <c r="H138" s="409"/>
      <c r="I138" s="409"/>
      <c r="J138" s="409"/>
      <c r="K138" s="409"/>
      <c r="L138" s="409"/>
      <c r="M138" s="134"/>
      <c r="N138" s="134"/>
      <c r="O138" s="134"/>
      <c r="P138" s="134"/>
      <c r="Q138" s="409"/>
      <c r="R138" s="409"/>
      <c r="S138" s="409"/>
      <c r="T138" s="409"/>
      <c r="U138" s="409"/>
      <c r="V138" s="409"/>
      <c r="W138" s="409"/>
      <c r="X138" s="409"/>
      <c r="AC138" s="409"/>
      <c r="AL138" s="409"/>
      <c r="AM138" s="409"/>
      <c r="AN138" s="409"/>
      <c r="AO138" s="409"/>
    </row>
    <row r="139" spans="1:41" ht="12.75" x14ac:dyDescent="0.2">
      <c r="A139" s="406"/>
      <c r="B139" s="407"/>
      <c r="F139" s="409"/>
      <c r="G139" s="409"/>
      <c r="H139" s="409"/>
      <c r="I139" s="409"/>
      <c r="J139" s="409"/>
      <c r="K139" s="409"/>
      <c r="L139" s="409"/>
      <c r="M139" s="134"/>
      <c r="N139" s="134"/>
      <c r="O139" s="134"/>
      <c r="P139" s="134"/>
      <c r="Q139" s="409"/>
      <c r="R139" s="409"/>
      <c r="S139" s="409"/>
      <c r="T139" s="409"/>
      <c r="U139" s="409"/>
      <c r="V139" s="409"/>
      <c r="W139" s="409"/>
      <c r="X139" s="409"/>
      <c r="AC139" s="409"/>
      <c r="AL139" s="409"/>
      <c r="AM139" s="409"/>
      <c r="AN139" s="409"/>
      <c r="AO139" s="409"/>
    </row>
    <row r="140" spans="1:41" ht="12.75" x14ac:dyDescent="0.2">
      <c r="A140" s="406"/>
      <c r="B140" s="407"/>
      <c r="F140" s="409"/>
      <c r="G140" s="409"/>
      <c r="H140" s="409"/>
      <c r="I140" s="409"/>
      <c r="J140" s="409"/>
      <c r="K140" s="409"/>
      <c r="L140" s="409"/>
      <c r="M140" s="134"/>
      <c r="N140" s="134"/>
      <c r="O140" s="134"/>
      <c r="P140" s="134"/>
      <c r="Q140" s="409"/>
      <c r="R140" s="409"/>
      <c r="S140" s="409"/>
      <c r="T140" s="409"/>
      <c r="U140" s="409"/>
      <c r="V140" s="409"/>
      <c r="W140" s="409"/>
      <c r="X140" s="409"/>
      <c r="AC140" s="409"/>
      <c r="AL140" s="409"/>
      <c r="AM140" s="409"/>
      <c r="AN140" s="409"/>
      <c r="AO140" s="409"/>
    </row>
    <row r="141" spans="1:41" ht="12.75" x14ac:dyDescent="0.2">
      <c r="A141" s="406"/>
      <c r="B141" s="407"/>
      <c r="F141" s="409"/>
      <c r="G141" s="409"/>
      <c r="H141" s="409"/>
      <c r="I141" s="409"/>
      <c r="J141" s="409"/>
      <c r="K141" s="409"/>
      <c r="L141" s="409"/>
      <c r="M141" s="134"/>
      <c r="N141" s="134"/>
      <c r="O141" s="134"/>
      <c r="P141" s="134"/>
      <c r="Q141" s="409"/>
      <c r="R141" s="409"/>
      <c r="S141" s="409"/>
      <c r="T141" s="409"/>
      <c r="U141" s="409"/>
      <c r="V141" s="409"/>
      <c r="W141" s="409"/>
      <c r="X141" s="409"/>
      <c r="AC141" s="409"/>
      <c r="AL141" s="409"/>
      <c r="AM141" s="409"/>
      <c r="AN141" s="409"/>
      <c r="AO141" s="409"/>
    </row>
    <row r="142" spans="1:41" ht="12.75" x14ac:dyDescent="0.2">
      <c r="A142" s="406"/>
      <c r="B142" s="407"/>
      <c r="F142" s="409"/>
      <c r="G142" s="409"/>
      <c r="H142" s="409"/>
      <c r="I142" s="409"/>
      <c r="J142" s="409"/>
      <c r="K142" s="409"/>
      <c r="L142" s="409"/>
      <c r="M142" s="134"/>
      <c r="N142" s="134"/>
      <c r="O142" s="134"/>
      <c r="P142" s="134"/>
      <c r="Q142" s="409"/>
      <c r="R142" s="409"/>
      <c r="S142" s="409"/>
      <c r="T142" s="409"/>
      <c r="U142" s="409"/>
      <c r="V142" s="409"/>
      <c r="W142" s="409"/>
      <c r="X142" s="409"/>
      <c r="AC142" s="409"/>
      <c r="AL142" s="409"/>
      <c r="AM142" s="409"/>
      <c r="AN142" s="409"/>
      <c r="AO142" s="409"/>
    </row>
    <row r="143" spans="1:41" ht="12.75" x14ac:dyDescent="0.2">
      <c r="A143" s="406"/>
      <c r="B143" s="407"/>
      <c r="F143" s="409"/>
      <c r="G143" s="409"/>
      <c r="H143" s="409"/>
      <c r="I143" s="409"/>
      <c r="J143" s="409"/>
      <c r="K143" s="409"/>
      <c r="L143" s="409"/>
      <c r="M143" s="134"/>
      <c r="N143" s="134"/>
      <c r="O143" s="134"/>
      <c r="P143" s="134"/>
      <c r="Q143" s="409"/>
      <c r="R143" s="409"/>
      <c r="S143" s="409"/>
      <c r="T143" s="409"/>
      <c r="U143" s="409"/>
      <c r="V143" s="409"/>
      <c r="W143" s="409"/>
      <c r="X143" s="409"/>
      <c r="AC143" s="409"/>
      <c r="AL143" s="409"/>
      <c r="AM143" s="409"/>
      <c r="AN143" s="409"/>
      <c r="AO143" s="409"/>
    </row>
    <row r="144" spans="1:41" ht="12.75" x14ac:dyDescent="0.2">
      <c r="A144" s="406"/>
      <c r="B144" s="407"/>
      <c r="F144" s="409"/>
      <c r="G144" s="409"/>
      <c r="H144" s="409"/>
      <c r="I144" s="409"/>
      <c r="J144" s="409"/>
      <c r="K144" s="409"/>
      <c r="L144" s="409"/>
      <c r="M144" s="134"/>
      <c r="N144" s="134"/>
      <c r="O144" s="134"/>
      <c r="P144" s="134"/>
      <c r="Q144" s="409"/>
      <c r="R144" s="409"/>
      <c r="S144" s="409"/>
      <c r="T144" s="409"/>
      <c r="U144" s="409"/>
      <c r="V144" s="409"/>
      <c r="W144" s="409"/>
      <c r="X144" s="409"/>
      <c r="AC144" s="409"/>
      <c r="AL144" s="409"/>
      <c r="AM144" s="409"/>
      <c r="AN144" s="409"/>
      <c r="AO144" s="409"/>
    </row>
    <row r="145" spans="1:41" ht="12.75" x14ac:dyDescent="0.2">
      <c r="A145" s="406"/>
      <c r="B145" s="407"/>
      <c r="F145" s="409"/>
      <c r="G145" s="409"/>
      <c r="H145" s="409"/>
      <c r="I145" s="409"/>
      <c r="J145" s="409"/>
      <c r="K145" s="409"/>
      <c r="L145" s="409"/>
      <c r="M145" s="134"/>
      <c r="N145" s="134"/>
      <c r="O145" s="134"/>
      <c r="P145" s="134"/>
      <c r="Q145" s="409"/>
      <c r="R145" s="409"/>
      <c r="S145" s="409"/>
      <c r="T145" s="409"/>
      <c r="U145" s="409"/>
      <c r="V145" s="409"/>
      <c r="W145" s="409"/>
      <c r="X145" s="409"/>
      <c r="AC145" s="409"/>
      <c r="AL145" s="409"/>
      <c r="AM145" s="409"/>
      <c r="AN145" s="409"/>
      <c r="AO145" s="409"/>
    </row>
    <row r="146" spans="1:41" ht="12.75" x14ac:dyDescent="0.2">
      <c r="A146" s="406"/>
      <c r="B146" s="407"/>
      <c r="F146" s="409"/>
      <c r="G146" s="409"/>
      <c r="H146" s="409"/>
      <c r="I146" s="409"/>
      <c r="J146" s="409"/>
      <c r="K146" s="409"/>
      <c r="L146" s="409"/>
      <c r="M146" s="134"/>
      <c r="N146" s="134"/>
      <c r="O146" s="134"/>
      <c r="P146" s="134"/>
      <c r="Q146" s="409"/>
      <c r="R146" s="409"/>
      <c r="S146" s="409"/>
      <c r="T146" s="409"/>
      <c r="U146" s="409"/>
      <c r="V146" s="409"/>
      <c r="W146" s="409"/>
      <c r="X146" s="409"/>
      <c r="AC146" s="409"/>
      <c r="AL146" s="409"/>
      <c r="AM146" s="409"/>
      <c r="AN146" s="409"/>
      <c r="AO146" s="409"/>
    </row>
    <row r="147" spans="1:41" ht="12.75" x14ac:dyDescent="0.2">
      <c r="A147" s="406"/>
      <c r="B147" s="407"/>
      <c r="F147" s="409"/>
      <c r="G147" s="409"/>
      <c r="H147" s="409"/>
      <c r="I147" s="409"/>
      <c r="J147" s="409"/>
      <c r="K147" s="409"/>
      <c r="L147" s="409"/>
      <c r="M147" s="134"/>
      <c r="N147" s="134"/>
      <c r="O147" s="134"/>
      <c r="P147" s="134"/>
      <c r="Q147" s="409"/>
      <c r="R147" s="409"/>
      <c r="S147" s="409"/>
      <c r="T147" s="409"/>
      <c r="U147" s="409"/>
      <c r="V147" s="409"/>
      <c r="W147" s="409"/>
      <c r="X147" s="409"/>
      <c r="AC147" s="409"/>
      <c r="AL147" s="409"/>
      <c r="AM147" s="409"/>
      <c r="AN147" s="409"/>
      <c r="AO147" s="409"/>
    </row>
    <row r="148" spans="1:41" ht="12.75" x14ac:dyDescent="0.2">
      <c r="A148" s="406"/>
      <c r="B148" s="407"/>
      <c r="F148" s="409"/>
      <c r="G148" s="409"/>
      <c r="H148" s="409"/>
      <c r="I148" s="409"/>
      <c r="J148" s="409"/>
      <c r="K148" s="409"/>
      <c r="L148" s="409"/>
      <c r="M148" s="134"/>
      <c r="N148" s="134"/>
      <c r="O148" s="134"/>
      <c r="P148" s="134"/>
      <c r="Q148" s="409"/>
      <c r="R148" s="409"/>
      <c r="S148" s="409"/>
      <c r="T148" s="409"/>
      <c r="U148" s="409"/>
      <c r="V148" s="409"/>
      <c r="W148" s="409"/>
      <c r="X148" s="409"/>
      <c r="AC148" s="409"/>
      <c r="AL148" s="409"/>
      <c r="AM148" s="409"/>
      <c r="AN148" s="409"/>
      <c r="AO148" s="409"/>
    </row>
    <row r="149" spans="1:41" ht="12.75" x14ac:dyDescent="0.2">
      <c r="A149" s="406"/>
      <c r="B149" s="407"/>
      <c r="F149" s="409"/>
      <c r="G149" s="409"/>
      <c r="H149" s="409"/>
      <c r="I149" s="409"/>
      <c r="J149" s="409"/>
      <c r="K149" s="409"/>
      <c r="L149" s="409"/>
      <c r="M149" s="134"/>
      <c r="N149" s="134"/>
      <c r="O149" s="134"/>
      <c r="P149" s="134"/>
      <c r="Q149" s="409"/>
      <c r="R149" s="409"/>
      <c r="S149" s="409"/>
      <c r="T149" s="409"/>
      <c r="U149" s="409"/>
      <c r="V149" s="409"/>
      <c r="W149" s="409"/>
      <c r="X149" s="409"/>
      <c r="AC149" s="409"/>
      <c r="AL149" s="409"/>
      <c r="AM149" s="409"/>
      <c r="AN149" s="409"/>
      <c r="AO149" s="409"/>
    </row>
    <row r="150" spans="1:41" ht="12.75" x14ac:dyDescent="0.2">
      <c r="A150" s="406"/>
      <c r="B150" s="407"/>
      <c r="F150" s="409"/>
      <c r="G150" s="409"/>
      <c r="H150" s="409"/>
      <c r="I150" s="409"/>
      <c r="J150" s="409"/>
      <c r="K150" s="409"/>
      <c r="L150" s="409"/>
      <c r="M150" s="134"/>
      <c r="N150" s="134"/>
      <c r="O150" s="134"/>
      <c r="P150" s="134"/>
      <c r="Q150" s="409"/>
      <c r="R150" s="409"/>
      <c r="S150" s="409"/>
      <c r="T150" s="409"/>
      <c r="U150" s="409"/>
      <c r="V150" s="409"/>
      <c r="W150" s="409"/>
      <c r="X150" s="409"/>
      <c r="AC150" s="409"/>
      <c r="AL150" s="409"/>
      <c r="AM150" s="409"/>
      <c r="AN150" s="409"/>
      <c r="AO150" s="409"/>
    </row>
    <row r="151" spans="1:41" ht="12.75" x14ac:dyDescent="0.2">
      <c r="A151" s="406"/>
      <c r="B151" s="407"/>
      <c r="F151" s="409"/>
      <c r="G151" s="409"/>
      <c r="H151" s="409"/>
      <c r="I151" s="409"/>
      <c r="J151" s="409"/>
      <c r="K151" s="409"/>
      <c r="L151" s="409"/>
      <c r="M151" s="134"/>
      <c r="N151" s="134"/>
      <c r="O151" s="134"/>
      <c r="P151" s="134"/>
      <c r="Q151" s="409"/>
      <c r="R151" s="409"/>
      <c r="S151" s="409"/>
      <c r="T151" s="409"/>
      <c r="U151" s="409"/>
      <c r="V151" s="409"/>
      <c r="W151" s="409"/>
      <c r="X151" s="409"/>
      <c r="AC151" s="409"/>
      <c r="AL151" s="409"/>
      <c r="AM151" s="409"/>
      <c r="AN151" s="409"/>
      <c r="AO151" s="409"/>
    </row>
    <row r="152" spans="1:41" ht="12.75" x14ac:dyDescent="0.2">
      <c r="A152" s="406"/>
      <c r="B152" s="407"/>
      <c r="F152" s="409"/>
      <c r="G152" s="409"/>
      <c r="H152" s="409"/>
      <c r="I152" s="409"/>
      <c r="J152" s="409"/>
      <c r="K152" s="409"/>
      <c r="L152" s="409"/>
      <c r="M152" s="134"/>
      <c r="N152" s="134"/>
      <c r="O152" s="134"/>
      <c r="P152" s="134"/>
      <c r="Q152" s="409"/>
      <c r="R152" s="409"/>
      <c r="S152" s="409"/>
      <c r="T152" s="409"/>
      <c r="U152" s="409"/>
      <c r="V152" s="409"/>
      <c r="W152" s="409"/>
      <c r="X152" s="409"/>
      <c r="AC152" s="409"/>
      <c r="AL152" s="409"/>
      <c r="AM152" s="409"/>
      <c r="AN152" s="409"/>
      <c r="AO152" s="409"/>
    </row>
    <row r="153" spans="1:41" ht="12.75" x14ac:dyDescent="0.2">
      <c r="A153" s="406"/>
      <c r="B153" s="407"/>
      <c r="F153" s="409"/>
      <c r="G153" s="409"/>
      <c r="H153" s="409"/>
      <c r="I153" s="409"/>
      <c r="J153" s="409"/>
      <c r="K153" s="409"/>
      <c r="L153" s="409"/>
      <c r="M153" s="134"/>
      <c r="N153" s="134"/>
      <c r="O153" s="134"/>
      <c r="P153" s="134"/>
      <c r="Q153" s="409"/>
      <c r="R153" s="409"/>
      <c r="S153" s="409"/>
      <c r="T153" s="409"/>
      <c r="U153" s="409"/>
      <c r="V153" s="409"/>
      <c r="W153" s="409"/>
      <c r="X153" s="409"/>
      <c r="AC153" s="409"/>
      <c r="AL153" s="409"/>
      <c r="AM153" s="409"/>
      <c r="AN153" s="409"/>
      <c r="AO153" s="409"/>
    </row>
    <row r="154" spans="1:41" ht="12.75" x14ac:dyDescent="0.2">
      <c r="A154" s="406"/>
      <c r="B154" s="407"/>
      <c r="F154" s="409"/>
      <c r="G154" s="409"/>
      <c r="H154" s="409"/>
      <c r="I154" s="409"/>
      <c r="J154" s="409"/>
      <c r="K154" s="409"/>
      <c r="L154" s="409"/>
      <c r="M154" s="134"/>
      <c r="N154" s="134"/>
      <c r="O154" s="134"/>
      <c r="P154" s="134"/>
      <c r="Q154" s="409"/>
      <c r="R154" s="409"/>
      <c r="S154" s="409"/>
      <c r="T154" s="409"/>
      <c r="U154" s="409"/>
      <c r="V154" s="409"/>
      <c r="W154" s="409"/>
      <c r="X154" s="409"/>
      <c r="AC154" s="409"/>
      <c r="AL154" s="409"/>
      <c r="AM154" s="409"/>
      <c r="AN154" s="409"/>
      <c r="AO154" s="409"/>
    </row>
    <row r="155" spans="1:41" ht="12.75" x14ac:dyDescent="0.2">
      <c r="A155" s="406"/>
      <c r="B155" s="407"/>
      <c r="F155" s="409"/>
      <c r="G155" s="409"/>
      <c r="H155" s="409"/>
      <c r="I155" s="409"/>
      <c r="J155" s="409"/>
      <c r="K155" s="409"/>
      <c r="L155" s="409"/>
      <c r="M155" s="134"/>
      <c r="N155" s="134"/>
      <c r="O155" s="134"/>
      <c r="P155" s="134"/>
      <c r="Q155" s="409"/>
      <c r="R155" s="409"/>
      <c r="S155" s="409"/>
      <c r="T155" s="409"/>
      <c r="U155" s="409"/>
      <c r="V155" s="409"/>
      <c r="W155" s="409"/>
      <c r="X155" s="409"/>
      <c r="AC155" s="409"/>
      <c r="AK155" s="409"/>
      <c r="AL155" s="409"/>
      <c r="AM155" s="409"/>
      <c r="AN155" s="409"/>
      <c r="AO155" s="409"/>
    </row>
    <row r="156" spans="1:41" ht="12.75" x14ac:dyDescent="0.2">
      <c r="A156" s="406"/>
      <c r="B156" s="407"/>
      <c r="F156" s="409"/>
      <c r="G156" s="409"/>
      <c r="H156" s="409"/>
      <c r="I156" s="409"/>
      <c r="J156" s="409"/>
      <c r="K156" s="409"/>
      <c r="L156" s="409"/>
      <c r="M156" s="134"/>
      <c r="N156" s="134"/>
      <c r="O156" s="134"/>
      <c r="P156" s="134"/>
      <c r="Q156" s="409"/>
      <c r="R156" s="409"/>
      <c r="S156" s="409"/>
      <c r="T156" s="409"/>
      <c r="U156" s="409"/>
      <c r="V156" s="409"/>
      <c r="W156" s="409"/>
      <c r="X156" s="409"/>
      <c r="AC156" s="409"/>
      <c r="AK156" s="409"/>
      <c r="AL156" s="409"/>
      <c r="AM156" s="409"/>
      <c r="AN156" s="409"/>
      <c r="AO156" s="409"/>
    </row>
    <row r="157" spans="1:41" ht="12.75" x14ac:dyDescent="0.2">
      <c r="A157" s="406"/>
      <c r="B157" s="407"/>
      <c r="F157" s="409"/>
      <c r="G157" s="409"/>
      <c r="H157" s="409"/>
      <c r="I157" s="409"/>
      <c r="J157" s="409"/>
      <c r="K157" s="409"/>
      <c r="L157" s="409"/>
      <c r="M157" s="134"/>
      <c r="N157" s="134"/>
      <c r="O157" s="134"/>
      <c r="P157" s="134"/>
      <c r="Q157" s="409"/>
      <c r="R157" s="409"/>
      <c r="S157" s="409"/>
      <c r="T157" s="409"/>
      <c r="U157" s="409"/>
      <c r="V157" s="409"/>
      <c r="W157" s="409"/>
      <c r="X157" s="409"/>
      <c r="AC157" s="409"/>
      <c r="AK157" s="409"/>
      <c r="AL157" s="409"/>
      <c r="AM157" s="409"/>
      <c r="AN157" s="409"/>
      <c r="AO157" s="409"/>
    </row>
    <row r="158" spans="1:41" ht="12.75" x14ac:dyDescent="0.2">
      <c r="A158" s="406"/>
      <c r="B158" s="407"/>
      <c r="F158" s="409"/>
      <c r="G158" s="409"/>
      <c r="H158" s="409"/>
      <c r="I158" s="409"/>
      <c r="J158" s="409"/>
      <c r="K158" s="409"/>
      <c r="L158" s="409"/>
      <c r="M158" s="134"/>
      <c r="N158" s="134"/>
      <c r="O158" s="134"/>
      <c r="P158" s="134"/>
      <c r="Q158" s="409"/>
      <c r="R158" s="409"/>
      <c r="S158" s="409"/>
      <c r="T158" s="409"/>
      <c r="U158" s="409"/>
      <c r="V158" s="409"/>
      <c r="W158" s="409"/>
      <c r="X158" s="409"/>
      <c r="AC158" s="409"/>
      <c r="AK158" s="409"/>
      <c r="AL158" s="409"/>
      <c r="AM158" s="409"/>
      <c r="AN158" s="409"/>
      <c r="AO158" s="409"/>
    </row>
    <row r="159" spans="1:41" ht="12.75" x14ac:dyDescent="0.2">
      <c r="A159" s="406"/>
      <c r="B159" s="407"/>
      <c r="F159" s="409"/>
      <c r="G159" s="409"/>
      <c r="H159" s="409"/>
      <c r="I159" s="409"/>
      <c r="J159" s="409"/>
      <c r="K159" s="409"/>
      <c r="L159" s="409"/>
      <c r="M159" s="134"/>
      <c r="N159" s="134"/>
      <c r="O159" s="134"/>
      <c r="P159" s="134"/>
      <c r="Q159" s="409"/>
      <c r="R159" s="409"/>
      <c r="S159" s="409"/>
      <c r="T159" s="409"/>
      <c r="U159" s="409"/>
      <c r="V159" s="409"/>
      <c r="W159" s="409"/>
      <c r="X159" s="409"/>
      <c r="AC159" s="409"/>
      <c r="AK159" s="409"/>
      <c r="AL159" s="409"/>
      <c r="AM159" s="409"/>
      <c r="AN159" s="409"/>
      <c r="AO159" s="409"/>
    </row>
    <row r="160" spans="1:41" ht="12.75" x14ac:dyDescent="0.2">
      <c r="A160" s="406"/>
      <c r="B160" s="407"/>
      <c r="F160" s="409"/>
      <c r="G160" s="409"/>
      <c r="H160" s="409"/>
      <c r="I160" s="409"/>
      <c r="J160" s="409"/>
      <c r="K160" s="409"/>
      <c r="L160" s="409"/>
      <c r="M160" s="134"/>
      <c r="N160" s="134"/>
      <c r="O160" s="134"/>
      <c r="P160" s="134"/>
      <c r="Q160" s="409"/>
      <c r="R160" s="409"/>
      <c r="S160" s="409"/>
      <c r="T160" s="409"/>
      <c r="U160" s="409"/>
      <c r="V160" s="409"/>
      <c r="W160" s="409"/>
      <c r="X160" s="409"/>
      <c r="AC160" s="409"/>
      <c r="AK160" s="409"/>
      <c r="AL160" s="409"/>
      <c r="AM160" s="409"/>
      <c r="AN160" s="409"/>
      <c r="AO160" s="409"/>
    </row>
    <row r="161" spans="1:41" ht="12.75" x14ac:dyDescent="0.2">
      <c r="A161" s="406"/>
      <c r="B161" s="407"/>
      <c r="F161" s="409"/>
      <c r="G161" s="409"/>
      <c r="H161" s="409"/>
      <c r="I161" s="409"/>
      <c r="J161" s="409"/>
      <c r="K161" s="409"/>
      <c r="L161" s="409"/>
      <c r="M161" s="134"/>
      <c r="N161" s="134"/>
      <c r="O161" s="134"/>
      <c r="P161" s="134"/>
      <c r="Q161" s="409"/>
      <c r="R161" s="409"/>
      <c r="S161" s="409"/>
      <c r="T161" s="409"/>
      <c r="U161" s="409"/>
      <c r="V161" s="409"/>
      <c r="W161" s="409"/>
      <c r="X161" s="409"/>
      <c r="AC161" s="409"/>
      <c r="AK161" s="409"/>
      <c r="AL161" s="409"/>
      <c r="AM161" s="409"/>
      <c r="AN161" s="409"/>
      <c r="AO161" s="409"/>
    </row>
    <row r="162" spans="1:41" ht="12.75" x14ac:dyDescent="0.2">
      <c r="A162" s="406"/>
      <c r="B162" s="407"/>
      <c r="F162" s="409"/>
      <c r="G162" s="409"/>
      <c r="H162" s="409"/>
      <c r="I162" s="409"/>
      <c r="J162" s="409"/>
      <c r="K162" s="409"/>
      <c r="L162" s="409"/>
      <c r="M162" s="134"/>
      <c r="N162" s="134"/>
      <c r="O162" s="134"/>
      <c r="P162" s="134"/>
      <c r="Q162" s="409"/>
      <c r="R162" s="409"/>
      <c r="S162" s="409"/>
      <c r="T162" s="409"/>
      <c r="U162" s="409"/>
      <c r="V162" s="409"/>
      <c r="W162" s="409"/>
      <c r="X162" s="409"/>
      <c r="AC162" s="409"/>
      <c r="AK162" s="409"/>
      <c r="AL162" s="409"/>
      <c r="AM162" s="409"/>
      <c r="AN162" s="409"/>
      <c r="AO162" s="409"/>
    </row>
    <row r="163" spans="1:41" ht="12.75" x14ac:dyDescent="0.2">
      <c r="A163" s="406"/>
      <c r="B163" s="407"/>
      <c r="F163" s="409"/>
      <c r="G163" s="409"/>
      <c r="H163" s="409"/>
      <c r="I163" s="409"/>
      <c r="J163" s="409"/>
      <c r="K163" s="409"/>
      <c r="L163" s="409"/>
      <c r="M163" s="134"/>
      <c r="N163" s="134"/>
      <c r="O163" s="134"/>
      <c r="P163" s="134"/>
      <c r="Q163" s="409"/>
      <c r="R163" s="409"/>
      <c r="S163" s="409"/>
      <c r="T163" s="409"/>
      <c r="U163" s="409"/>
      <c r="V163" s="409"/>
      <c r="W163" s="409"/>
      <c r="X163" s="409"/>
      <c r="AC163" s="409"/>
      <c r="AK163" s="409"/>
      <c r="AL163" s="409"/>
      <c r="AM163" s="409"/>
      <c r="AN163" s="409"/>
      <c r="AO163" s="409"/>
    </row>
    <row r="164" spans="1:41" ht="12.75" x14ac:dyDescent="0.2">
      <c r="A164" s="406"/>
      <c r="B164" s="407"/>
      <c r="F164" s="409"/>
      <c r="G164" s="409"/>
      <c r="H164" s="409"/>
      <c r="I164" s="409"/>
      <c r="J164" s="409"/>
      <c r="K164" s="409"/>
      <c r="L164" s="409"/>
      <c r="M164" s="134"/>
      <c r="N164" s="134"/>
      <c r="O164" s="134"/>
      <c r="P164" s="134"/>
      <c r="Q164" s="409"/>
      <c r="R164" s="409"/>
      <c r="S164" s="409"/>
      <c r="T164" s="409"/>
      <c r="U164" s="409"/>
      <c r="V164" s="409"/>
      <c r="W164" s="409"/>
      <c r="X164" s="409"/>
      <c r="AC164" s="409"/>
      <c r="AK164" s="409"/>
      <c r="AL164" s="409"/>
      <c r="AM164" s="409"/>
      <c r="AN164" s="409"/>
      <c r="AO164" s="409"/>
    </row>
    <row r="165" spans="1:41" ht="12.75" x14ac:dyDescent="0.2">
      <c r="A165" s="406"/>
      <c r="B165" s="407"/>
      <c r="F165" s="409"/>
      <c r="G165" s="409"/>
      <c r="H165" s="409"/>
      <c r="I165" s="409"/>
      <c r="J165" s="409"/>
      <c r="K165" s="409"/>
      <c r="L165" s="409"/>
      <c r="M165" s="134"/>
      <c r="N165" s="134"/>
      <c r="O165" s="134"/>
      <c r="P165" s="134"/>
      <c r="Q165" s="409"/>
      <c r="R165" s="409"/>
      <c r="S165" s="409"/>
      <c r="T165" s="409"/>
      <c r="U165" s="409"/>
      <c r="V165" s="409"/>
      <c r="W165" s="409"/>
      <c r="X165" s="409"/>
      <c r="AC165" s="409"/>
      <c r="AK165" s="409"/>
      <c r="AL165" s="409"/>
      <c r="AM165" s="409"/>
      <c r="AN165" s="409"/>
      <c r="AO165" s="409"/>
    </row>
    <row r="166" spans="1:41" ht="12.75" x14ac:dyDescent="0.2">
      <c r="A166" s="406"/>
      <c r="B166" s="407"/>
      <c r="F166" s="409"/>
      <c r="G166" s="409"/>
      <c r="H166" s="409"/>
      <c r="I166" s="409"/>
      <c r="J166" s="409"/>
      <c r="K166" s="409"/>
      <c r="L166" s="409"/>
      <c r="M166" s="134"/>
      <c r="N166" s="134"/>
      <c r="O166" s="134"/>
      <c r="P166" s="134"/>
      <c r="Q166" s="409"/>
      <c r="R166" s="409"/>
      <c r="S166" s="409"/>
      <c r="T166" s="409"/>
      <c r="U166" s="409"/>
      <c r="V166" s="409"/>
      <c r="W166" s="409"/>
      <c r="X166" s="409"/>
      <c r="AC166" s="409"/>
      <c r="AK166" s="409"/>
      <c r="AL166" s="409"/>
      <c r="AM166" s="409"/>
      <c r="AN166" s="409"/>
      <c r="AO166" s="409"/>
    </row>
    <row r="167" spans="1:41" ht="12.75" x14ac:dyDescent="0.2">
      <c r="A167" s="406"/>
      <c r="B167" s="407"/>
      <c r="F167" s="409"/>
      <c r="G167" s="409"/>
      <c r="H167" s="409"/>
      <c r="I167" s="409"/>
      <c r="J167" s="409"/>
      <c r="K167" s="409"/>
      <c r="L167" s="409"/>
      <c r="M167" s="134"/>
      <c r="N167" s="134"/>
      <c r="O167" s="134"/>
      <c r="P167" s="134"/>
      <c r="Q167" s="409"/>
      <c r="R167" s="409"/>
      <c r="S167" s="409"/>
      <c r="T167" s="409"/>
      <c r="U167" s="409"/>
      <c r="V167" s="409"/>
      <c r="W167" s="409"/>
      <c r="X167" s="409"/>
      <c r="Y167" s="409"/>
      <c r="Z167" s="409"/>
      <c r="AA167" s="409"/>
      <c r="AB167" s="409"/>
      <c r="AC167" s="409"/>
      <c r="AD167" s="134"/>
      <c r="AE167" s="134"/>
      <c r="AF167" s="134"/>
      <c r="AG167" s="134"/>
      <c r="AH167" s="134"/>
      <c r="AI167" s="134"/>
      <c r="AJ167" s="134"/>
      <c r="AK167" s="409"/>
      <c r="AL167" s="409"/>
      <c r="AM167" s="409"/>
      <c r="AN167" s="409"/>
      <c r="AO167" s="409"/>
    </row>
    <row r="168" spans="1:41" ht="12.75" x14ac:dyDescent="0.2">
      <c r="A168" s="406"/>
      <c r="B168" s="407"/>
      <c r="F168" s="409"/>
      <c r="G168" s="409"/>
      <c r="H168" s="409"/>
      <c r="I168" s="409"/>
      <c r="J168" s="409"/>
      <c r="K168" s="409"/>
      <c r="L168" s="409"/>
      <c r="M168" s="409"/>
      <c r="N168" s="409"/>
      <c r="O168" s="409"/>
      <c r="P168" s="409"/>
      <c r="Q168" s="409"/>
      <c r="R168" s="409"/>
      <c r="S168" s="409"/>
      <c r="T168" s="409"/>
      <c r="U168" s="409"/>
      <c r="V168" s="409"/>
      <c r="W168" s="409"/>
      <c r="X168" s="409"/>
      <c r="Y168" s="409"/>
      <c r="Z168" s="409"/>
      <c r="AA168" s="409"/>
      <c r="AB168" s="409"/>
      <c r="AC168" s="409"/>
      <c r="AD168" s="134"/>
      <c r="AE168" s="134"/>
      <c r="AF168" s="134"/>
      <c r="AG168" s="134"/>
      <c r="AH168" s="134"/>
      <c r="AI168" s="134"/>
      <c r="AJ168" s="134"/>
      <c r="AK168" s="409"/>
      <c r="AL168" s="409"/>
      <c r="AM168" s="409"/>
      <c r="AN168" s="409"/>
      <c r="AO168" s="409"/>
    </row>
    <row r="169" spans="1:41" ht="12.75" x14ac:dyDescent="0.2">
      <c r="A169" s="406"/>
      <c r="B169" s="407"/>
      <c r="F169" s="409"/>
      <c r="G169" s="409"/>
      <c r="H169" s="409"/>
      <c r="I169" s="409"/>
      <c r="J169" s="409"/>
      <c r="K169" s="409"/>
      <c r="L169" s="409"/>
      <c r="M169" s="409"/>
      <c r="N169" s="409"/>
      <c r="O169" s="409"/>
      <c r="P169" s="409"/>
      <c r="Q169" s="409"/>
      <c r="R169" s="409"/>
      <c r="S169" s="409"/>
      <c r="T169" s="409"/>
      <c r="U169" s="409"/>
      <c r="V169" s="409"/>
      <c r="W169" s="409"/>
      <c r="X169" s="409"/>
      <c r="Y169" s="409"/>
      <c r="Z169" s="409"/>
      <c r="AA169" s="409"/>
      <c r="AB169" s="409"/>
      <c r="AC169" s="409"/>
      <c r="AD169" s="134"/>
      <c r="AE169" s="134"/>
      <c r="AF169" s="134"/>
      <c r="AG169" s="134"/>
      <c r="AH169" s="134"/>
      <c r="AI169" s="134"/>
      <c r="AJ169" s="134"/>
      <c r="AK169" s="409"/>
      <c r="AL169" s="409"/>
      <c r="AM169" s="409"/>
      <c r="AN169" s="409"/>
      <c r="AO169" s="409"/>
    </row>
    <row r="170" spans="1:41" ht="12.75" x14ac:dyDescent="0.2">
      <c r="A170" s="406"/>
      <c r="B170" s="407"/>
      <c r="F170" s="409"/>
      <c r="G170" s="409"/>
      <c r="H170" s="409"/>
      <c r="I170" s="409"/>
      <c r="J170" s="409"/>
      <c r="K170" s="409"/>
      <c r="L170" s="409"/>
      <c r="M170" s="409"/>
      <c r="N170" s="409"/>
      <c r="O170" s="409"/>
      <c r="P170" s="409"/>
      <c r="Q170" s="409"/>
      <c r="R170" s="409"/>
      <c r="S170" s="409"/>
      <c r="T170" s="409"/>
      <c r="U170" s="409"/>
      <c r="V170" s="409"/>
      <c r="W170" s="409"/>
      <c r="X170" s="409"/>
      <c r="Y170" s="409"/>
      <c r="Z170" s="409"/>
      <c r="AA170" s="409"/>
      <c r="AB170" s="409"/>
      <c r="AC170" s="409"/>
      <c r="AD170" s="134"/>
      <c r="AE170" s="134"/>
      <c r="AF170" s="134"/>
      <c r="AG170" s="134"/>
      <c r="AH170" s="134"/>
      <c r="AI170" s="134"/>
      <c r="AJ170" s="134"/>
      <c r="AK170" s="409"/>
      <c r="AL170" s="409"/>
      <c r="AM170" s="409"/>
      <c r="AN170" s="409"/>
      <c r="AO170" s="409"/>
    </row>
    <row r="171" spans="1:41" ht="12.75" x14ac:dyDescent="0.2">
      <c r="A171" s="406"/>
      <c r="B171" s="407"/>
      <c r="F171" s="409"/>
      <c r="G171" s="409"/>
      <c r="H171" s="409"/>
      <c r="I171" s="409"/>
      <c r="J171" s="409"/>
      <c r="K171" s="409"/>
      <c r="L171" s="409"/>
      <c r="M171" s="409"/>
      <c r="N171" s="409"/>
      <c r="O171" s="409"/>
      <c r="P171" s="409"/>
      <c r="Q171" s="409"/>
      <c r="R171" s="409"/>
      <c r="S171" s="409"/>
      <c r="T171" s="409"/>
      <c r="U171" s="409"/>
      <c r="V171" s="409"/>
      <c r="W171" s="409"/>
      <c r="X171" s="409"/>
      <c r="Y171" s="409"/>
      <c r="Z171" s="409"/>
      <c r="AA171" s="409"/>
      <c r="AB171" s="409"/>
      <c r="AC171" s="409"/>
      <c r="AD171" s="134"/>
      <c r="AE171" s="134"/>
      <c r="AF171" s="134"/>
      <c r="AG171" s="134"/>
      <c r="AH171" s="134"/>
      <c r="AI171" s="134"/>
      <c r="AJ171" s="134"/>
      <c r="AK171" s="409"/>
      <c r="AL171" s="409"/>
      <c r="AM171" s="409"/>
      <c r="AN171" s="409"/>
      <c r="AO171" s="409"/>
    </row>
    <row r="172" spans="1:41" ht="12.75" x14ac:dyDescent="0.2">
      <c r="A172" s="406"/>
      <c r="B172" s="407"/>
      <c r="F172" s="409"/>
      <c r="G172" s="409"/>
      <c r="H172" s="409"/>
      <c r="I172" s="409"/>
      <c r="J172" s="409"/>
      <c r="K172" s="409"/>
      <c r="L172" s="409"/>
      <c r="M172" s="409"/>
      <c r="N172" s="409"/>
      <c r="O172" s="409"/>
      <c r="P172" s="409"/>
      <c r="Q172" s="409"/>
      <c r="R172" s="409"/>
      <c r="S172" s="409"/>
      <c r="T172" s="409"/>
      <c r="U172" s="409"/>
      <c r="V172" s="409"/>
      <c r="W172" s="409"/>
      <c r="X172" s="409"/>
      <c r="Y172" s="409"/>
      <c r="Z172" s="409"/>
      <c r="AA172" s="409"/>
      <c r="AB172" s="409"/>
      <c r="AC172" s="409"/>
      <c r="AD172" s="134"/>
      <c r="AE172" s="134"/>
      <c r="AF172" s="134"/>
      <c r="AG172" s="134"/>
      <c r="AH172" s="134"/>
      <c r="AI172" s="134"/>
      <c r="AJ172" s="134"/>
      <c r="AK172" s="409"/>
      <c r="AL172" s="409"/>
      <c r="AM172" s="409"/>
      <c r="AN172" s="409"/>
      <c r="AO172" s="409"/>
    </row>
    <row r="173" spans="1:41" ht="12.75" x14ac:dyDescent="0.2">
      <c r="A173" s="406"/>
      <c r="B173" s="407"/>
      <c r="F173" s="409"/>
      <c r="G173" s="409"/>
      <c r="H173" s="409"/>
      <c r="I173" s="409"/>
      <c r="J173" s="409"/>
      <c r="K173" s="409"/>
      <c r="L173" s="409"/>
      <c r="M173" s="409"/>
      <c r="N173" s="409"/>
      <c r="O173" s="409"/>
      <c r="P173" s="409"/>
      <c r="Q173" s="409"/>
      <c r="R173" s="409"/>
      <c r="S173" s="409"/>
      <c r="T173" s="409"/>
      <c r="U173" s="409"/>
      <c r="V173" s="409"/>
      <c r="W173" s="409"/>
      <c r="X173" s="409"/>
      <c r="Y173" s="409"/>
      <c r="Z173" s="409"/>
      <c r="AA173" s="409"/>
      <c r="AB173" s="409"/>
      <c r="AC173" s="409"/>
      <c r="AD173" s="134"/>
      <c r="AE173" s="134"/>
      <c r="AF173" s="134"/>
      <c r="AG173" s="134"/>
      <c r="AH173" s="134"/>
      <c r="AI173" s="134"/>
      <c r="AJ173" s="134"/>
      <c r="AK173" s="409"/>
      <c r="AL173" s="409"/>
      <c r="AM173" s="409"/>
      <c r="AN173" s="409"/>
      <c r="AO173" s="409"/>
    </row>
    <row r="174" spans="1:41" ht="12.75" x14ac:dyDescent="0.2">
      <c r="A174" s="406"/>
      <c r="B174" s="407"/>
      <c r="F174" s="409"/>
      <c r="G174" s="409"/>
      <c r="H174" s="409"/>
      <c r="I174" s="409"/>
      <c r="J174" s="409"/>
      <c r="K174" s="409"/>
      <c r="L174" s="409"/>
      <c r="M174" s="409"/>
      <c r="N174" s="409"/>
      <c r="O174" s="409"/>
      <c r="P174" s="409"/>
      <c r="Q174" s="409"/>
      <c r="R174" s="409"/>
      <c r="S174" s="409"/>
      <c r="T174" s="409"/>
      <c r="U174" s="409"/>
      <c r="V174" s="409"/>
      <c r="W174" s="409"/>
      <c r="X174" s="409"/>
      <c r="Y174" s="409"/>
      <c r="Z174" s="409"/>
      <c r="AA174" s="409"/>
      <c r="AB174" s="409"/>
      <c r="AC174" s="409"/>
      <c r="AD174" s="134"/>
      <c r="AE174" s="134"/>
      <c r="AF174" s="134"/>
      <c r="AG174" s="134"/>
      <c r="AH174" s="134"/>
      <c r="AI174" s="134"/>
      <c r="AJ174" s="134"/>
      <c r="AK174" s="409"/>
      <c r="AL174" s="409"/>
      <c r="AM174" s="409"/>
      <c r="AN174" s="409"/>
      <c r="AO174" s="409"/>
    </row>
    <row r="175" spans="1:41" ht="12.75" x14ac:dyDescent="0.2">
      <c r="A175" s="406"/>
      <c r="B175" s="407"/>
      <c r="F175" s="409"/>
      <c r="G175" s="409"/>
      <c r="H175" s="409"/>
      <c r="I175" s="409"/>
      <c r="J175" s="409"/>
      <c r="K175" s="409"/>
      <c r="L175" s="409"/>
      <c r="M175" s="409"/>
      <c r="N175" s="409"/>
      <c r="O175" s="409"/>
      <c r="P175" s="409"/>
      <c r="Q175" s="409"/>
      <c r="R175" s="409"/>
      <c r="S175" s="409"/>
      <c r="T175" s="409"/>
      <c r="U175" s="409"/>
      <c r="V175" s="409"/>
      <c r="W175" s="409"/>
      <c r="X175" s="409"/>
      <c r="Y175" s="409"/>
      <c r="Z175" s="409"/>
      <c r="AA175" s="409"/>
      <c r="AB175" s="409"/>
      <c r="AC175" s="409"/>
      <c r="AD175" s="134"/>
      <c r="AE175" s="134"/>
      <c r="AF175" s="134"/>
      <c r="AG175" s="134"/>
      <c r="AH175" s="134"/>
      <c r="AI175" s="134"/>
      <c r="AJ175" s="134"/>
      <c r="AK175" s="409"/>
      <c r="AL175" s="409"/>
      <c r="AM175" s="409"/>
      <c r="AN175" s="409"/>
      <c r="AO175" s="409"/>
    </row>
    <row r="176" spans="1:41" ht="12.75" x14ac:dyDescent="0.2">
      <c r="A176" s="406"/>
      <c r="B176" s="407"/>
      <c r="F176" s="409"/>
      <c r="G176" s="409"/>
      <c r="H176" s="409"/>
      <c r="I176" s="409"/>
      <c r="J176" s="409"/>
      <c r="K176" s="409"/>
      <c r="L176" s="409"/>
      <c r="M176" s="409"/>
      <c r="N176" s="409"/>
      <c r="O176" s="409"/>
      <c r="P176" s="409"/>
      <c r="Q176" s="409"/>
      <c r="R176" s="409"/>
      <c r="S176" s="409"/>
      <c r="T176" s="409"/>
      <c r="U176" s="409"/>
      <c r="V176" s="409"/>
      <c r="W176" s="409"/>
      <c r="X176" s="409"/>
      <c r="Y176" s="409"/>
      <c r="Z176" s="409"/>
      <c r="AA176" s="409"/>
      <c r="AB176" s="409"/>
      <c r="AC176" s="409"/>
      <c r="AD176" s="134"/>
      <c r="AE176" s="134"/>
      <c r="AF176" s="134"/>
      <c r="AG176" s="134"/>
      <c r="AH176" s="134"/>
      <c r="AI176" s="134"/>
      <c r="AJ176" s="134"/>
      <c r="AK176" s="409"/>
      <c r="AL176" s="409"/>
      <c r="AM176" s="409"/>
      <c r="AN176" s="409"/>
      <c r="AO176" s="409"/>
    </row>
    <row r="177" spans="1:41" ht="12.75" x14ac:dyDescent="0.2">
      <c r="A177" s="406"/>
      <c r="B177" s="407"/>
      <c r="F177" s="409"/>
      <c r="G177" s="409"/>
      <c r="H177" s="409"/>
      <c r="I177" s="409"/>
      <c r="J177" s="409"/>
      <c r="K177" s="409"/>
      <c r="L177" s="409"/>
      <c r="M177" s="409"/>
      <c r="N177" s="409"/>
      <c r="O177" s="409"/>
      <c r="P177" s="409"/>
      <c r="Q177" s="409"/>
      <c r="R177" s="409"/>
      <c r="S177" s="409"/>
      <c r="T177" s="409"/>
      <c r="U177" s="409"/>
      <c r="V177" s="409"/>
      <c r="W177" s="409"/>
      <c r="X177" s="409"/>
      <c r="Y177" s="409"/>
      <c r="Z177" s="409"/>
      <c r="AA177" s="409"/>
      <c r="AB177" s="409"/>
      <c r="AC177" s="409"/>
      <c r="AD177" s="134"/>
      <c r="AE177" s="134"/>
      <c r="AF177" s="134"/>
      <c r="AG177" s="134"/>
      <c r="AH177" s="134"/>
      <c r="AI177" s="134"/>
      <c r="AJ177" s="134"/>
      <c r="AK177" s="409"/>
      <c r="AL177" s="409"/>
      <c r="AM177" s="409"/>
      <c r="AN177" s="409"/>
      <c r="AO177" s="409"/>
    </row>
    <row r="178" spans="1:41" ht="12.75" x14ac:dyDescent="0.2">
      <c r="A178" s="406"/>
      <c r="B178" s="407"/>
      <c r="F178" s="409"/>
      <c r="G178" s="409"/>
      <c r="H178" s="409"/>
      <c r="I178" s="409"/>
      <c r="J178" s="409"/>
      <c r="K178" s="409"/>
      <c r="L178" s="409"/>
      <c r="M178" s="409"/>
      <c r="N178" s="409"/>
      <c r="O178" s="409"/>
      <c r="P178" s="409"/>
      <c r="Q178" s="409"/>
      <c r="R178" s="409"/>
      <c r="S178" s="409"/>
      <c r="T178" s="409"/>
      <c r="U178" s="409"/>
      <c r="V178" s="409"/>
      <c r="W178" s="409"/>
      <c r="X178" s="409"/>
      <c r="Y178" s="409"/>
      <c r="Z178" s="409"/>
      <c r="AA178" s="409"/>
      <c r="AB178" s="409"/>
      <c r="AC178" s="409"/>
      <c r="AD178" s="134"/>
      <c r="AE178" s="134"/>
      <c r="AF178" s="134"/>
      <c r="AG178" s="134"/>
      <c r="AH178" s="134"/>
      <c r="AI178" s="134"/>
      <c r="AJ178" s="134"/>
      <c r="AK178" s="409"/>
      <c r="AL178" s="409"/>
      <c r="AM178" s="409"/>
      <c r="AN178" s="409"/>
      <c r="AO178" s="409"/>
    </row>
    <row r="179" spans="1:41" ht="12.75" x14ac:dyDescent="0.2">
      <c r="A179" s="406"/>
      <c r="B179" s="407"/>
      <c r="F179" s="409"/>
      <c r="G179" s="409"/>
      <c r="H179" s="409"/>
      <c r="I179" s="409"/>
      <c r="J179" s="409"/>
      <c r="K179" s="409"/>
      <c r="L179" s="409"/>
      <c r="M179" s="409"/>
      <c r="N179" s="409"/>
      <c r="O179" s="409"/>
      <c r="P179" s="409"/>
      <c r="Q179" s="409"/>
      <c r="R179" s="409"/>
      <c r="S179" s="409"/>
      <c r="T179" s="409"/>
      <c r="U179" s="409"/>
      <c r="V179" s="409"/>
      <c r="W179" s="409"/>
      <c r="X179" s="409"/>
      <c r="Y179" s="409"/>
      <c r="Z179" s="409"/>
      <c r="AA179" s="409"/>
      <c r="AB179" s="409"/>
      <c r="AC179" s="409"/>
      <c r="AD179" s="134"/>
      <c r="AE179" s="134"/>
      <c r="AF179" s="134"/>
      <c r="AG179" s="134"/>
      <c r="AH179" s="134"/>
      <c r="AI179" s="134"/>
      <c r="AJ179" s="134"/>
      <c r="AK179" s="409"/>
      <c r="AL179" s="409"/>
      <c r="AM179" s="409"/>
      <c r="AN179" s="409"/>
      <c r="AO179" s="409"/>
    </row>
    <row r="180" spans="1:41" ht="12.75" x14ac:dyDescent="0.2">
      <c r="A180" s="406"/>
      <c r="B180" s="407"/>
      <c r="F180" s="409"/>
      <c r="G180" s="409"/>
      <c r="H180" s="409"/>
      <c r="I180" s="409"/>
      <c r="J180" s="409"/>
      <c r="K180" s="409"/>
      <c r="L180" s="409"/>
      <c r="M180" s="409"/>
      <c r="N180" s="409"/>
      <c r="O180" s="409"/>
      <c r="P180" s="409"/>
      <c r="Q180" s="409"/>
      <c r="R180" s="409"/>
      <c r="S180" s="409"/>
      <c r="T180" s="409"/>
      <c r="U180" s="409"/>
      <c r="V180" s="409"/>
      <c r="W180" s="409"/>
      <c r="X180" s="409"/>
      <c r="Y180" s="409"/>
      <c r="Z180" s="409"/>
      <c r="AA180" s="409"/>
      <c r="AB180" s="409"/>
      <c r="AC180" s="409"/>
      <c r="AD180" s="134"/>
      <c r="AE180" s="134"/>
      <c r="AF180" s="134"/>
      <c r="AG180" s="134"/>
      <c r="AH180" s="134"/>
      <c r="AI180" s="134"/>
      <c r="AJ180" s="134"/>
      <c r="AK180" s="409"/>
      <c r="AL180" s="409"/>
      <c r="AM180" s="409"/>
      <c r="AN180" s="409"/>
      <c r="AO180" s="409"/>
    </row>
    <row r="181" spans="1:41" ht="12.75" x14ac:dyDescent="0.2">
      <c r="A181" s="406"/>
      <c r="B181" s="407"/>
      <c r="F181" s="409"/>
      <c r="G181" s="409"/>
      <c r="H181" s="409"/>
      <c r="I181" s="409"/>
      <c r="J181" s="409"/>
      <c r="K181" s="409"/>
      <c r="L181" s="409"/>
      <c r="M181" s="409"/>
      <c r="N181" s="409"/>
      <c r="O181" s="409"/>
      <c r="P181" s="409"/>
      <c r="Q181" s="409"/>
      <c r="R181" s="409"/>
      <c r="S181" s="409"/>
      <c r="T181" s="409"/>
      <c r="U181" s="409"/>
      <c r="V181" s="409"/>
      <c r="W181" s="409"/>
      <c r="X181" s="409"/>
      <c r="Y181" s="409"/>
      <c r="Z181" s="409"/>
      <c r="AA181" s="409"/>
      <c r="AB181" s="409"/>
      <c r="AC181" s="409"/>
      <c r="AD181" s="134"/>
      <c r="AE181" s="134"/>
      <c r="AF181" s="134"/>
      <c r="AG181" s="134"/>
      <c r="AH181" s="134"/>
      <c r="AI181" s="134"/>
      <c r="AJ181" s="134"/>
      <c r="AK181" s="409"/>
      <c r="AL181" s="409"/>
      <c r="AM181" s="409"/>
      <c r="AN181" s="409"/>
      <c r="AO181" s="409"/>
    </row>
    <row r="182" spans="1:41" ht="12.75" x14ac:dyDescent="0.2">
      <c r="A182" s="406"/>
      <c r="B182" s="407"/>
      <c r="F182" s="409"/>
      <c r="G182" s="409"/>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134"/>
      <c r="AE182" s="134"/>
      <c r="AF182" s="134"/>
      <c r="AG182" s="134"/>
      <c r="AH182" s="134"/>
      <c r="AI182" s="134"/>
      <c r="AJ182" s="134"/>
      <c r="AK182" s="409"/>
      <c r="AL182" s="409"/>
      <c r="AM182" s="409"/>
      <c r="AN182" s="409"/>
      <c r="AO182" s="409"/>
    </row>
    <row r="183" spans="1:41" ht="12.75" x14ac:dyDescent="0.2">
      <c r="A183" s="406"/>
      <c r="B183" s="407"/>
      <c r="F183" s="409"/>
      <c r="G183" s="409"/>
      <c r="H183" s="409"/>
      <c r="I183" s="409"/>
      <c r="J183" s="409"/>
      <c r="K183" s="409"/>
      <c r="L183" s="409"/>
      <c r="M183" s="409"/>
      <c r="N183" s="409"/>
      <c r="O183" s="409"/>
      <c r="P183" s="409"/>
      <c r="Q183" s="409"/>
      <c r="R183" s="409"/>
      <c r="S183" s="409"/>
      <c r="T183" s="409"/>
      <c r="U183" s="409"/>
      <c r="V183" s="409"/>
      <c r="W183" s="409"/>
      <c r="X183" s="409"/>
      <c r="Y183" s="409"/>
      <c r="Z183" s="409"/>
      <c r="AA183" s="409"/>
      <c r="AB183" s="409"/>
      <c r="AC183" s="409"/>
      <c r="AD183" s="134"/>
      <c r="AE183" s="134"/>
      <c r="AF183" s="134"/>
      <c r="AG183" s="134"/>
      <c r="AH183" s="134"/>
      <c r="AI183" s="134"/>
      <c r="AJ183" s="134"/>
      <c r="AK183" s="409"/>
      <c r="AL183" s="409"/>
      <c r="AM183" s="409"/>
      <c r="AN183" s="409"/>
      <c r="AO183" s="409"/>
    </row>
    <row r="184" spans="1:41" ht="12.75" x14ac:dyDescent="0.2">
      <c r="A184" s="406"/>
      <c r="B184" s="407"/>
      <c r="F184" s="409"/>
      <c r="G184" s="409"/>
      <c r="H184" s="409"/>
      <c r="I184" s="409"/>
      <c r="J184" s="409"/>
      <c r="K184" s="409"/>
      <c r="L184" s="409"/>
      <c r="M184" s="409"/>
      <c r="N184" s="409"/>
      <c r="O184" s="409"/>
      <c r="P184" s="409"/>
      <c r="Q184" s="409"/>
      <c r="R184" s="409"/>
      <c r="S184" s="409"/>
      <c r="T184" s="409"/>
      <c r="U184" s="409"/>
      <c r="V184" s="409"/>
      <c r="W184" s="409"/>
      <c r="X184" s="409"/>
      <c r="Y184" s="409"/>
      <c r="Z184" s="409"/>
      <c r="AA184" s="409"/>
      <c r="AB184" s="409"/>
      <c r="AC184" s="409"/>
      <c r="AD184" s="134"/>
      <c r="AE184" s="134"/>
      <c r="AF184" s="134"/>
      <c r="AG184" s="134"/>
      <c r="AH184" s="134"/>
      <c r="AI184" s="134"/>
      <c r="AJ184" s="134"/>
      <c r="AK184" s="409"/>
      <c r="AL184" s="409"/>
      <c r="AM184" s="409"/>
      <c r="AN184" s="409"/>
      <c r="AO184" s="409"/>
    </row>
    <row r="185" spans="1:41" ht="12.75" x14ac:dyDescent="0.2">
      <c r="A185" s="406"/>
      <c r="B185" s="407"/>
      <c r="F185" s="409"/>
      <c r="G185" s="409"/>
      <c r="H185" s="409"/>
      <c r="I185" s="409"/>
      <c r="J185" s="409"/>
      <c r="K185" s="409"/>
      <c r="L185" s="409"/>
      <c r="M185" s="409"/>
      <c r="N185" s="409"/>
      <c r="O185" s="409"/>
      <c r="P185" s="409"/>
      <c r="Q185" s="409"/>
      <c r="R185" s="409"/>
      <c r="S185" s="409"/>
      <c r="T185" s="409"/>
      <c r="U185" s="409"/>
      <c r="V185" s="409"/>
      <c r="W185" s="409"/>
      <c r="X185" s="409"/>
      <c r="Y185" s="409"/>
      <c r="Z185" s="409"/>
      <c r="AA185" s="409"/>
      <c r="AB185" s="409"/>
      <c r="AC185" s="409"/>
      <c r="AD185" s="134"/>
      <c r="AE185" s="134"/>
      <c r="AF185" s="134"/>
      <c r="AG185" s="134"/>
      <c r="AH185" s="134"/>
      <c r="AI185" s="134"/>
      <c r="AJ185" s="134"/>
      <c r="AK185" s="409"/>
      <c r="AL185" s="409"/>
      <c r="AM185" s="409"/>
      <c r="AN185" s="409"/>
      <c r="AO185" s="409"/>
    </row>
    <row r="186" spans="1:41" ht="12.75" x14ac:dyDescent="0.2">
      <c r="A186" s="406"/>
      <c r="B186" s="407"/>
      <c r="F186" s="409"/>
      <c r="G186" s="409"/>
      <c r="H186" s="409"/>
      <c r="I186" s="409"/>
      <c r="J186" s="409"/>
      <c r="K186" s="409"/>
      <c r="L186" s="409"/>
      <c r="M186" s="409"/>
      <c r="N186" s="409"/>
      <c r="O186" s="409"/>
      <c r="P186" s="409"/>
      <c r="Q186" s="409"/>
      <c r="R186" s="409"/>
      <c r="S186" s="409"/>
      <c r="T186" s="409"/>
      <c r="U186" s="409"/>
      <c r="V186" s="409"/>
      <c r="W186" s="409"/>
      <c r="X186" s="409"/>
      <c r="Y186" s="409"/>
      <c r="Z186" s="409"/>
      <c r="AA186" s="409"/>
      <c r="AB186" s="409"/>
      <c r="AC186" s="409"/>
      <c r="AD186" s="134"/>
      <c r="AE186" s="134"/>
      <c r="AF186" s="134"/>
      <c r="AG186" s="134"/>
      <c r="AH186" s="134"/>
      <c r="AI186" s="134"/>
      <c r="AJ186" s="134"/>
      <c r="AK186" s="409"/>
      <c r="AL186" s="409"/>
      <c r="AM186" s="409"/>
      <c r="AN186" s="409"/>
      <c r="AO186" s="409"/>
    </row>
    <row r="187" spans="1:41" ht="12.75" x14ac:dyDescent="0.2">
      <c r="A187" s="406"/>
      <c r="B187" s="407"/>
      <c r="F187" s="409"/>
      <c r="G187" s="409"/>
      <c r="H187" s="409"/>
      <c r="I187" s="409"/>
      <c r="J187" s="409"/>
      <c r="K187" s="409"/>
      <c r="L187" s="409"/>
      <c r="M187" s="409"/>
      <c r="N187" s="409"/>
      <c r="O187" s="409"/>
      <c r="P187" s="409"/>
      <c r="Q187" s="409"/>
      <c r="R187" s="409"/>
      <c r="S187" s="409"/>
      <c r="T187" s="409"/>
      <c r="U187" s="409"/>
      <c r="V187" s="409"/>
      <c r="W187" s="409"/>
      <c r="X187" s="409"/>
      <c r="Y187" s="409"/>
      <c r="Z187" s="409"/>
      <c r="AA187" s="409"/>
      <c r="AB187" s="409"/>
      <c r="AC187" s="409"/>
      <c r="AD187" s="134"/>
      <c r="AE187" s="134"/>
      <c r="AF187" s="134"/>
      <c r="AG187" s="134"/>
      <c r="AH187" s="134"/>
      <c r="AI187" s="134"/>
      <c r="AJ187" s="134"/>
      <c r="AK187" s="409"/>
      <c r="AL187" s="409"/>
      <c r="AM187" s="409"/>
      <c r="AN187" s="409"/>
      <c r="AO187" s="409"/>
    </row>
    <row r="188" spans="1:41" ht="12.75" x14ac:dyDescent="0.2">
      <c r="A188" s="406"/>
      <c r="B188" s="407"/>
      <c r="F188" s="409"/>
      <c r="G188" s="409"/>
      <c r="H188" s="409"/>
      <c r="I188" s="409"/>
      <c r="J188" s="409"/>
      <c r="K188" s="409"/>
      <c r="L188" s="409"/>
      <c r="M188" s="409"/>
      <c r="N188" s="409"/>
      <c r="O188" s="409"/>
      <c r="P188" s="409"/>
      <c r="Q188" s="409"/>
      <c r="R188" s="409"/>
      <c r="S188" s="409"/>
      <c r="T188" s="409"/>
      <c r="U188" s="409"/>
      <c r="V188" s="409"/>
      <c r="W188" s="409"/>
      <c r="X188" s="409"/>
      <c r="Y188" s="409"/>
      <c r="Z188" s="409"/>
      <c r="AA188" s="409"/>
      <c r="AB188" s="409"/>
      <c r="AC188" s="409"/>
      <c r="AD188" s="134"/>
      <c r="AE188" s="134"/>
      <c r="AF188" s="134"/>
      <c r="AG188" s="134"/>
      <c r="AH188" s="134"/>
      <c r="AI188" s="134"/>
      <c r="AJ188" s="134"/>
      <c r="AK188" s="409"/>
      <c r="AL188" s="409"/>
      <c r="AM188" s="409"/>
      <c r="AN188" s="409"/>
      <c r="AO188" s="409"/>
    </row>
    <row r="189" spans="1:41" ht="12.75" x14ac:dyDescent="0.2">
      <c r="A189" s="406"/>
      <c r="B189" s="407"/>
      <c r="F189" s="409"/>
      <c r="G189" s="409"/>
      <c r="H189" s="409"/>
      <c r="I189" s="409"/>
      <c r="J189" s="409"/>
      <c r="K189" s="409"/>
      <c r="L189" s="409"/>
      <c r="M189" s="409"/>
      <c r="N189" s="409"/>
      <c r="O189" s="409"/>
      <c r="P189" s="409"/>
      <c r="Q189" s="409"/>
      <c r="R189" s="409"/>
      <c r="S189" s="409"/>
      <c r="T189" s="409"/>
      <c r="U189" s="409"/>
      <c r="V189" s="409"/>
      <c r="W189" s="409"/>
      <c r="X189" s="409"/>
      <c r="Y189" s="409"/>
      <c r="Z189" s="409"/>
      <c r="AA189" s="409"/>
      <c r="AB189" s="409"/>
      <c r="AC189" s="409"/>
      <c r="AD189" s="134"/>
      <c r="AE189" s="134"/>
      <c r="AF189" s="134"/>
      <c r="AG189" s="134"/>
      <c r="AH189" s="134"/>
      <c r="AI189" s="134"/>
      <c r="AJ189" s="134"/>
      <c r="AK189" s="409"/>
      <c r="AL189" s="409"/>
      <c r="AM189" s="409"/>
      <c r="AN189" s="409"/>
      <c r="AO189" s="409"/>
    </row>
    <row r="190" spans="1:41" ht="12.75" x14ac:dyDescent="0.2">
      <c r="A190" s="406"/>
      <c r="B190" s="407"/>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134"/>
      <c r="AE190" s="134"/>
      <c r="AF190" s="134"/>
      <c r="AG190" s="134"/>
      <c r="AH190" s="134"/>
      <c r="AI190" s="134"/>
      <c r="AJ190" s="134"/>
      <c r="AK190" s="409"/>
      <c r="AL190" s="409"/>
      <c r="AM190" s="409"/>
      <c r="AN190" s="409"/>
      <c r="AO190" s="409"/>
    </row>
    <row r="191" spans="1:41" ht="12.75" x14ac:dyDescent="0.2">
      <c r="A191" s="406"/>
      <c r="B191" s="407"/>
      <c r="F191" s="409"/>
      <c r="G191" s="409"/>
      <c r="H191" s="409"/>
      <c r="I191" s="409"/>
      <c r="J191" s="409"/>
      <c r="K191" s="409"/>
      <c r="L191" s="409"/>
      <c r="M191" s="409"/>
      <c r="N191" s="409"/>
      <c r="O191" s="409"/>
      <c r="P191" s="409"/>
      <c r="Q191" s="409"/>
      <c r="R191" s="409"/>
      <c r="S191" s="409"/>
      <c r="T191" s="409"/>
      <c r="U191" s="409"/>
      <c r="V191" s="409"/>
      <c r="W191" s="409"/>
      <c r="X191" s="409"/>
      <c r="Y191" s="409"/>
      <c r="Z191" s="409"/>
      <c r="AA191" s="409"/>
      <c r="AB191" s="409"/>
      <c r="AC191" s="409"/>
      <c r="AD191" s="134"/>
      <c r="AE191" s="134"/>
      <c r="AF191" s="134"/>
      <c r="AG191" s="134"/>
      <c r="AH191" s="134"/>
      <c r="AI191" s="134"/>
      <c r="AJ191" s="134"/>
      <c r="AK191" s="409"/>
      <c r="AL191" s="409"/>
      <c r="AM191" s="409"/>
      <c r="AN191" s="409"/>
      <c r="AO191" s="409"/>
    </row>
    <row r="192" spans="1:41" ht="12.75" x14ac:dyDescent="0.2">
      <c r="A192" s="406"/>
      <c r="B192" s="407"/>
      <c r="F192" s="409"/>
      <c r="G192" s="409"/>
      <c r="H192" s="409"/>
      <c r="I192" s="409"/>
      <c r="J192" s="409"/>
      <c r="K192" s="409"/>
      <c r="L192" s="409"/>
      <c r="M192" s="409"/>
      <c r="N192" s="409"/>
      <c r="O192" s="409"/>
      <c r="P192" s="409"/>
      <c r="Q192" s="409"/>
      <c r="R192" s="409"/>
      <c r="S192" s="409"/>
      <c r="T192" s="409"/>
      <c r="U192" s="409"/>
      <c r="V192" s="409"/>
      <c r="W192" s="409"/>
      <c r="X192" s="409"/>
      <c r="Y192" s="409"/>
      <c r="Z192" s="409"/>
      <c r="AA192" s="409"/>
      <c r="AB192" s="409"/>
      <c r="AC192" s="409"/>
      <c r="AD192" s="134"/>
      <c r="AE192" s="134"/>
      <c r="AF192" s="134"/>
      <c r="AG192" s="134"/>
      <c r="AH192" s="134"/>
      <c r="AI192" s="134"/>
      <c r="AJ192" s="134"/>
      <c r="AK192" s="409"/>
      <c r="AL192" s="409"/>
      <c r="AM192" s="409"/>
      <c r="AN192" s="409"/>
      <c r="AO192" s="409"/>
    </row>
    <row r="193" spans="1:41" ht="12.75" x14ac:dyDescent="0.2">
      <c r="A193" s="406"/>
      <c r="B193" s="407"/>
      <c r="F193" s="409"/>
      <c r="G193" s="409"/>
      <c r="H193" s="409"/>
      <c r="I193" s="409"/>
      <c r="J193" s="409"/>
      <c r="K193" s="409"/>
      <c r="L193" s="409"/>
      <c r="M193" s="409"/>
      <c r="N193" s="409"/>
      <c r="O193" s="409"/>
      <c r="P193" s="409"/>
      <c r="Q193" s="409"/>
      <c r="R193" s="409"/>
      <c r="S193" s="409"/>
      <c r="T193" s="409"/>
      <c r="U193" s="409"/>
      <c r="V193" s="409"/>
      <c r="W193" s="409"/>
      <c r="X193" s="409"/>
      <c r="Y193" s="409"/>
      <c r="Z193" s="409"/>
      <c r="AA193" s="409"/>
      <c r="AB193" s="409"/>
      <c r="AC193" s="409"/>
      <c r="AD193" s="134"/>
      <c r="AE193" s="134"/>
      <c r="AF193" s="134"/>
      <c r="AG193" s="134"/>
      <c r="AH193" s="134"/>
      <c r="AI193" s="134"/>
      <c r="AJ193" s="134"/>
      <c r="AK193" s="409"/>
      <c r="AL193" s="409"/>
      <c r="AM193" s="409"/>
      <c r="AN193" s="409"/>
      <c r="AO193" s="409"/>
    </row>
    <row r="194" spans="1:41" ht="12.75" x14ac:dyDescent="0.2">
      <c r="A194" s="406"/>
      <c r="B194" s="407"/>
      <c r="F194" s="409"/>
      <c r="G194" s="409"/>
      <c r="H194" s="409"/>
      <c r="I194" s="409"/>
      <c r="J194" s="409"/>
      <c r="K194" s="409"/>
      <c r="L194" s="409"/>
      <c r="M194" s="409"/>
      <c r="N194" s="409"/>
      <c r="O194" s="409"/>
      <c r="P194" s="409"/>
      <c r="Q194" s="409"/>
      <c r="R194" s="409"/>
      <c r="S194" s="409"/>
      <c r="T194" s="409"/>
      <c r="U194" s="409"/>
      <c r="V194" s="409"/>
      <c r="W194" s="409"/>
      <c r="X194" s="409"/>
      <c r="Y194" s="409"/>
      <c r="Z194" s="409"/>
      <c r="AA194" s="409"/>
      <c r="AB194" s="409"/>
      <c r="AC194" s="409"/>
      <c r="AD194" s="134"/>
      <c r="AE194" s="134"/>
      <c r="AF194" s="134"/>
      <c r="AG194" s="134"/>
      <c r="AH194" s="134"/>
      <c r="AI194" s="134"/>
      <c r="AJ194" s="134"/>
      <c r="AK194" s="409"/>
      <c r="AL194" s="409"/>
      <c r="AM194" s="409"/>
      <c r="AN194" s="409"/>
      <c r="AO194" s="409"/>
    </row>
    <row r="195" spans="1:41" ht="12.75" x14ac:dyDescent="0.2">
      <c r="A195" s="406"/>
      <c r="B195" s="407"/>
      <c r="F195" s="409"/>
      <c r="G195" s="409"/>
      <c r="H195" s="409"/>
      <c r="I195" s="409"/>
      <c r="J195" s="409"/>
      <c r="K195" s="409"/>
      <c r="L195" s="409"/>
      <c r="M195" s="409"/>
      <c r="N195" s="409"/>
      <c r="O195" s="409"/>
      <c r="P195" s="409"/>
      <c r="Q195" s="409"/>
      <c r="R195" s="409"/>
      <c r="S195" s="409"/>
      <c r="T195" s="409"/>
      <c r="U195" s="409"/>
      <c r="V195" s="409"/>
      <c r="W195" s="409"/>
      <c r="X195" s="409"/>
      <c r="Y195" s="409"/>
      <c r="Z195" s="409"/>
      <c r="AA195" s="409"/>
      <c r="AB195" s="409"/>
      <c r="AC195" s="409"/>
      <c r="AD195" s="134"/>
      <c r="AE195" s="134"/>
      <c r="AF195" s="134"/>
      <c r="AG195" s="134"/>
      <c r="AH195" s="134"/>
      <c r="AI195" s="134"/>
      <c r="AJ195" s="134"/>
      <c r="AK195" s="409"/>
      <c r="AL195" s="409"/>
      <c r="AM195" s="409"/>
      <c r="AN195" s="409"/>
      <c r="AO195" s="409"/>
    </row>
    <row r="196" spans="1:41" ht="12.75" x14ac:dyDescent="0.2">
      <c r="A196" s="406"/>
      <c r="B196" s="407"/>
      <c r="F196" s="409"/>
      <c r="G196" s="409"/>
      <c r="H196" s="409"/>
      <c r="I196" s="409"/>
      <c r="J196" s="409"/>
      <c r="K196" s="409"/>
      <c r="L196" s="409"/>
      <c r="M196" s="409"/>
      <c r="N196" s="409"/>
      <c r="O196" s="409"/>
      <c r="P196" s="409"/>
      <c r="Q196" s="409"/>
      <c r="R196" s="409"/>
      <c r="S196" s="409"/>
      <c r="T196" s="409"/>
      <c r="U196" s="409"/>
      <c r="V196" s="409"/>
      <c r="W196" s="409"/>
      <c r="X196" s="409"/>
      <c r="Y196" s="409"/>
      <c r="Z196" s="409"/>
      <c r="AA196" s="409"/>
      <c r="AB196" s="409"/>
      <c r="AC196" s="409"/>
      <c r="AD196" s="134"/>
      <c r="AE196" s="134"/>
      <c r="AF196" s="134"/>
      <c r="AG196" s="134"/>
      <c r="AH196" s="134"/>
      <c r="AI196" s="134"/>
      <c r="AJ196" s="134"/>
      <c r="AK196" s="409"/>
      <c r="AL196" s="409"/>
      <c r="AM196" s="409"/>
      <c r="AN196" s="409"/>
      <c r="AO196" s="409"/>
    </row>
    <row r="197" spans="1:41" ht="12.75" x14ac:dyDescent="0.2">
      <c r="A197" s="406"/>
      <c r="B197" s="407"/>
      <c r="F197" s="409"/>
      <c r="G197" s="409"/>
      <c r="H197" s="409"/>
      <c r="I197" s="409"/>
      <c r="J197" s="409"/>
      <c r="K197" s="409"/>
      <c r="L197" s="409"/>
      <c r="M197" s="409"/>
      <c r="N197" s="409"/>
      <c r="O197" s="409"/>
      <c r="P197" s="409"/>
      <c r="Q197" s="409"/>
      <c r="R197" s="409"/>
      <c r="S197" s="409"/>
      <c r="T197" s="409"/>
      <c r="U197" s="409"/>
      <c r="V197" s="409"/>
      <c r="W197" s="409"/>
      <c r="X197" s="409"/>
      <c r="Y197" s="409"/>
      <c r="Z197" s="409"/>
      <c r="AA197" s="409"/>
      <c r="AB197" s="409"/>
      <c r="AC197" s="409"/>
      <c r="AD197" s="134"/>
      <c r="AE197" s="134"/>
      <c r="AF197" s="134"/>
      <c r="AG197" s="134"/>
      <c r="AH197" s="134"/>
      <c r="AI197" s="134"/>
      <c r="AJ197" s="134"/>
      <c r="AK197" s="409"/>
      <c r="AL197" s="409"/>
      <c r="AM197" s="409"/>
      <c r="AN197" s="409"/>
      <c r="AO197" s="409"/>
    </row>
    <row r="198" spans="1:41" ht="12.75" x14ac:dyDescent="0.2">
      <c r="A198" s="406"/>
      <c r="B198" s="407"/>
      <c r="F198" s="409"/>
      <c r="G198" s="409"/>
      <c r="H198" s="409"/>
      <c r="I198" s="409"/>
      <c r="J198" s="409"/>
      <c r="K198" s="409"/>
      <c r="L198" s="409"/>
      <c r="M198" s="409"/>
      <c r="N198" s="409"/>
      <c r="O198" s="409"/>
      <c r="P198" s="409"/>
      <c r="Q198" s="409"/>
      <c r="R198" s="409"/>
      <c r="S198" s="409"/>
      <c r="T198" s="409"/>
      <c r="U198" s="409"/>
      <c r="V198" s="409"/>
      <c r="W198" s="409"/>
      <c r="X198" s="409"/>
      <c r="Y198" s="409"/>
      <c r="Z198" s="409"/>
      <c r="AA198" s="409"/>
      <c r="AB198" s="409"/>
      <c r="AC198" s="409"/>
      <c r="AD198" s="134"/>
      <c r="AE198" s="134"/>
      <c r="AF198" s="134"/>
      <c r="AG198" s="134"/>
      <c r="AH198" s="134"/>
      <c r="AI198" s="134"/>
      <c r="AJ198" s="134"/>
      <c r="AK198" s="409"/>
      <c r="AL198" s="409"/>
      <c r="AM198" s="409"/>
      <c r="AN198" s="409"/>
      <c r="AO198" s="409"/>
    </row>
    <row r="199" spans="1:41" ht="12.75" x14ac:dyDescent="0.2">
      <c r="A199" s="406"/>
      <c r="B199" s="407"/>
      <c r="F199" s="409"/>
      <c r="G199" s="409"/>
      <c r="H199" s="409"/>
      <c r="I199" s="409"/>
      <c r="J199" s="409"/>
      <c r="K199" s="409"/>
      <c r="L199" s="409"/>
      <c r="M199" s="409"/>
      <c r="N199" s="409"/>
      <c r="O199" s="409"/>
      <c r="P199" s="409"/>
      <c r="Q199" s="409"/>
      <c r="R199" s="409"/>
      <c r="S199" s="409"/>
      <c r="T199" s="409"/>
      <c r="U199" s="409"/>
      <c r="V199" s="409"/>
      <c r="W199" s="409"/>
      <c r="X199" s="409"/>
      <c r="Y199" s="409"/>
      <c r="Z199" s="409"/>
      <c r="AA199" s="409"/>
      <c r="AB199" s="409"/>
      <c r="AC199" s="409"/>
      <c r="AD199" s="134"/>
      <c r="AE199" s="134"/>
      <c r="AF199" s="134"/>
      <c r="AG199" s="134"/>
      <c r="AH199" s="134"/>
      <c r="AI199" s="134"/>
      <c r="AJ199" s="134"/>
      <c r="AK199" s="409"/>
      <c r="AL199" s="409"/>
      <c r="AM199" s="409"/>
      <c r="AN199" s="409"/>
      <c r="AO199" s="409"/>
    </row>
    <row r="200" spans="1:41" ht="12.75" x14ac:dyDescent="0.2">
      <c r="A200" s="406"/>
      <c r="B200" s="407"/>
      <c r="F200" s="409"/>
      <c r="G200" s="409"/>
      <c r="H200" s="409"/>
      <c r="I200" s="409"/>
      <c r="J200" s="409"/>
      <c r="K200" s="409"/>
      <c r="L200" s="409"/>
      <c r="M200" s="409"/>
      <c r="N200" s="409"/>
      <c r="O200" s="409"/>
      <c r="P200" s="409"/>
      <c r="Q200" s="409"/>
      <c r="R200" s="409"/>
      <c r="S200" s="409"/>
      <c r="T200" s="409"/>
      <c r="U200" s="409"/>
      <c r="V200" s="409"/>
      <c r="W200" s="409"/>
      <c r="X200" s="409"/>
      <c r="Y200" s="409"/>
      <c r="Z200" s="409"/>
      <c r="AA200" s="409"/>
      <c r="AB200" s="409"/>
      <c r="AC200" s="409"/>
      <c r="AD200" s="134"/>
      <c r="AE200" s="134"/>
      <c r="AF200" s="134"/>
      <c r="AG200" s="134"/>
      <c r="AH200" s="134"/>
      <c r="AI200" s="134"/>
      <c r="AJ200" s="134"/>
      <c r="AK200" s="409"/>
      <c r="AL200" s="409"/>
      <c r="AM200" s="409"/>
      <c r="AN200" s="409"/>
      <c r="AO200" s="409"/>
    </row>
    <row r="201" spans="1:41" ht="12.75" x14ac:dyDescent="0.2">
      <c r="A201" s="406"/>
      <c r="B201" s="407"/>
      <c r="F201" s="409"/>
      <c r="G201" s="409"/>
      <c r="H201" s="409"/>
      <c r="I201" s="409"/>
      <c r="J201" s="409"/>
      <c r="K201" s="409"/>
      <c r="L201" s="409"/>
      <c r="M201" s="409"/>
      <c r="N201" s="409"/>
      <c r="O201" s="409"/>
      <c r="P201" s="409"/>
      <c r="Q201" s="409"/>
      <c r="R201" s="409"/>
      <c r="S201" s="409"/>
      <c r="T201" s="409"/>
      <c r="U201" s="409"/>
      <c r="V201" s="409"/>
      <c r="W201" s="409"/>
      <c r="X201" s="409"/>
      <c r="Y201" s="409"/>
      <c r="Z201" s="409"/>
      <c r="AA201" s="409"/>
      <c r="AB201" s="409"/>
      <c r="AC201" s="409"/>
      <c r="AD201" s="134"/>
      <c r="AE201" s="134"/>
      <c r="AF201" s="134"/>
      <c r="AG201" s="134"/>
      <c r="AH201" s="134"/>
      <c r="AI201" s="134"/>
      <c r="AJ201" s="134"/>
      <c r="AK201" s="409"/>
      <c r="AL201" s="409"/>
      <c r="AM201" s="409"/>
      <c r="AN201" s="409"/>
      <c r="AO201" s="409"/>
    </row>
    <row r="202" spans="1:41" ht="12.75" x14ac:dyDescent="0.2">
      <c r="A202" s="406"/>
      <c r="B202" s="407"/>
      <c r="F202" s="409"/>
      <c r="G202" s="409"/>
      <c r="H202" s="409"/>
      <c r="I202" s="409"/>
      <c r="J202" s="409"/>
      <c r="K202" s="409"/>
      <c r="L202" s="409"/>
      <c r="M202" s="409"/>
      <c r="N202" s="409"/>
      <c r="O202" s="409"/>
      <c r="P202" s="409"/>
      <c r="Q202" s="409"/>
      <c r="R202" s="409"/>
      <c r="S202" s="409"/>
      <c r="T202" s="409"/>
      <c r="U202" s="409"/>
      <c r="V202" s="409"/>
      <c r="W202" s="409"/>
      <c r="X202" s="409"/>
      <c r="Y202" s="409"/>
      <c r="Z202" s="409"/>
      <c r="AA202" s="409"/>
      <c r="AB202" s="409"/>
      <c r="AC202" s="409"/>
      <c r="AD202" s="134"/>
      <c r="AE202" s="134"/>
      <c r="AF202" s="134"/>
      <c r="AG202" s="134"/>
      <c r="AH202" s="134"/>
      <c r="AI202" s="134"/>
      <c r="AJ202" s="134"/>
      <c r="AK202" s="409"/>
      <c r="AL202" s="409"/>
      <c r="AM202" s="409"/>
      <c r="AN202" s="409"/>
      <c r="AO202" s="409"/>
    </row>
    <row r="203" spans="1:41" ht="12.75" x14ac:dyDescent="0.2">
      <c r="A203" s="406"/>
      <c r="B203" s="407"/>
      <c r="F203" s="409"/>
      <c r="G203" s="409"/>
      <c r="H203" s="409"/>
      <c r="I203" s="409"/>
      <c r="J203" s="409"/>
      <c r="K203" s="409"/>
      <c r="L203" s="409"/>
      <c r="M203" s="409"/>
      <c r="N203" s="409"/>
      <c r="O203" s="409"/>
      <c r="P203" s="409"/>
      <c r="Q203" s="409"/>
      <c r="R203" s="409"/>
      <c r="S203" s="409"/>
      <c r="T203" s="409"/>
      <c r="U203" s="409"/>
      <c r="V203" s="409"/>
      <c r="W203" s="409"/>
      <c r="X203" s="409"/>
      <c r="Y203" s="409"/>
      <c r="Z203" s="409"/>
      <c r="AA203" s="409"/>
      <c r="AB203" s="409"/>
      <c r="AC203" s="409"/>
      <c r="AD203" s="134"/>
      <c r="AE203" s="134"/>
      <c r="AF203" s="134"/>
      <c r="AG203" s="134"/>
      <c r="AH203" s="134"/>
      <c r="AI203" s="134"/>
      <c r="AJ203" s="134"/>
      <c r="AK203" s="409"/>
      <c r="AL203" s="409"/>
      <c r="AM203" s="409"/>
      <c r="AN203" s="409"/>
      <c r="AO203" s="409"/>
    </row>
    <row r="204" spans="1:41" ht="12.75" x14ac:dyDescent="0.2">
      <c r="A204" s="406"/>
      <c r="B204" s="407"/>
      <c r="F204" s="409"/>
      <c r="G204" s="409"/>
      <c r="H204" s="409"/>
      <c r="I204" s="409"/>
      <c r="J204" s="409"/>
      <c r="K204" s="409"/>
      <c r="L204" s="409"/>
      <c r="M204" s="409"/>
      <c r="N204" s="409"/>
      <c r="O204" s="409"/>
      <c r="P204" s="409"/>
      <c r="Q204" s="409"/>
      <c r="R204" s="409"/>
      <c r="S204" s="409"/>
      <c r="T204" s="409"/>
      <c r="U204" s="409"/>
      <c r="V204" s="409"/>
      <c r="W204" s="409"/>
      <c r="X204" s="409"/>
      <c r="Y204" s="409"/>
      <c r="Z204" s="409"/>
      <c r="AA204" s="409"/>
      <c r="AB204" s="409"/>
      <c r="AC204" s="409"/>
      <c r="AD204" s="134"/>
      <c r="AE204" s="134"/>
      <c r="AF204" s="134"/>
      <c r="AG204" s="134"/>
      <c r="AH204" s="134"/>
      <c r="AI204" s="134"/>
      <c r="AJ204" s="134"/>
      <c r="AK204" s="409"/>
      <c r="AL204" s="409"/>
      <c r="AM204" s="409"/>
      <c r="AN204" s="409"/>
      <c r="AO204" s="409"/>
    </row>
    <row r="205" spans="1:41" ht="12.75" x14ac:dyDescent="0.2">
      <c r="A205" s="406"/>
      <c r="B205" s="407"/>
      <c r="F205" s="409"/>
      <c r="G205" s="409"/>
      <c r="H205" s="409"/>
      <c r="I205" s="409"/>
      <c r="J205" s="409"/>
      <c r="K205" s="409"/>
      <c r="L205" s="409"/>
      <c r="M205" s="409"/>
      <c r="N205" s="409"/>
      <c r="O205" s="409"/>
      <c r="P205" s="409"/>
      <c r="Q205" s="409"/>
      <c r="R205" s="409"/>
      <c r="S205" s="409"/>
      <c r="T205" s="409"/>
      <c r="U205" s="409"/>
      <c r="V205" s="409"/>
      <c r="W205" s="409"/>
      <c r="X205" s="409"/>
      <c r="Y205" s="409"/>
      <c r="Z205" s="409"/>
      <c r="AA205" s="409"/>
      <c r="AB205" s="409"/>
      <c r="AC205" s="409"/>
      <c r="AD205" s="134"/>
      <c r="AE205" s="134"/>
      <c r="AF205" s="134"/>
      <c r="AG205" s="134"/>
      <c r="AH205" s="134"/>
      <c r="AI205" s="134"/>
      <c r="AJ205" s="134"/>
      <c r="AK205" s="409"/>
      <c r="AL205" s="409"/>
      <c r="AM205" s="409"/>
      <c r="AN205" s="409"/>
      <c r="AO205" s="409"/>
    </row>
    <row r="206" spans="1:41" ht="12.75" x14ac:dyDescent="0.2">
      <c r="A206" s="406"/>
      <c r="B206" s="407"/>
      <c r="F206" s="409"/>
      <c r="G206" s="409"/>
      <c r="H206" s="409"/>
      <c r="I206" s="409"/>
      <c r="J206" s="409"/>
      <c r="K206" s="409"/>
      <c r="L206" s="409"/>
      <c r="M206" s="409"/>
      <c r="N206" s="409"/>
      <c r="O206" s="409"/>
      <c r="P206" s="409"/>
      <c r="Q206" s="409"/>
      <c r="R206" s="409"/>
      <c r="S206" s="409"/>
      <c r="T206" s="409"/>
      <c r="U206" s="409"/>
      <c r="V206" s="409"/>
      <c r="W206" s="409"/>
      <c r="X206" s="409"/>
      <c r="Y206" s="409"/>
      <c r="Z206" s="409"/>
      <c r="AA206" s="409"/>
      <c r="AB206" s="409"/>
      <c r="AC206" s="409"/>
      <c r="AD206" s="134"/>
      <c r="AE206" s="134"/>
      <c r="AF206" s="134"/>
      <c r="AG206" s="134"/>
      <c r="AH206" s="134"/>
      <c r="AI206" s="134"/>
      <c r="AJ206" s="134"/>
      <c r="AK206" s="409"/>
      <c r="AL206" s="409"/>
      <c r="AM206" s="409"/>
      <c r="AN206" s="409"/>
      <c r="AO206" s="409"/>
    </row>
    <row r="207" spans="1:41" ht="12.75" x14ac:dyDescent="0.2">
      <c r="A207" s="406"/>
      <c r="B207" s="407"/>
      <c r="F207" s="409"/>
      <c r="G207" s="409"/>
      <c r="H207" s="409"/>
      <c r="I207" s="409"/>
      <c r="J207" s="409"/>
      <c r="K207" s="409"/>
      <c r="L207" s="409"/>
      <c r="M207" s="409"/>
      <c r="N207" s="409"/>
      <c r="O207" s="409"/>
      <c r="P207" s="409"/>
      <c r="Q207" s="409"/>
      <c r="R207" s="409"/>
      <c r="S207" s="409"/>
      <c r="T207" s="409"/>
      <c r="U207" s="409"/>
      <c r="V207" s="409"/>
      <c r="W207" s="409"/>
      <c r="X207" s="409"/>
      <c r="Y207" s="409"/>
      <c r="Z207" s="409"/>
      <c r="AA207" s="409"/>
      <c r="AB207" s="409"/>
      <c r="AC207" s="409"/>
      <c r="AD207" s="134"/>
      <c r="AE207" s="134"/>
      <c r="AF207" s="134"/>
      <c r="AG207" s="134"/>
      <c r="AH207" s="134"/>
      <c r="AI207" s="134"/>
      <c r="AJ207" s="134"/>
      <c r="AK207" s="409"/>
      <c r="AL207" s="409"/>
      <c r="AM207" s="409"/>
      <c r="AN207" s="409"/>
      <c r="AO207" s="409"/>
    </row>
    <row r="208" spans="1:41" ht="12.75" x14ac:dyDescent="0.2">
      <c r="A208" s="406"/>
      <c r="B208" s="407"/>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c r="AB208" s="409"/>
      <c r="AC208" s="409"/>
      <c r="AD208" s="134"/>
      <c r="AE208" s="134"/>
      <c r="AF208" s="134"/>
      <c r="AG208" s="134"/>
      <c r="AH208" s="134"/>
      <c r="AI208" s="134"/>
      <c r="AJ208" s="134"/>
      <c r="AK208" s="409"/>
      <c r="AL208" s="409"/>
      <c r="AM208" s="409"/>
      <c r="AN208" s="409"/>
      <c r="AO208" s="409"/>
    </row>
    <row r="209" spans="1:41" ht="12.75" x14ac:dyDescent="0.2">
      <c r="A209" s="406"/>
      <c r="B209" s="407"/>
      <c r="F209" s="409"/>
      <c r="G209" s="409"/>
      <c r="H209" s="409"/>
      <c r="I209" s="409"/>
      <c r="J209" s="409"/>
      <c r="K209" s="409"/>
      <c r="L209" s="409"/>
      <c r="M209" s="409"/>
      <c r="N209" s="409"/>
      <c r="O209" s="409"/>
      <c r="P209" s="409"/>
      <c r="Q209" s="409"/>
      <c r="R209" s="409"/>
      <c r="S209" s="409"/>
      <c r="T209" s="409"/>
      <c r="U209" s="409"/>
      <c r="V209" s="409"/>
      <c r="W209" s="409"/>
      <c r="X209" s="409"/>
      <c r="Y209" s="409"/>
      <c r="Z209" s="409"/>
      <c r="AA209" s="409"/>
      <c r="AB209" s="409"/>
      <c r="AC209" s="409"/>
      <c r="AD209" s="134"/>
      <c r="AE209" s="134"/>
      <c r="AF209" s="134"/>
      <c r="AG209" s="134"/>
      <c r="AH209" s="134"/>
      <c r="AI209" s="134"/>
      <c r="AJ209" s="134"/>
      <c r="AK209" s="409"/>
      <c r="AL209" s="409"/>
      <c r="AM209" s="409"/>
      <c r="AN209" s="409"/>
      <c r="AO209" s="409"/>
    </row>
    <row r="210" spans="1:41" ht="12.75" x14ac:dyDescent="0.2">
      <c r="A210" s="406"/>
      <c r="B210" s="407"/>
      <c r="F210" s="409"/>
      <c r="G210" s="409"/>
      <c r="H210" s="409"/>
      <c r="I210" s="409"/>
      <c r="J210" s="409"/>
      <c r="K210" s="409"/>
      <c r="L210" s="409"/>
      <c r="M210" s="409"/>
      <c r="N210" s="409"/>
      <c r="O210" s="409"/>
      <c r="P210" s="409"/>
      <c r="Q210" s="409"/>
      <c r="R210" s="409"/>
      <c r="S210" s="409"/>
      <c r="T210" s="409"/>
      <c r="U210" s="409"/>
      <c r="V210" s="409"/>
      <c r="W210" s="409"/>
      <c r="X210" s="409"/>
      <c r="Y210" s="409"/>
      <c r="Z210" s="409"/>
      <c r="AA210" s="409"/>
      <c r="AB210" s="409"/>
      <c r="AC210" s="409"/>
      <c r="AD210" s="134"/>
      <c r="AE210" s="134"/>
      <c r="AF210" s="134"/>
      <c r="AG210" s="134"/>
      <c r="AH210" s="134"/>
      <c r="AI210" s="134"/>
      <c r="AJ210" s="134"/>
      <c r="AK210" s="409"/>
      <c r="AL210" s="409"/>
      <c r="AM210" s="409"/>
      <c r="AN210" s="409"/>
      <c r="AO210" s="409"/>
    </row>
    <row r="211" spans="1:41" ht="12.75" x14ac:dyDescent="0.2">
      <c r="A211" s="406"/>
      <c r="B211" s="407"/>
      <c r="F211" s="409"/>
      <c r="G211" s="409"/>
      <c r="H211" s="409"/>
      <c r="I211" s="409"/>
      <c r="J211" s="409"/>
      <c r="K211" s="409"/>
      <c r="L211" s="409"/>
      <c r="M211" s="409"/>
      <c r="N211" s="409"/>
      <c r="O211" s="409"/>
      <c r="P211" s="409"/>
      <c r="Q211" s="409"/>
      <c r="R211" s="409"/>
      <c r="S211" s="409"/>
      <c r="T211" s="409"/>
      <c r="U211" s="409"/>
      <c r="V211" s="409"/>
      <c r="W211" s="409"/>
      <c r="X211" s="409"/>
      <c r="Y211" s="409"/>
      <c r="Z211" s="409"/>
      <c r="AA211" s="409"/>
      <c r="AB211" s="409"/>
      <c r="AC211" s="409"/>
      <c r="AD211" s="134"/>
      <c r="AE211" s="134"/>
      <c r="AF211" s="134"/>
      <c r="AG211" s="134"/>
      <c r="AH211" s="134"/>
      <c r="AI211" s="134"/>
      <c r="AJ211" s="134"/>
      <c r="AK211" s="409"/>
      <c r="AL211" s="409"/>
      <c r="AM211" s="409"/>
      <c r="AN211" s="409"/>
      <c r="AO211" s="409"/>
    </row>
    <row r="212" spans="1:41" ht="12.75" x14ac:dyDescent="0.2">
      <c r="A212" s="406"/>
      <c r="B212" s="407"/>
      <c r="F212" s="409"/>
      <c r="G212" s="409"/>
      <c r="H212" s="409"/>
      <c r="I212" s="409"/>
      <c r="J212" s="409"/>
      <c r="K212" s="409"/>
      <c r="L212" s="409"/>
      <c r="M212" s="409"/>
      <c r="N212" s="409"/>
      <c r="O212" s="409"/>
      <c r="P212" s="409"/>
      <c r="Q212" s="409"/>
      <c r="R212" s="409"/>
      <c r="S212" s="409"/>
      <c r="T212" s="409"/>
      <c r="U212" s="409"/>
      <c r="V212" s="409"/>
      <c r="W212" s="409"/>
      <c r="X212" s="409"/>
      <c r="Y212" s="409"/>
      <c r="Z212" s="409"/>
      <c r="AA212" s="409"/>
      <c r="AB212" s="409"/>
      <c r="AC212" s="409"/>
      <c r="AD212" s="134"/>
      <c r="AE212" s="134"/>
      <c r="AF212" s="134"/>
      <c r="AG212" s="134"/>
      <c r="AH212" s="134"/>
      <c r="AI212" s="134"/>
      <c r="AJ212" s="134"/>
      <c r="AK212" s="409"/>
      <c r="AL212" s="409"/>
      <c r="AM212" s="409"/>
      <c r="AN212" s="409"/>
      <c r="AO212" s="409"/>
    </row>
    <row r="213" spans="1:41" ht="12.75" x14ac:dyDescent="0.2">
      <c r="A213" s="406"/>
      <c r="B213" s="407"/>
      <c r="F213" s="409"/>
      <c r="G213" s="409"/>
      <c r="H213" s="409"/>
      <c r="I213" s="409"/>
      <c r="J213" s="409"/>
      <c r="K213" s="409"/>
      <c r="L213" s="409"/>
      <c r="M213" s="409"/>
      <c r="N213" s="409"/>
      <c r="O213" s="409"/>
      <c r="P213" s="409"/>
      <c r="Q213" s="409"/>
      <c r="R213" s="409"/>
      <c r="S213" s="409"/>
      <c r="T213" s="409"/>
      <c r="U213" s="409"/>
      <c r="V213" s="409"/>
      <c r="W213" s="409"/>
      <c r="X213" s="409"/>
      <c r="Y213" s="409"/>
      <c r="Z213" s="409"/>
      <c r="AA213" s="409"/>
      <c r="AB213" s="409"/>
      <c r="AC213" s="409"/>
      <c r="AD213" s="134"/>
      <c r="AE213" s="134"/>
      <c r="AF213" s="134"/>
      <c r="AG213" s="134"/>
      <c r="AH213" s="134"/>
      <c r="AI213" s="134"/>
      <c r="AJ213" s="134"/>
      <c r="AK213" s="409"/>
      <c r="AL213" s="409"/>
      <c r="AM213" s="409"/>
      <c r="AN213" s="409"/>
      <c r="AO213" s="409"/>
    </row>
    <row r="214" spans="1:41" ht="12.75" x14ac:dyDescent="0.2">
      <c r="A214" s="406"/>
      <c r="B214" s="407"/>
      <c r="F214" s="409"/>
      <c r="G214" s="409"/>
      <c r="H214" s="409"/>
      <c r="I214" s="409"/>
      <c r="J214" s="409"/>
      <c r="K214" s="409"/>
      <c r="L214" s="409"/>
      <c r="M214" s="409"/>
      <c r="N214" s="409"/>
      <c r="O214" s="409"/>
      <c r="P214" s="409"/>
      <c r="Q214" s="409"/>
      <c r="R214" s="409"/>
      <c r="S214" s="409"/>
      <c r="T214" s="409"/>
      <c r="U214" s="409"/>
      <c r="V214" s="409"/>
      <c r="W214" s="409"/>
      <c r="X214" s="409"/>
      <c r="Y214" s="409"/>
      <c r="Z214" s="409"/>
      <c r="AA214" s="409"/>
      <c r="AB214" s="409"/>
      <c r="AC214" s="409"/>
      <c r="AD214" s="134"/>
      <c r="AE214" s="134"/>
      <c r="AF214" s="134"/>
      <c r="AG214" s="134"/>
      <c r="AH214" s="134"/>
      <c r="AI214" s="134"/>
      <c r="AJ214" s="134"/>
      <c r="AK214" s="409"/>
      <c r="AL214" s="409"/>
      <c r="AM214" s="409"/>
      <c r="AN214" s="409"/>
      <c r="AO214" s="409"/>
    </row>
    <row r="215" spans="1:41" ht="12.75" x14ac:dyDescent="0.2">
      <c r="A215" s="406"/>
      <c r="B215" s="407"/>
      <c r="F215" s="409"/>
      <c r="G215" s="409"/>
      <c r="H215" s="409"/>
      <c r="I215" s="409"/>
      <c r="J215" s="409"/>
      <c r="K215" s="409"/>
      <c r="L215" s="409"/>
      <c r="M215" s="409"/>
      <c r="N215" s="409"/>
      <c r="O215" s="409"/>
      <c r="P215" s="409"/>
      <c r="Q215" s="409"/>
      <c r="R215" s="409"/>
      <c r="S215" s="409"/>
      <c r="T215" s="409"/>
      <c r="U215" s="409"/>
      <c r="V215" s="409"/>
      <c r="W215" s="409"/>
      <c r="X215" s="409"/>
      <c r="Y215" s="409"/>
      <c r="Z215" s="409"/>
      <c r="AA215" s="409"/>
      <c r="AB215" s="409"/>
      <c r="AC215" s="409"/>
      <c r="AD215" s="134"/>
      <c r="AE215" s="134"/>
      <c r="AF215" s="134"/>
      <c r="AG215" s="134"/>
      <c r="AH215" s="134"/>
      <c r="AI215" s="134"/>
      <c r="AJ215" s="134"/>
      <c r="AK215" s="409"/>
      <c r="AL215" s="409"/>
      <c r="AM215" s="409"/>
      <c r="AN215" s="409"/>
      <c r="AO215" s="409"/>
    </row>
    <row r="216" spans="1:41" ht="12.75" x14ac:dyDescent="0.2">
      <c r="A216" s="406"/>
      <c r="B216" s="407"/>
      <c r="F216" s="409"/>
      <c r="G216" s="409"/>
      <c r="H216" s="409"/>
      <c r="I216" s="409"/>
      <c r="J216" s="409"/>
      <c r="K216" s="409"/>
      <c r="L216" s="409"/>
      <c r="M216" s="409"/>
      <c r="N216" s="409"/>
      <c r="O216" s="409"/>
      <c r="P216" s="409"/>
      <c r="Q216" s="409"/>
      <c r="R216" s="409"/>
      <c r="S216" s="409"/>
      <c r="T216" s="409"/>
      <c r="U216" s="409"/>
      <c r="V216" s="409"/>
      <c r="W216" s="409"/>
      <c r="X216" s="409"/>
      <c r="Y216" s="409"/>
      <c r="Z216" s="409"/>
      <c r="AA216" s="409"/>
      <c r="AB216" s="409"/>
      <c r="AC216" s="409"/>
      <c r="AD216" s="134"/>
      <c r="AE216" s="134"/>
      <c r="AF216" s="134"/>
      <c r="AG216" s="134"/>
      <c r="AH216" s="134"/>
      <c r="AI216" s="134"/>
      <c r="AJ216" s="134"/>
      <c r="AK216" s="409"/>
      <c r="AL216" s="409"/>
      <c r="AM216" s="409"/>
      <c r="AN216" s="409"/>
      <c r="AO216" s="409"/>
    </row>
    <row r="217" spans="1:41" ht="12.75" x14ac:dyDescent="0.2">
      <c r="A217" s="406"/>
      <c r="B217" s="407"/>
      <c r="F217" s="409"/>
      <c r="G217" s="409"/>
      <c r="H217" s="409"/>
      <c r="I217" s="409"/>
      <c r="J217" s="409"/>
      <c r="K217" s="409"/>
      <c r="L217" s="409"/>
      <c r="M217" s="409"/>
      <c r="N217" s="409"/>
      <c r="O217" s="409"/>
      <c r="P217" s="409"/>
      <c r="Q217" s="409"/>
      <c r="R217" s="409"/>
      <c r="S217" s="409"/>
      <c r="T217" s="409"/>
      <c r="U217" s="409"/>
      <c r="V217" s="409"/>
      <c r="W217" s="409"/>
      <c r="X217" s="409"/>
      <c r="Y217" s="409"/>
      <c r="Z217" s="409"/>
      <c r="AA217" s="409"/>
      <c r="AB217" s="409"/>
      <c r="AC217" s="409"/>
      <c r="AD217" s="134"/>
      <c r="AE217" s="134"/>
      <c r="AF217" s="134"/>
      <c r="AG217" s="134"/>
      <c r="AH217" s="134"/>
      <c r="AI217" s="134"/>
      <c r="AJ217" s="134"/>
      <c r="AK217" s="409"/>
      <c r="AL217" s="409"/>
      <c r="AM217" s="409"/>
      <c r="AN217" s="409"/>
      <c r="AO217" s="409"/>
    </row>
    <row r="218" spans="1:41" ht="12.75" x14ac:dyDescent="0.2">
      <c r="A218" s="406"/>
      <c r="B218" s="407"/>
      <c r="F218" s="409"/>
      <c r="G218" s="409"/>
      <c r="H218" s="409"/>
      <c r="I218" s="409"/>
      <c r="J218" s="409"/>
      <c r="K218" s="409"/>
      <c r="L218" s="409"/>
      <c r="M218" s="409"/>
      <c r="N218" s="409"/>
      <c r="O218" s="409"/>
      <c r="P218" s="409"/>
      <c r="Q218" s="409"/>
      <c r="R218" s="409"/>
      <c r="S218" s="409"/>
      <c r="T218" s="409"/>
      <c r="U218" s="409"/>
      <c r="V218" s="409"/>
      <c r="W218" s="409"/>
      <c r="X218" s="409"/>
      <c r="Y218" s="409"/>
      <c r="Z218" s="409"/>
      <c r="AA218" s="409"/>
      <c r="AB218" s="409"/>
      <c r="AC218" s="409"/>
      <c r="AD218" s="134"/>
      <c r="AE218" s="134"/>
      <c r="AF218" s="134"/>
      <c r="AG218" s="134"/>
      <c r="AH218" s="134"/>
      <c r="AI218" s="134"/>
      <c r="AJ218" s="134"/>
      <c r="AK218" s="409"/>
      <c r="AL218" s="409"/>
      <c r="AM218" s="409"/>
      <c r="AN218" s="409"/>
      <c r="AO218" s="409"/>
    </row>
    <row r="219" spans="1:41" ht="12.75" x14ac:dyDescent="0.2">
      <c r="A219" s="406"/>
      <c r="B219" s="407"/>
      <c r="F219" s="409"/>
      <c r="G219" s="409"/>
      <c r="H219" s="409"/>
      <c r="I219" s="409"/>
      <c r="J219" s="409"/>
      <c r="K219" s="409"/>
      <c r="L219" s="409"/>
      <c r="M219" s="409"/>
      <c r="N219" s="409"/>
      <c r="O219" s="409"/>
      <c r="P219" s="409"/>
      <c r="Q219" s="409"/>
      <c r="R219" s="409"/>
      <c r="S219" s="409"/>
      <c r="T219" s="409"/>
      <c r="U219" s="409"/>
      <c r="V219" s="409"/>
      <c r="W219" s="409"/>
      <c r="X219" s="409"/>
      <c r="Y219" s="409"/>
      <c r="Z219" s="409"/>
      <c r="AA219" s="409"/>
      <c r="AB219" s="409"/>
      <c r="AC219" s="409"/>
      <c r="AD219" s="134"/>
      <c r="AE219" s="134"/>
      <c r="AF219" s="134"/>
      <c r="AG219" s="134"/>
      <c r="AH219" s="134"/>
      <c r="AI219" s="134"/>
      <c r="AJ219" s="134"/>
      <c r="AK219" s="409"/>
      <c r="AL219" s="409"/>
      <c r="AM219" s="409"/>
      <c r="AN219" s="409"/>
      <c r="AO219" s="409"/>
    </row>
    <row r="220" spans="1:41" ht="12.75" x14ac:dyDescent="0.2">
      <c r="A220" s="406"/>
      <c r="B220" s="407"/>
      <c r="F220" s="409"/>
      <c r="G220" s="409"/>
      <c r="H220" s="409"/>
      <c r="I220" s="409"/>
      <c r="J220" s="409"/>
      <c r="K220" s="409"/>
      <c r="L220" s="409"/>
      <c r="M220" s="409"/>
      <c r="N220" s="409"/>
      <c r="O220" s="409"/>
      <c r="P220" s="409"/>
      <c r="Q220" s="409"/>
      <c r="R220" s="409"/>
      <c r="S220" s="409"/>
      <c r="T220" s="409"/>
      <c r="U220" s="409"/>
      <c r="V220" s="409"/>
      <c r="W220" s="409"/>
      <c r="X220" s="409"/>
      <c r="Y220" s="409"/>
      <c r="Z220" s="409"/>
      <c r="AA220" s="409"/>
      <c r="AB220" s="409"/>
      <c r="AC220" s="409"/>
      <c r="AD220" s="134"/>
      <c r="AE220" s="134"/>
      <c r="AF220" s="134"/>
      <c r="AG220" s="134"/>
      <c r="AH220" s="134"/>
      <c r="AI220" s="134"/>
      <c r="AJ220" s="134"/>
      <c r="AK220" s="409"/>
      <c r="AL220" s="409"/>
      <c r="AM220" s="409"/>
      <c r="AN220" s="409"/>
      <c r="AO220" s="409"/>
    </row>
    <row r="221" spans="1:41" ht="12.75" x14ac:dyDescent="0.2">
      <c r="A221" s="406"/>
      <c r="B221" s="407"/>
      <c r="F221" s="409"/>
      <c r="G221" s="409"/>
      <c r="H221" s="409"/>
      <c r="I221" s="409"/>
      <c r="J221" s="409"/>
      <c r="K221" s="409"/>
      <c r="L221" s="409"/>
      <c r="M221" s="409"/>
      <c r="N221" s="409"/>
      <c r="O221" s="409"/>
      <c r="P221" s="409"/>
      <c r="Q221" s="409"/>
      <c r="R221" s="409"/>
      <c r="S221" s="409"/>
      <c r="T221" s="409"/>
      <c r="U221" s="409"/>
      <c r="V221" s="409"/>
      <c r="W221" s="409"/>
      <c r="X221" s="409"/>
      <c r="Y221" s="409"/>
      <c r="Z221" s="409"/>
      <c r="AA221" s="409"/>
      <c r="AB221" s="409"/>
      <c r="AC221" s="409"/>
      <c r="AD221" s="134"/>
      <c r="AE221" s="134"/>
      <c r="AF221" s="134"/>
      <c r="AG221" s="134"/>
      <c r="AH221" s="134"/>
      <c r="AI221" s="134"/>
      <c r="AJ221" s="134"/>
      <c r="AK221" s="409"/>
      <c r="AL221" s="409"/>
      <c r="AM221" s="409"/>
      <c r="AN221" s="409"/>
      <c r="AO221" s="409"/>
    </row>
    <row r="222" spans="1:41" ht="12.75" x14ac:dyDescent="0.2">
      <c r="A222" s="406"/>
      <c r="B222" s="407"/>
      <c r="F222" s="409"/>
      <c r="G222" s="409"/>
      <c r="H222" s="409"/>
      <c r="I222" s="409"/>
      <c r="J222" s="409"/>
      <c r="K222" s="409"/>
      <c r="L222" s="409"/>
      <c r="M222" s="409"/>
      <c r="N222" s="409"/>
      <c r="O222" s="409"/>
      <c r="P222" s="409"/>
      <c r="Q222" s="409"/>
      <c r="R222" s="409"/>
      <c r="S222" s="409"/>
      <c r="T222" s="409"/>
      <c r="U222" s="409"/>
      <c r="V222" s="409"/>
      <c r="W222" s="409"/>
      <c r="X222" s="409"/>
      <c r="Y222" s="409"/>
      <c r="Z222" s="409"/>
      <c r="AA222" s="409"/>
      <c r="AB222" s="409"/>
      <c r="AC222" s="409"/>
      <c r="AD222" s="134"/>
      <c r="AE222" s="134"/>
      <c r="AF222" s="134"/>
      <c r="AG222" s="134"/>
      <c r="AH222" s="134"/>
      <c r="AI222" s="134"/>
      <c r="AJ222" s="134"/>
      <c r="AK222" s="409"/>
      <c r="AL222" s="409"/>
      <c r="AM222" s="409"/>
      <c r="AN222" s="409"/>
      <c r="AO222" s="409"/>
    </row>
    <row r="223" spans="1:41" ht="12.75" x14ac:dyDescent="0.2">
      <c r="A223" s="406"/>
      <c r="B223" s="407"/>
      <c r="F223" s="409"/>
      <c r="G223" s="409"/>
      <c r="H223" s="409"/>
      <c r="I223" s="409"/>
      <c r="J223" s="409"/>
      <c r="K223" s="409"/>
      <c r="L223" s="409"/>
      <c r="M223" s="409"/>
      <c r="N223" s="409"/>
      <c r="O223" s="409"/>
      <c r="P223" s="409"/>
      <c r="Q223" s="409"/>
      <c r="R223" s="409"/>
      <c r="S223" s="409"/>
      <c r="T223" s="409"/>
      <c r="U223" s="409"/>
      <c r="V223" s="409"/>
      <c r="W223" s="409"/>
      <c r="X223" s="409"/>
      <c r="Y223" s="409"/>
      <c r="Z223" s="409"/>
      <c r="AA223" s="409"/>
      <c r="AB223" s="409"/>
      <c r="AC223" s="409"/>
      <c r="AD223" s="134"/>
      <c r="AE223" s="134"/>
      <c r="AF223" s="134"/>
      <c r="AG223" s="134"/>
      <c r="AH223" s="134"/>
      <c r="AI223" s="134"/>
      <c r="AJ223" s="134"/>
      <c r="AK223" s="409"/>
      <c r="AL223" s="409"/>
      <c r="AM223" s="409"/>
      <c r="AN223" s="409"/>
      <c r="AO223" s="409"/>
    </row>
    <row r="224" spans="1:41" ht="12.75" x14ac:dyDescent="0.2">
      <c r="A224" s="406"/>
      <c r="B224" s="407"/>
      <c r="F224" s="409"/>
      <c r="G224" s="409"/>
      <c r="H224" s="409"/>
      <c r="I224" s="409"/>
      <c r="J224" s="409"/>
      <c r="K224" s="409"/>
      <c r="L224" s="409"/>
      <c r="M224" s="409"/>
      <c r="N224" s="409"/>
      <c r="O224" s="409"/>
      <c r="P224" s="409"/>
      <c r="Q224" s="409"/>
      <c r="R224" s="409"/>
      <c r="S224" s="409"/>
      <c r="T224" s="409"/>
      <c r="U224" s="409"/>
      <c r="V224" s="409"/>
      <c r="W224" s="409"/>
      <c r="X224" s="409"/>
      <c r="Y224" s="409"/>
      <c r="Z224" s="409"/>
      <c r="AA224" s="409"/>
      <c r="AB224" s="409"/>
      <c r="AC224" s="409"/>
      <c r="AD224" s="134"/>
      <c r="AE224" s="134"/>
      <c r="AF224" s="134"/>
      <c r="AG224" s="134"/>
      <c r="AH224" s="134"/>
      <c r="AI224" s="134"/>
      <c r="AJ224" s="134"/>
      <c r="AK224" s="409"/>
      <c r="AL224" s="409"/>
      <c r="AM224" s="409"/>
      <c r="AN224" s="409"/>
      <c r="AO224" s="409"/>
    </row>
    <row r="225" spans="1:41" ht="12.75" x14ac:dyDescent="0.2">
      <c r="A225" s="406"/>
      <c r="B225" s="407"/>
      <c r="F225" s="409"/>
      <c r="G225" s="409"/>
      <c r="H225" s="409"/>
      <c r="I225" s="409"/>
      <c r="J225" s="409"/>
      <c r="K225" s="409"/>
      <c r="L225" s="409"/>
      <c r="M225" s="409"/>
      <c r="N225" s="409"/>
      <c r="O225" s="409"/>
      <c r="P225" s="409"/>
      <c r="Q225" s="409"/>
      <c r="R225" s="409"/>
      <c r="S225" s="409"/>
      <c r="T225" s="409"/>
      <c r="U225" s="409"/>
      <c r="V225" s="409"/>
      <c r="W225" s="409"/>
      <c r="X225" s="409"/>
      <c r="Y225" s="409"/>
      <c r="Z225" s="409"/>
      <c r="AA225" s="409"/>
      <c r="AB225" s="409"/>
      <c r="AC225" s="409"/>
      <c r="AD225" s="134"/>
      <c r="AE225" s="134"/>
      <c r="AF225" s="134"/>
      <c r="AG225" s="134"/>
      <c r="AH225" s="134"/>
      <c r="AI225" s="134"/>
      <c r="AJ225" s="134"/>
      <c r="AK225" s="409"/>
      <c r="AL225" s="409"/>
      <c r="AM225" s="409"/>
      <c r="AN225" s="409"/>
      <c r="AO225" s="409"/>
    </row>
    <row r="226" spans="1:41" ht="12.75" x14ac:dyDescent="0.2">
      <c r="A226" s="406"/>
      <c r="B226" s="407"/>
      <c r="F226" s="409"/>
      <c r="G226" s="409"/>
      <c r="H226" s="409"/>
      <c r="I226" s="409"/>
      <c r="J226" s="409"/>
      <c r="K226" s="409"/>
      <c r="L226" s="409"/>
      <c r="M226" s="409"/>
      <c r="N226" s="409"/>
      <c r="O226" s="409"/>
      <c r="P226" s="409"/>
      <c r="Q226" s="409"/>
      <c r="R226" s="409"/>
      <c r="S226" s="409"/>
      <c r="T226" s="409"/>
      <c r="U226" s="409"/>
      <c r="V226" s="409"/>
      <c r="W226" s="409"/>
      <c r="X226" s="409"/>
      <c r="Y226" s="409"/>
      <c r="Z226" s="409"/>
      <c r="AA226" s="409"/>
      <c r="AB226" s="409"/>
      <c r="AC226" s="409"/>
      <c r="AD226" s="134"/>
      <c r="AE226" s="134"/>
      <c r="AF226" s="134"/>
      <c r="AG226" s="134"/>
      <c r="AH226" s="134"/>
      <c r="AI226" s="134"/>
      <c r="AJ226" s="134"/>
      <c r="AK226" s="409"/>
      <c r="AL226" s="409"/>
      <c r="AM226" s="409"/>
      <c r="AN226" s="409"/>
      <c r="AO226" s="409"/>
    </row>
    <row r="227" spans="1:41" ht="12.75" x14ac:dyDescent="0.2">
      <c r="A227" s="406"/>
      <c r="B227" s="407"/>
      <c r="F227" s="409"/>
      <c r="G227" s="409"/>
      <c r="H227" s="409"/>
      <c r="I227" s="409"/>
      <c r="J227" s="409"/>
      <c r="K227" s="409"/>
      <c r="L227" s="409"/>
      <c r="M227" s="409"/>
      <c r="N227" s="409"/>
      <c r="O227" s="409"/>
      <c r="P227" s="409"/>
      <c r="Q227" s="409"/>
      <c r="R227" s="409"/>
      <c r="S227" s="409"/>
      <c r="T227" s="409"/>
      <c r="U227" s="409"/>
      <c r="V227" s="409"/>
      <c r="W227" s="409"/>
      <c r="X227" s="409"/>
      <c r="Y227" s="409"/>
      <c r="Z227" s="409"/>
      <c r="AA227" s="409"/>
      <c r="AB227" s="409"/>
      <c r="AC227" s="409"/>
      <c r="AD227" s="134"/>
      <c r="AE227" s="134"/>
      <c r="AF227" s="134"/>
      <c r="AG227" s="134"/>
      <c r="AH227" s="134"/>
      <c r="AI227" s="134"/>
      <c r="AJ227" s="134"/>
      <c r="AK227" s="409"/>
      <c r="AL227" s="409"/>
      <c r="AM227" s="409"/>
      <c r="AN227" s="409"/>
      <c r="AO227" s="409"/>
    </row>
    <row r="228" spans="1:41" ht="12.75" x14ac:dyDescent="0.2">
      <c r="A228" s="406"/>
      <c r="B228" s="407"/>
      <c r="F228" s="409"/>
      <c r="G228" s="409"/>
      <c r="H228" s="409"/>
      <c r="I228" s="409"/>
      <c r="J228" s="409"/>
      <c r="K228" s="409"/>
      <c r="L228" s="409"/>
      <c r="M228" s="409"/>
      <c r="N228" s="409"/>
      <c r="O228" s="409"/>
      <c r="P228" s="409"/>
      <c r="Q228" s="409"/>
      <c r="R228" s="409"/>
      <c r="S228" s="409"/>
      <c r="T228" s="409"/>
      <c r="U228" s="409"/>
      <c r="V228" s="409"/>
      <c r="W228" s="409"/>
      <c r="X228" s="409"/>
      <c r="Y228" s="409"/>
      <c r="Z228" s="409"/>
      <c r="AA228" s="409"/>
      <c r="AB228" s="409"/>
      <c r="AC228" s="409"/>
      <c r="AD228" s="134"/>
      <c r="AE228" s="134"/>
      <c r="AF228" s="134"/>
      <c r="AG228" s="134"/>
      <c r="AH228" s="134"/>
      <c r="AI228" s="134"/>
      <c r="AJ228" s="134"/>
      <c r="AK228" s="409"/>
      <c r="AL228" s="409"/>
      <c r="AM228" s="409"/>
      <c r="AN228" s="409"/>
      <c r="AO228" s="409"/>
    </row>
    <row r="229" spans="1:41" ht="12.75" x14ac:dyDescent="0.2">
      <c r="A229" s="406"/>
      <c r="B229" s="407"/>
      <c r="F229" s="409"/>
      <c r="G229" s="409"/>
      <c r="H229" s="409"/>
      <c r="I229" s="409"/>
      <c r="J229" s="409"/>
      <c r="K229" s="409"/>
      <c r="L229" s="409"/>
      <c r="M229" s="409"/>
      <c r="N229" s="409"/>
      <c r="O229" s="409"/>
      <c r="P229" s="409"/>
      <c r="Q229" s="409"/>
      <c r="R229" s="409"/>
      <c r="S229" s="409"/>
      <c r="T229" s="409"/>
      <c r="U229" s="409"/>
      <c r="V229" s="409"/>
      <c r="W229" s="409"/>
      <c r="X229" s="409"/>
      <c r="Y229" s="409"/>
      <c r="Z229" s="409"/>
      <c r="AA229" s="409"/>
      <c r="AB229" s="409"/>
      <c r="AC229" s="409"/>
      <c r="AD229" s="134"/>
      <c r="AE229" s="134"/>
      <c r="AF229" s="134"/>
      <c r="AG229" s="134"/>
      <c r="AH229" s="134"/>
      <c r="AI229" s="134"/>
      <c r="AJ229" s="134"/>
      <c r="AK229" s="409"/>
      <c r="AL229" s="409"/>
      <c r="AM229" s="409"/>
      <c r="AN229" s="409"/>
      <c r="AO229" s="409"/>
    </row>
    <row r="230" spans="1:41" ht="12.75" x14ac:dyDescent="0.2">
      <c r="A230" s="406"/>
      <c r="B230" s="407"/>
      <c r="F230" s="409"/>
      <c r="G230" s="409"/>
      <c r="H230" s="409"/>
      <c r="I230" s="409"/>
      <c r="J230" s="409"/>
      <c r="K230" s="409"/>
      <c r="L230" s="409"/>
      <c r="M230" s="409"/>
      <c r="N230" s="409"/>
      <c r="O230" s="409"/>
      <c r="P230" s="409"/>
      <c r="Q230" s="409"/>
      <c r="R230" s="409"/>
      <c r="S230" s="409"/>
      <c r="T230" s="409"/>
      <c r="U230" s="409"/>
      <c r="V230" s="409"/>
      <c r="W230" s="409"/>
      <c r="X230" s="409"/>
      <c r="Y230" s="409"/>
      <c r="Z230" s="409"/>
      <c r="AA230" s="409"/>
      <c r="AB230" s="409"/>
      <c r="AC230" s="409"/>
      <c r="AD230" s="134"/>
      <c r="AE230" s="134"/>
      <c r="AF230" s="134"/>
      <c r="AG230" s="134"/>
      <c r="AH230" s="134"/>
      <c r="AI230" s="134"/>
      <c r="AJ230" s="134"/>
      <c r="AK230" s="409"/>
      <c r="AL230" s="409"/>
      <c r="AM230" s="409"/>
      <c r="AN230" s="409"/>
      <c r="AO230" s="409"/>
    </row>
    <row r="231" spans="1:41" ht="12.75" x14ac:dyDescent="0.2">
      <c r="A231" s="406"/>
      <c r="B231" s="407"/>
      <c r="F231" s="409"/>
      <c r="G231" s="409"/>
      <c r="H231" s="409"/>
      <c r="I231" s="409"/>
      <c r="J231" s="409"/>
      <c r="K231" s="409"/>
      <c r="L231" s="409"/>
      <c r="M231" s="409"/>
      <c r="N231" s="409"/>
      <c r="O231" s="409"/>
      <c r="P231" s="409"/>
      <c r="Q231" s="409"/>
      <c r="R231" s="409"/>
      <c r="S231" s="409"/>
      <c r="T231" s="409"/>
      <c r="U231" s="409"/>
      <c r="V231" s="409"/>
      <c r="W231" s="409"/>
      <c r="X231" s="409"/>
      <c r="Y231" s="409"/>
      <c r="Z231" s="409"/>
      <c r="AA231" s="409"/>
      <c r="AB231" s="409"/>
      <c r="AC231" s="409"/>
      <c r="AD231" s="134"/>
      <c r="AE231" s="134"/>
      <c r="AF231" s="134"/>
      <c r="AG231" s="134"/>
      <c r="AH231" s="134"/>
      <c r="AI231" s="134"/>
      <c r="AJ231" s="134"/>
      <c r="AK231" s="409"/>
      <c r="AL231" s="409"/>
      <c r="AM231" s="409"/>
      <c r="AN231" s="409"/>
      <c r="AO231" s="409"/>
    </row>
    <row r="232" spans="1:41" ht="12.75" x14ac:dyDescent="0.2">
      <c r="A232" s="406"/>
      <c r="B232" s="407"/>
      <c r="F232" s="409"/>
      <c r="G232" s="409"/>
      <c r="H232" s="409"/>
      <c r="I232" s="409"/>
      <c r="J232" s="409"/>
      <c r="K232" s="409"/>
      <c r="L232" s="409"/>
      <c r="M232" s="409"/>
      <c r="N232" s="409"/>
      <c r="O232" s="409"/>
      <c r="P232" s="409"/>
      <c r="Q232" s="409"/>
      <c r="R232" s="409"/>
      <c r="S232" s="409"/>
      <c r="T232" s="409"/>
      <c r="U232" s="409"/>
      <c r="V232" s="409"/>
      <c r="W232" s="409"/>
      <c r="X232" s="409"/>
      <c r="Y232" s="409"/>
      <c r="Z232" s="409"/>
      <c r="AA232" s="409"/>
      <c r="AB232" s="409"/>
      <c r="AC232" s="409"/>
      <c r="AD232" s="134"/>
      <c r="AE232" s="134"/>
      <c r="AF232" s="134"/>
      <c r="AG232" s="134"/>
      <c r="AH232" s="134"/>
      <c r="AI232" s="134"/>
      <c r="AJ232" s="134"/>
      <c r="AK232" s="409"/>
      <c r="AL232" s="409"/>
      <c r="AM232" s="409"/>
      <c r="AN232" s="409"/>
      <c r="AO232" s="409"/>
    </row>
    <row r="233" spans="1:41" ht="12.75" x14ac:dyDescent="0.2">
      <c r="A233" s="406"/>
      <c r="B233" s="407"/>
      <c r="F233" s="409"/>
      <c r="G233" s="409"/>
      <c r="H233" s="409"/>
      <c r="I233" s="409"/>
      <c r="J233" s="409"/>
      <c r="K233" s="409"/>
      <c r="L233" s="409"/>
      <c r="M233" s="409"/>
      <c r="N233" s="409"/>
      <c r="O233" s="409"/>
      <c r="P233" s="409"/>
      <c r="Q233" s="409"/>
      <c r="R233" s="409"/>
      <c r="S233" s="409"/>
      <c r="T233" s="409"/>
      <c r="U233" s="409"/>
      <c r="V233" s="409"/>
      <c r="W233" s="409"/>
      <c r="X233" s="409"/>
      <c r="Y233" s="409"/>
      <c r="Z233" s="409"/>
      <c r="AA233" s="409"/>
      <c r="AB233" s="409"/>
      <c r="AC233" s="409"/>
      <c r="AD233" s="134"/>
      <c r="AE233" s="134"/>
      <c r="AF233" s="134"/>
      <c r="AG233" s="134"/>
      <c r="AH233" s="134"/>
      <c r="AI233" s="134"/>
      <c r="AJ233" s="134"/>
      <c r="AK233" s="409"/>
      <c r="AL233" s="409"/>
      <c r="AM233" s="409"/>
      <c r="AN233" s="409"/>
      <c r="AO233" s="409"/>
    </row>
    <row r="234" spans="1:41" ht="12.75" x14ac:dyDescent="0.2">
      <c r="A234" s="406"/>
      <c r="B234" s="407"/>
      <c r="F234" s="409"/>
      <c r="G234" s="409"/>
      <c r="H234" s="409"/>
      <c r="I234" s="409"/>
      <c r="J234" s="409"/>
      <c r="K234" s="409"/>
      <c r="L234" s="409"/>
      <c r="M234" s="409"/>
      <c r="N234" s="409"/>
      <c r="O234" s="409"/>
      <c r="P234" s="409"/>
      <c r="Q234" s="409"/>
      <c r="R234" s="409"/>
      <c r="S234" s="409"/>
      <c r="T234" s="409"/>
      <c r="U234" s="409"/>
      <c r="V234" s="409"/>
      <c r="W234" s="409"/>
      <c r="X234" s="409"/>
      <c r="Y234" s="409"/>
      <c r="Z234" s="409"/>
      <c r="AA234" s="409"/>
      <c r="AB234" s="409"/>
      <c r="AC234" s="409"/>
      <c r="AD234" s="134"/>
      <c r="AE234" s="134"/>
      <c r="AF234" s="134"/>
      <c r="AG234" s="134"/>
      <c r="AH234" s="134"/>
      <c r="AI234" s="134"/>
      <c r="AJ234" s="134"/>
      <c r="AK234" s="409"/>
      <c r="AL234" s="409"/>
      <c r="AM234" s="409"/>
      <c r="AN234" s="409"/>
      <c r="AO234" s="409"/>
    </row>
    <row r="235" spans="1:41" ht="12.75" x14ac:dyDescent="0.2">
      <c r="A235" s="406"/>
      <c r="B235" s="407"/>
      <c r="F235" s="409"/>
      <c r="G235" s="409"/>
      <c r="H235" s="409"/>
      <c r="I235" s="409"/>
      <c r="J235" s="409"/>
      <c r="K235" s="409"/>
      <c r="L235" s="409"/>
      <c r="M235" s="409"/>
      <c r="N235" s="409"/>
      <c r="O235" s="409"/>
      <c r="P235" s="409"/>
      <c r="Q235" s="409"/>
      <c r="R235" s="409"/>
      <c r="S235" s="409"/>
      <c r="T235" s="409"/>
      <c r="U235" s="409"/>
      <c r="V235" s="409"/>
      <c r="W235" s="409"/>
      <c r="X235" s="409"/>
      <c r="Y235" s="409"/>
      <c r="Z235" s="409"/>
      <c r="AA235" s="409"/>
      <c r="AB235" s="409"/>
      <c r="AC235" s="409"/>
      <c r="AD235" s="134"/>
      <c r="AE235" s="134"/>
      <c r="AF235" s="134"/>
      <c r="AG235" s="134"/>
      <c r="AH235" s="134"/>
      <c r="AI235" s="134"/>
      <c r="AJ235" s="134"/>
      <c r="AK235" s="409"/>
      <c r="AL235" s="409"/>
      <c r="AM235" s="409"/>
      <c r="AN235" s="409"/>
      <c r="AO235" s="409"/>
    </row>
    <row r="236" spans="1:41" ht="12.75" x14ac:dyDescent="0.2">
      <c r="A236" s="406"/>
      <c r="B236" s="407"/>
      <c r="F236" s="409"/>
      <c r="G236" s="409"/>
      <c r="H236" s="409"/>
      <c r="I236" s="409"/>
      <c r="J236" s="409"/>
      <c r="K236" s="409"/>
      <c r="L236" s="409"/>
      <c r="M236" s="409"/>
      <c r="N236" s="409"/>
      <c r="O236" s="409"/>
      <c r="P236" s="409"/>
      <c r="Q236" s="409"/>
      <c r="R236" s="409"/>
      <c r="S236" s="409"/>
      <c r="T236" s="409"/>
      <c r="U236" s="409"/>
      <c r="V236" s="409"/>
      <c r="W236" s="409"/>
      <c r="X236" s="409"/>
      <c r="Y236" s="409"/>
      <c r="Z236" s="409"/>
      <c r="AA236" s="409"/>
      <c r="AB236" s="409"/>
      <c r="AC236" s="409"/>
      <c r="AD236" s="134"/>
      <c r="AE236" s="134"/>
      <c r="AF236" s="134"/>
      <c r="AG236" s="134"/>
      <c r="AH236" s="134"/>
      <c r="AI236" s="134"/>
      <c r="AJ236" s="134"/>
      <c r="AK236" s="409"/>
      <c r="AL236" s="409"/>
      <c r="AM236" s="409"/>
      <c r="AN236" s="409"/>
      <c r="AO236" s="409"/>
    </row>
    <row r="237" spans="1:41" ht="12.75" x14ac:dyDescent="0.2">
      <c r="A237" s="406"/>
      <c r="B237" s="407"/>
      <c r="F237" s="409"/>
      <c r="G237" s="409"/>
      <c r="H237" s="409"/>
      <c r="I237" s="409"/>
      <c r="J237" s="409"/>
      <c r="K237" s="409"/>
      <c r="L237" s="409"/>
      <c r="M237" s="409"/>
      <c r="N237" s="409"/>
      <c r="O237" s="409"/>
      <c r="P237" s="409"/>
      <c r="Q237" s="409"/>
      <c r="R237" s="409"/>
      <c r="S237" s="409"/>
      <c r="T237" s="409"/>
      <c r="U237" s="409"/>
      <c r="V237" s="409"/>
      <c r="W237" s="409"/>
      <c r="X237" s="409"/>
      <c r="Y237" s="409"/>
      <c r="Z237" s="409"/>
      <c r="AA237" s="409"/>
      <c r="AB237" s="409"/>
      <c r="AC237" s="409"/>
      <c r="AD237" s="134"/>
      <c r="AE237" s="134"/>
      <c r="AF237" s="134"/>
      <c r="AG237" s="134"/>
      <c r="AH237" s="134"/>
      <c r="AI237" s="134"/>
      <c r="AJ237" s="134"/>
      <c r="AK237" s="409"/>
      <c r="AL237" s="409"/>
      <c r="AM237" s="409"/>
      <c r="AN237" s="409"/>
      <c r="AO237" s="409"/>
    </row>
    <row r="238" spans="1:41" ht="12.75" x14ac:dyDescent="0.2">
      <c r="A238" s="406"/>
      <c r="B238" s="407"/>
      <c r="F238" s="409"/>
      <c r="G238" s="409"/>
      <c r="H238" s="409"/>
      <c r="I238" s="409"/>
      <c r="J238" s="409"/>
      <c r="K238" s="409"/>
      <c r="L238" s="409"/>
      <c r="M238" s="409"/>
      <c r="N238" s="409"/>
      <c r="O238" s="409"/>
      <c r="P238" s="409"/>
      <c r="Q238" s="409"/>
      <c r="R238" s="409"/>
      <c r="S238" s="409"/>
      <c r="T238" s="409"/>
      <c r="U238" s="409"/>
      <c r="V238" s="409"/>
      <c r="W238" s="409"/>
      <c r="X238" s="409"/>
      <c r="Y238" s="409"/>
      <c r="Z238" s="409"/>
      <c r="AA238" s="409"/>
      <c r="AB238" s="409"/>
      <c r="AC238" s="409"/>
      <c r="AD238" s="134"/>
      <c r="AE238" s="134"/>
      <c r="AF238" s="134"/>
      <c r="AG238" s="134"/>
      <c r="AH238" s="134"/>
      <c r="AI238" s="134"/>
      <c r="AJ238" s="134"/>
      <c r="AK238" s="409"/>
      <c r="AL238" s="409"/>
      <c r="AM238" s="409"/>
      <c r="AN238" s="409"/>
      <c r="AO238" s="409"/>
    </row>
    <row r="239" spans="1:41" ht="12.75" x14ac:dyDescent="0.2">
      <c r="A239" s="406"/>
      <c r="B239" s="407"/>
      <c r="F239" s="409"/>
      <c r="G239" s="409"/>
      <c r="H239" s="409"/>
      <c r="I239" s="409"/>
      <c r="J239" s="409"/>
      <c r="K239" s="409"/>
      <c r="L239" s="409"/>
      <c r="M239" s="409"/>
      <c r="N239" s="409"/>
      <c r="O239" s="409"/>
      <c r="P239" s="409"/>
      <c r="Q239" s="409"/>
      <c r="R239" s="409"/>
      <c r="S239" s="409"/>
      <c r="T239" s="409"/>
      <c r="U239" s="409"/>
      <c r="V239" s="409"/>
      <c r="W239" s="409"/>
      <c r="X239" s="409"/>
      <c r="Y239" s="409"/>
      <c r="Z239" s="409"/>
      <c r="AA239" s="409"/>
      <c r="AB239" s="409"/>
      <c r="AC239" s="409"/>
      <c r="AD239" s="134"/>
      <c r="AE239" s="134"/>
      <c r="AF239" s="134"/>
      <c r="AG239" s="134"/>
      <c r="AH239" s="134"/>
      <c r="AI239" s="134"/>
      <c r="AJ239" s="134"/>
      <c r="AK239" s="409"/>
      <c r="AL239" s="409"/>
      <c r="AM239" s="409"/>
      <c r="AN239" s="409"/>
      <c r="AO239" s="409"/>
    </row>
    <row r="240" spans="1:41" ht="12.75" x14ac:dyDescent="0.2">
      <c r="A240" s="406"/>
      <c r="B240" s="407"/>
      <c r="F240" s="409"/>
      <c r="G240" s="409"/>
      <c r="H240" s="409"/>
      <c r="I240" s="409"/>
      <c r="J240" s="409"/>
      <c r="K240" s="409"/>
      <c r="L240" s="409"/>
      <c r="M240" s="409"/>
      <c r="N240" s="409"/>
      <c r="O240" s="409"/>
      <c r="P240" s="409"/>
      <c r="Q240" s="409"/>
      <c r="R240" s="409"/>
      <c r="S240" s="409"/>
      <c r="T240" s="409"/>
      <c r="U240" s="409"/>
      <c r="V240" s="409"/>
      <c r="W240" s="409"/>
      <c r="X240" s="409"/>
      <c r="Y240" s="409"/>
      <c r="Z240" s="409"/>
      <c r="AA240" s="409"/>
      <c r="AB240" s="409"/>
      <c r="AC240" s="409"/>
      <c r="AD240" s="134"/>
      <c r="AE240" s="134"/>
      <c r="AF240" s="134"/>
      <c r="AG240" s="134"/>
      <c r="AH240" s="134"/>
      <c r="AI240" s="134"/>
      <c r="AJ240" s="134"/>
      <c r="AK240" s="409"/>
      <c r="AL240" s="409"/>
      <c r="AM240" s="409"/>
      <c r="AN240" s="409"/>
      <c r="AO240" s="409"/>
    </row>
    <row r="241" spans="1:41" ht="12.75" x14ac:dyDescent="0.2">
      <c r="A241" s="406"/>
      <c r="B241" s="407"/>
      <c r="F241" s="409"/>
      <c r="G241" s="409"/>
      <c r="H241" s="409"/>
      <c r="I241" s="409"/>
      <c r="J241" s="409"/>
      <c r="K241" s="409"/>
      <c r="L241" s="409"/>
      <c r="M241" s="409"/>
      <c r="N241" s="409"/>
      <c r="O241" s="409"/>
      <c r="P241" s="409"/>
      <c r="Q241" s="409"/>
      <c r="R241" s="409"/>
      <c r="S241" s="409"/>
      <c r="T241" s="409"/>
      <c r="U241" s="409"/>
      <c r="V241" s="409"/>
      <c r="W241" s="409"/>
      <c r="X241" s="409"/>
      <c r="Y241" s="409"/>
      <c r="Z241" s="409"/>
      <c r="AA241" s="409"/>
      <c r="AB241" s="409"/>
      <c r="AC241" s="409"/>
      <c r="AD241" s="134"/>
      <c r="AE241" s="134"/>
      <c r="AF241" s="134"/>
      <c r="AG241" s="134"/>
      <c r="AH241" s="134"/>
      <c r="AI241" s="134"/>
      <c r="AJ241" s="134"/>
      <c r="AK241" s="409"/>
      <c r="AL241" s="409"/>
      <c r="AM241" s="409"/>
      <c r="AN241" s="409"/>
      <c r="AO241" s="409"/>
    </row>
    <row r="242" spans="1:41" ht="12.75" x14ac:dyDescent="0.2">
      <c r="A242" s="406"/>
      <c r="B242" s="407"/>
      <c r="F242" s="409"/>
      <c r="G242" s="409"/>
      <c r="H242" s="409"/>
      <c r="I242" s="409"/>
      <c r="J242" s="409"/>
      <c r="K242" s="409"/>
      <c r="L242" s="409"/>
      <c r="M242" s="409"/>
      <c r="N242" s="409"/>
      <c r="O242" s="409"/>
      <c r="P242" s="409"/>
      <c r="Q242" s="409"/>
      <c r="R242" s="409"/>
      <c r="S242" s="409"/>
      <c r="T242" s="409"/>
      <c r="U242" s="409"/>
      <c r="V242" s="409"/>
      <c r="W242" s="409"/>
      <c r="X242" s="409"/>
      <c r="Y242" s="409"/>
      <c r="Z242" s="409"/>
      <c r="AA242" s="409"/>
      <c r="AB242" s="409"/>
      <c r="AC242" s="409"/>
      <c r="AD242" s="134"/>
      <c r="AE242" s="134"/>
      <c r="AF242" s="134"/>
      <c r="AG242" s="134"/>
      <c r="AH242" s="134"/>
      <c r="AI242" s="134"/>
      <c r="AJ242" s="134"/>
      <c r="AK242" s="409"/>
      <c r="AL242" s="409"/>
      <c r="AM242" s="409"/>
      <c r="AN242" s="409"/>
      <c r="AO242" s="409"/>
    </row>
    <row r="243" spans="1:41" ht="12.75" x14ac:dyDescent="0.2">
      <c r="A243" s="406"/>
      <c r="B243" s="407"/>
      <c r="F243" s="409"/>
      <c r="G243" s="409"/>
      <c r="H243" s="409"/>
      <c r="I243" s="409"/>
      <c r="J243" s="409"/>
      <c r="K243" s="409"/>
      <c r="L243" s="409"/>
      <c r="M243" s="409"/>
      <c r="N243" s="409"/>
      <c r="O243" s="409"/>
      <c r="P243" s="409"/>
      <c r="Q243" s="409"/>
      <c r="R243" s="409"/>
      <c r="S243" s="409"/>
      <c r="T243" s="409"/>
      <c r="U243" s="409"/>
      <c r="V243" s="409"/>
      <c r="W243" s="409"/>
      <c r="X243" s="409"/>
      <c r="Y243" s="409"/>
      <c r="Z243" s="409"/>
      <c r="AA243" s="409"/>
      <c r="AB243" s="409"/>
      <c r="AC243" s="409"/>
      <c r="AD243" s="134"/>
      <c r="AE243" s="134"/>
      <c r="AF243" s="134"/>
      <c r="AG243" s="134"/>
      <c r="AH243" s="134"/>
      <c r="AI243" s="134"/>
      <c r="AJ243" s="134"/>
      <c r="AK243" s="409"/>
      <c r="AL243" s="409"/>
      <c r="AM243" s="409"/>
      <c r="AN243" s="409"/>
      <c r="AO243" s="409"/>
    </row>
    <row r="244" spans="1:41" ht="12.75" x14ac:dyDescent="0.2">
      <c r="A244" s="406"/>
      <c r="B244" s="407"/>
      <c r="F244" s="409"/>
      <c r="G244" s="409"/>
      <c r="H244" s="409"/>
      <c r="I244" s="409"/>
      <c r="J244" s="409"/>
      <c r="K244" s="409"/>
      <c r="L244" s="409"/>
      <c r="M244" s="409"/>
      <c r="N244" s="409"/>
      <c r="O244" s="409"/>
      <c r="P244" s="409"/>
      <c r="Q244" s="409"/>
      <c r="R244" s="409"/>
      <c r="S244" s="409"/>
      <c r="T244" s="409"/>
      <c r="U244" s="409"/>
      <c r="V244" s="409"/>
      <c r="W244" s="409"/>
      <c r="X244" s="409"/>
      <c r="Y244" s="409"/>
      <c r="Z244" s="409"/>
      <c r="AA244" s="409"/>
      <c r="AB244" s="409"/>
      <c r="AC244" s="409"/>
      <c r="AD244" s="134"/>
      <c r="AE244" s="134"/>
      <c r="AF244" s="134"/>
      <c r="AG244" s="134"/>
      <c r="AH244" s="134"/>
      <c r="AI244" s="134"/>
      <c r="AJ244" s="134"/>
      <c r="AK244" s="409"/>
      <c r="AL244" s="409"/>
      <c r="AM244" s="409"/>
      <c r="AN244" s="409"/>
      <c r="AO244" s="409"/>
    </row>
    <row r="245" spans="1:41" ht="12.75" x14ac:dyDescent="0.2">
      <c r="A245" s="406"/>
      <c r="B245" s="407"/>
      <c r="F245" s="409"/>
      <c r="G245" s="409"/>
      <c r="H245" s="409"/>
      <c r="I245" s="409"/>
      <c r="J245" s="409"/>
      <c r="K245" s="409"/>
      <c r="L245" s="409"/>
      <c r="M245" s="409"/>
      <c r="N245" s="409"/>
      <c r="O245" s="409"/>
      <c r="P245" s="409"/>
      <c r="Q245" s="409"/>
      <c r="R245" s="409"/>
      <c r="S245" s="409"/>
      <c r="T245" s="409"/>
      <c r="U245" s="409"/>
      <c r="V245" s="409"/>
      <c r="W245" s="409"/>
      <c r="X245" s="409"/>
      <c r="Y245" s="409"/>
      <c r="Z245" s="409"/>
      <c r="AA245" s="409"/>
      <c r="AB245" s="409"/>
      <c r="AC245" s="409"/>
      <c r="AD245" s="134"/>
      <c r="AE245" s="134"/>
      <c r="AF245" s="134"/>
      <c r="AG245" s="134"/>
      <c r="AH245" s="134"/>
      <c r="AI245" s="134"/>
      <c r="AJ245" s="134"/>
      <c r="AK245" s="409"/>
      <c r="AL245" s="409"/>
      <c r="AM245" s="409"/>
      <c r="AN245" s="409"/>
      <c r="AO245" s="409"/>
    </row>
    <row r="246" spans="1:41" ht="12.75" x14ac:dyDescent="0.2">
      <c r="A246" s="406"/>
      <c r="B246" s="407"/>
      <c r="F246" s="409"/>
      <c r="G246" s="409"/>
      <c r="H246" s="409"/>
      <c r="I246" s="409"/>
      <c r="J246" s="409"/>
      <c r="K246" s="409"/>
      <c r="L246" s="409"/>
      <c r="M246" s="409"/>
      <c r="N246" s="409"/>
      <c r="O246" s="409"/>
      <c r="P246" s="409"/>
      <c r="Q246" s="409"/>
      <c r="R246" s="409"/>
      <c r="S246" s="409"/>
      <c r="T246" s="409"/>
      <c r="U246" s="409"/>
      <c r="V246" s="409"/>
      <c r="W246" s="409"/>
      <c r="X246" s="409"/>
      <c r="Y246" s="409"/>
      <c r="Z246" s="409"/>
      <c r="AA246" s="409"/>
      <c r="AB246" s="409"/>
      <c r="AC246" s="409"/>
      <c r="AD246" s="134"/>
      <c r="AE246" s="134"/>
      <c r="AF246" s="134"/>
      <c r="AG246" s="134"/>
      <c r="AH246" s="134"/>
      <c r="AI246" s="134"/>
      <c r="AJ246" s="134"/>
      <c r="AK246" s="409"/>
      <c r="AL246" s="409"/>
      <c r="AM246" s="409"/>
      <c r="AN246" s="409"/>
      <c r="AO246" s="409"/>
    </row>
    <row r="247" spans="1:41" ht="12.75" x14ac:dyDescent="0.2">
      <c r="A247" s="406"/>
      <c r="B247" s="407"/>
      <c r="F247" s="409"/>
      <c r="G247" s="409"/>
      <c r="H247" s="409"/>
      <c r="I247" s="409"/>
      <c r="J247" s="409"/>
      <c r="K247" s="409"/>
      <c r="L247" s="409"/>
      <c r="M247" s="409"/>
      <c r="N247" s="409"/>
      <c r="O247" s="409"/>
      <c r="P247" s="409"/>
      <c r="Q247" s="409"/>
      <c r="R247" s="409"/>
      <c r="S247" s="409"/>
      <c r="T247" s="409"/>
      <c r="U247" s="409"/>
      <c r="V247" s="409"/>
      <c r="W247" s="409"/>
      <c r="X247" s="409"/>
      <c r="Y247" s="409"/>
      <c r="Z247" s="409"/>
      <c r="AA247" s="409"/>
      <c r="AB247" s="409"/>
      <c r="AC247" s="409"/>
      <c r="AD247" s="134"/>
      <c r="AE247" s="134"/>
      <c r="AF247" s="134"/>
      <c r="AG247" s="134"/>
      <c r="AH247" s="134"/>
      <c r="AI247" s="134"/>
      <c r="AJ247" s="134"/>
      <c r="AK247" s="409"/>
      <c r="AL247" s="409"/>
      <c r="AM247" s="409"/>
      <c r="AN247" s="409"/>
      <c r="AO247" s="409"/>
    </row>
    <row r="248" spans="1:41" ht="12.75" x14ac:dyDescent="0.2">
      <c r="A248" s="406"/>
      <c r="B248" s="407"/>
      <c r="F248" s="409"/>
      <c r="G248" s="409"/>
      <c r="H248" s="409"/>
      <c r="I248" s="409"/>
      <c r="J248" s="409"/>
      <c r="K248" s="409"/>
      <c r="L248" s="409"/>
      <c r="M248" s="409"/>
      <c r="N248" s="409"/>
      <c r="O248" s="409"/>
      <c r="P248" s="409"/>
      <c r="Q248" s="409"/>
      <c r="R248" s="409"/>
      <c r="S248" s="409"/>
      <c r="T248" s="409"/>
      <c r="U248" s="409"/>
      <c r="V248" s="409"/>
      <c r="W248" s="409"/>
      <c r="X248" s="409"/>
      <c r="Y248" s="409"/>
      <c r="Z248" s="409"/>
      <c r="AA248" s="409"/>
      <c r="AB248" s="409"/>
      <c r="AC248" s="409"/>
      <c r="AD248" s="134"/>
      <c r="AE248" s="134"/>
      <c r="AF248" s="134"/>
      <c r="AG248" s="134"/>
      <c r="AH248" s="134"/>
      <c r="AI248" s="134"/>
      <c r="AJ248" s="134"/>
      <c r="AK248" s="409"/>
      <c r="AL248" s="409"/>
      <c r="AM248" s="409"/>
      <c r="AN248" s="409"/>
      <c r="AO248" s="409"/>
    </row>
    <row r="249" spans="1:41" ht="12.75" x14ac:dyDescent="0.2">
      <c r="A249" s="406"/>
      <c r="B249" s="407"/>
      <c r="F249" s="409"/>
      <c r="G249" s="409"/>
      <c r="H249" s="409"/>
      <c r="I249" s="409"/>
      <c r="J249" s="409"/>
      <c r="K249" s="409"/>
      <c r="L249" s="409"/>
      <c r="M249" s="409"/>
      <c r="N249" s="409"/>
      <c r="O249" s="409"/>
      <c r="P249" s="409"/>
      <c r="Q249" s="409"/>
      <c r="R249" s="409"/>
      <c r="S249" s="409"/>
      <c r="T249" s="409"/>
      <c r="U249" s="409"/>
      <c r="V249" s="409"/>
      <c r="W249" s="409"/>
      <c r="X249" s="409"/>
      <c r="Y249" s="409"/>
      <c r="Z249" s="409"/>
      <c r="AA249" s="409"/>
      <c r="AB249" s="409"/>
      <c r="AC249" s="409"/>
      <c r="AD249" s="134"/>
      <c r="AE249" s="134"/>
      <c r="AF249" s="134"/>
      <c r="AG249" s="134"/>
      <c r="AH249" s="134"/>
      <c r="AI249" s="134"/>
      <c r="AJ249" s="134"/>
      <c r="AK249" s="409"/>
      <c r="AL249" s="409"/>
      <c r="AM249" s="409"/>
      <c r="AN249" s="409"/>
      <c r="AO249" s="409"/>
    </row>
    <row r="250" spans="1:41" ht="12.75" x14ac:dyDescent="0.2">
      <c r="A250" s="406"/>
      <c r="B250" s="407"/>
      <c r="F250" s="409"/>
      <c r="G250" s="409"/>
      <c r="H250" s="409"/>
      <c r="I250" s="409"/>
      <c r="J250" s="409"/>
      <c r="K250" s="409"/>
      <c r="L250" s="409"/>
      <c r="M250" s="409"/>
      <c r="N250" s="409"/>
      <c r="O250" s="409"/>
      <c r="P250" s="409"/>
      <c r="Q250" s="409"/>
      <c r="R250" s="409"/>
      <c r="S250" s="409"/>
      <c r="T250" s="409"/>
      <c r="U250" s="409"/>
      <c r="V250" s="409"/>
      <c r="W250" s="409"/>
      <c r="X250" s="409"/>
      <c r="Y250" s="409"/>
      <c r="Z250" s="409"/>
      <c r="AA250" s="409"/>
      <c r="AB250" s="409"/>
      <c r="AC250" s="409"/>
      <c r="AD250" s="134"/>
      <c r="AE250" s="134"/>
      <c r="AF250" s="134"/>
      <c r="AG250" s="134"/>
      <c r="AH250" s="134"/>
      <c r="AI250" s="134"/>
      <c r="AJ250" s="134"/>
      <c r="AK250" s="409"/>
      <c r="AL250" s="409"/>
      <c r="AM250" s="409"/>
      <c r="AN250" s="409"/>
      <c r="AO250" s="409"/>
    </row>
    <row r="251" spans="1:41" ht="12.75" x14ac:dyDescent="0.2">
      <c r="A251" s="406"/>
      <c r="B251" s="407"/>
      <c r="F251" s="409"/>
      <c r="G251" s="409"/>
      <c r="H251" s="409"/>
      <c r="I251" s="409"/>
      <c r="J251" s="409"/>
      <c r="K251" s="409"/>
      <c r="L251" s="409"/>
      <c r="M251" s="409"/>
      <c r="N251" s="409"/>
      <c r="O251" s="409"/>
      <c r="P251" s="409"/>
      <c r="Q251" s="409"/>
      <c r="R251" s="409"/>
      <c r="S251" s="409"/>
      <c r="T251" s="409"/>
      <c r="U251" s="409"/>
      <c r="V251" s="409"/>
      <c r="W251" s="409"/>
      <c r="X251" s="409"/>
      <c r="Y251" s="409"/>
      <c r="Z251" s="409"/>
      <c r="AA251" s="409"/>
      <c r="AB251" s="409"/>
      <c r="AC251" s="409"/>
      <c r="AD251" s="134"/>
      <c r="AE251" s="134"/>
      <c r="AF251" s="134"/>
      <c r="AG251" s="134"/>
      <c r="AH251" s="134"/>
      <c r="AI251" s="134"/>
      <c r="AJ251" s="134"/>
      <c r="AK251" s="409"/>
      <c r="AL251" s="409"/>
      <c r="AM251" s="409"/>
      <c r="AN251" s="409"/>
      <c r="AO251" s="409"/>
    </row>
    <row r="252" spans="1:41" ht="12.75" x14ac:dyDescent="0.2">
      <c r="A252" s="406"/>
      <c r="B252" s="407"/>
      <c r="F252" s="409"/>
      <c r="G252" s="409"/>
      <c r="H252" s="409"/>
      <c r="I252" s="409"/>
      <c r="J252" s="409"/>
      <c r="K252" s="409"/>
      <c r="L252" s="409"/>
      <c r="M252" s="409"/>
      <c r="N252" s="409"/>
      <c r="O252" s="409"/>
      <c r="P252" s="409"/>
      <c r="Q252" s="409"/>
      <c r="R252" s="409"/>
      <c r="S252" s="409"/>
      <c r="T252" s="409"/>
      <c r="U252" s="409"/>
      <c r="V252" s="409"/>
      <c r="W252" s="409"/>
      <c r="X252" s="409"/>
      <c r="Y252" s="409"/>
      <c r="Z252" s="409"/>
      <c r="AA252" s="409"/>
      <c r="AB252" s="409"/>
      <c r="AC252" s="409"/>
      <c r="AD252" s="134"/>
      <c r="AE252" s="134"/>
      <c r="AF252" s="134"/>
      <c r="AG252" s="134"/>
      <c r="AH252" s="134"/>
      <c r="AI252" s="134"/>
      <c r="AJ252" s="134"/>
      <c r="AK252" s="409"/>
      <c r="AL252" s="409"/>
      <c r="AM252" s="409"/>
      <c r="AN252" s="409"/>
      <c r="AO252" s="409"/>
    </row>
    <row r="253" spans="1:41" ht="12.75" x14ac:dyDescent="0.2">
      <c r="A253" s="406"/>
      <c r="B253" s="407"/>
      <c r="F253" s="409"/>
      <c r="G253" s="409"/>
      <c r="H253" s="409"/>
      <c r="I253" s="409"/>
      <c r="J253" s="409"/>
      <c r="K253" s="409"/>
      <c r="L253" s="409"/>
      <c r="M253" s="409"/>
      <c r="N253" s="409"/>
      <c r="O253" s="409"/>
      <c r="P253" s="409"/>
      <c r="Q253" s="409"/>
      <c r="R253" s="409"/>
      <c r="S253" s="409"/>
      <c r="T253" s="409"/>
      <c r="U253" s="409"/>
      <c r="V253" s="409"/>
      <c r="W253" s="409"/>
      <c r="X253" s="409"/>
      <c r="Y253" s="409"/>
      <c r="Z253" s="409"/>
      <c r="AA253" s="409"/>
      <c r="AB253" s="409"/>
      <c r="AC253" s="409"/>
      <c r="AD253" s="134"/>
      <c r="AE253" s="134"/>
      <c r="AF253" s="134"/>
      <c r="AG253" s="134"/>
      <c r="AH253" s="134"/>
      <c r="AI253" s="134"/>
      <c r="AJ253" s="134"/>
      <c r="AK253" s="409"/>
      <c r="AL253" s="409"/>
      <c r="AM253" s="409"/>
      <c r="AN253" s="409"/>
      <c r="AO253" s="409"/>
    </row>
    <row r="254" spans="1:41" ht="12.75" x14ac:dyDescent="0.2">
      <c r="A254" s="406"/>
      <c r="B254" s="407"/>
      <c r="F254" s="409"/>
      <c r="G254" s="409"/>
      <c r="H254" s="409"/>
      <c r="I254" s="409"/>
      <c r="J254" s="409"/>
      <c r="K254" s="409"/>
      <c r="L254" s="409"/>
      <c r="M254" s="409"/>
      <c r="N254" s="409"/>
      <c r="O254" s="409"/>
      <c r="P254" s="409"/>
      <c r="Q254" s="409"/>
      <c r="R254" s="409"/>
      <c r="S254" s="409"/>
      <c r="T254" s="409"/>
      <c r="U254" s="409"/>
      <c r="V254" s="409"/>
      <c r="W254" s="409"/>
      <c r="X254" s="409"/>
      <c r="Y254" s="409"/>
      <c r="Z254" s="409"/>
      <c r="AA254" s="409"/>
      <c r="AB254" s="409"/>
      <c r="AC254" s="409"/>
      <c r="AD254" s="134"/>
      <c r="AE254" s="134"/>
      <c r="AF254" s="134"/>
      <c r="AG254" s="134"/>
      <c r="AH254" s="134"/>
      <c r="AI254" s="134"/>
      <c r="AJ254" s="134"/>
      <c r="AK254" s="409"/>
      <c r="AL254" s="409"/>
      <c r="AM254" s="409"/>
      <c r="AN254" s="409"/>
      <c r="AO254" s="409"/>
    </row>
    <row r="255" spans="1:41" ht="12.75" x14ac:dyDescent="0.2">
      <c r="A255" s="406"/>
      <c r="B255" s="407"/>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c r="AB255" s="409"/>
      <c r="AC255" s="409"/>
      <c r="AD255" s="134"/>
      <c r="AE255" s="134"/>
      <c r="AF255" s="134"/>
      <c r="AG255" s="134"/>
      <c r="AH255" s="134"/>
      <c r="AI255" s="134"/>
      <c r="AJ255" s="134"/>
      <c r="AK255" s="409"/>
      <c r="AL255" s="409"/>
      <c r="AM255" s="409"/>
      <c r="AN255" s="409"/>
      <c r="AO255" s="409"/>
    </row>
    <row r="256" spans="1:41" ht="12.75" x14ac:dyDescent="0.2">
      <c r="A256" s="406"/>
      <c r="B256" s="407"/>
      <c r="F256" s="409"/>
      <c r="G256" s="409"/>
      <c r="H256" s="409"/>
      <c r="I256" s="409"/>
      <c r="J256" s="409"/>
      <c r="K256" s="409"/>
      <c r="L256" s="409"/>
      <c r="M256" s="409"/>
      <c r="N256" s="409"/>
      <c r="O256" s="409"/>
      <c r="P256" s="409"/>
      <c r="Q256" s="409"/>
      <c r="R256" s="409"/>
      <c r="S256" s="409"/>
      <c r="T256" s="409"/>
      <c r="U256" s="409"/>
      <c r="V256" s="409"/>
      <c r="W256" s="409"/>
      <c r="X256" s="409"/>
      <c r="Y256" s="409"/>
      <c r="Z256" s="409"/>
      <c r="AA256" s="409"/>
      <c r="AB256" s="409"/>
      <c r="AC256" s="409"/>
      <c r="AD256" s="134"/>
      <c r="AE256" s="134"/>
      <c r="AF256" s="134"/>
      <c r="AG256" s="134"/>
      <c r="AH256" s="134"/>
      <c r="AI256" s="134"/>
      <c r="AJ256" s="134"/>
      <c r="AK256" s="409"/>
      <c r="AL256" s="409"/>
      <c r="AM256" s="409"/>
      <c r="AN256" s="409"/>
      <c r="AO256" s="409"/>
    </row>
    <row r="257" spans="1:41" ht="12.75" x14ac:dyDescent="0.2">
      <c r="A257" s="406"/>
      <c r="B257" s="407"/>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c r="AB257" s="409"/>
      <c r="AC257" s="409"/>
      <c r="AD257" s="134"/>
      <c r="AE257" s="134"/>
      <c r="AF257" s="134"/>
      <c r="AG257" s="134"/>
      <c r="AH257" s="134"/>
      <c r="AI257" s="134"/>
      <c r="AJ257" s="134"/>
      <c r="AK257" s="409"/>
      <c r="AL257" s="409"/>
      <c r="AM257" s="409"/>
      <c r="AN257" s="409"/>
      <c r="AO257" s="409"/>
    </row>
    <row r="258" spans="1:41" ht="12.75" x14ac:dyDescent="0.2">
      <c r="A258" s="406"/>
      <c r="B258" s="407"/>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c r="AB258" s="409"/>
      <c r="AC258" s="409"/>
      <c r="AD258" s="134"/>
      <c r="AE258" s="134"/>
      <c r="AF258" s="134"/>
      <c r="AG258" s="134"/>
      <c r="AH258" s="134"/>
      <c r="AI258" s="134"/>
      <c r="AJ258" s="134"/>
      <c r="AK258" s="409"/>
      <c r="AL258" s="409"/>
      <c r="AM258" s="409"/>
      <c r="AN258" s="409"/>
      <c r="AO258" s="409"/>
    </row>
    <row r="259" spans="1:41" ht="12.75" x14ac:dyDescent="0.2">
      <c r="A259" s="406"/>
      <c r="B259" s="407"/>
      <c r="F259" s="409"/>
      <c r="G259" s="409"/>
      <c r="H259" s="409"/>
      <c r="I259" s="409"/>
      <c r="J259" s="409"/>
      <c r="K259" s="409"/>
      <c r="L259" s="409"/>
      <c r="M259" s="409"/>
      <c r="N259" s="409"/>
      <c r="O259" s="409"/>
      <c r="P259" s="409"/>
      <c r="Q259" s="409"/>
      <c r="R259" s="409"/>
      <c r="S259" s="409"/>
      <c r="T259" s="409"/>
      <c r="U259" s="409"/>
      <c r="V259" s="409"/>
      <c r="W259" s="409"/>
      <c r="X259" s="409"/>
      <c r="Y259" s="409"/>
      <c r="Z259" s="409"/>
      <c r="AA259" s="409"/>
      <c r="AB259" s="409"/>
      <c r="AC259" s="409"/>
      <c r="AD259" s="134"/>
      <c r="AE259" s="134"/>
      <c r="AF259" s="134"/>
      <c r="AG259" s="134"/>
      <c r="AH259" s="134"/>
      <c r="AI259" s="134"/>
      <c r="AJ259" s="134"/>
      <c r="AK259" s="409"/>
      <c r="AL259" s="409"/>
      <c r="AM259" s="409"/>
      <c r="AN259" s="409"/>
      <c r="AO259" s="409"/>
    </row>
    <row r="260" spans="1:41" ht="12.75" x14ac:dyDescent="0.2">
      <c r="A260" s="406"/>
      <c r="B260" s="407"/>
      <c r="F260" s="409"/>
      <c r="G260" s="409"/>
      <c r="H260" s="409"/>
      <c r="I260" s="409"/>
      <c r="J260" s="409"/>
      <c r="K260" s="409"/>
      <c r="L260" s="409"/>
      <c r="M260" s="409"/>
      <c r="N260" s="409"/>
      <c r="O260" s="409"/>
      <c r="P260" s="409"/>
      <c r="Q260" s="409"/>
      <c r="R260" s="409"/>
      <c r="S260" s="409"/>
      <c r="T260" s="409"/>
      <c r="U260" s="409"/>
      <c r="V260" s="409"/>
      <c r="W260" s="409"/>
      <c r="X260" s="409"/>
      <c r="Y260" s="409"/>
      <c r="Z260" s="409"/>
      <c r="AA260" s="409"/>
      <c r="AB260" s="409"/>
      <c r="AC260" s="409"/>
      <c r="AD260" s="134"/>
      <c r="AE260" s="134"/>
      <c r="AF260" s="134"/>
      <c r="AG260" s="134"/>
      <c r="AH260" s="134"/>
      <c r="AI260" s="134"/>
      <c r="AJ260" s="134"/>
      <c r="AK260" s="409"/>
      <c r="AL260" s="409"/>
      <c r="AM260" s="409"/>
      <c r="AN260" s="409"/>
      <c r="AO260" s="409"/>
    </row>
    <row r="261" spans="1:41" ht="12.75" x14ac:dyDescent="0.2">
      <c r="A261" s="406"/>
      <c r="B261" s="407"/>
      <c r="F261" s="409"/>
      <c r="G261" s="409"/>
      <c r="H261" s="409"/>
      <c r="I261" s="409"/>
      <c r="J261" s="409"/>
      <c r="K261" s="409"/>
      <c r="L261" s="409"/>
      <c r="M261" s="409"/>
      <c r="N261" s="409"/>
      <c r="O261" s="409"/>
      <c r="P261" s="409"/>
      <c r="Q261" s="409"/>
      <c r="R261" s="409"/>
      <c r="S261" s="409"/>
      <c r="T261" s="409"/>
      <c r="U261" s="409"/>
      <c r="V261" s="409"/>
      <c r="W261" s="409"/>
      <c r="X261" s="409"/>
      <c r="Y261" s="409"/>
      <c r="Z261" s="409"/>
      <c r="AA261" s="409"/>
      <c r="AB261" s="409"/>
      <c r="AC261" s="409"/>
      <c r="AD261" s="134"/>
      <c r="AE261" s="134"/>
      <c r="AF261" s="134"/>
      <c r="AG261" s="134"/>
      <c r="AH261" s="134"/>
      <c r="AI261" s="134"/>
      <c r="AJ261" s="134"/>
      <c r="AK261" s="409"/>
      <c r="AL261" s="409"/>
      <c r="AM261" s="409"/>
      <c r="AN261" s="409"/>
      <c r="AO261" s="409"/>
    </row>
    <row r="262" spans="1:41" ht="12.75" x14ac:dyDescent="0.2">
      <c r="A262" s="406"/>
      <c r="B262" s="407"/>
      <c r="F262" s="409"/>
      <c r="G262" s="409"/>
      <c r="H262" s="409"/>
      <c r="I262" s="409"/>
      <c r="J262" s="409"/>
      <c r="K262" s="409"/>
      <c r="L262" s="409"/>
      <c r="M262" s="409"/>
      <c r="N262" s="409"/>
      <c r="O262" s="409"/>
      <c r="P262" s="409"/>
      <c r="Q262" s="409"/>
      <c r="R262" s="409"/>
      <c r="S262" s="409"/>
      <c r="T262" s="409"/>
      <c r="U262" s="409"/>
      <c r="V262" s="409"/>
      <c r="W262" s="409"/>
      <c r="X262" s="409"/>
      <c r="Y262" s="409"/>
      <c r="Z262" s="409"/>
      <c r="AA262" s="409"/>
      <c r="AB262" s="409"/>
      <c r="AC262" s="409"/>
      <c r="AD262" s="134"/>
      <c r="AE262" s="134"/>
      <c r="AF262" s="134"/>
      <c r="AG262" s="134"/>
      <c r="AH262" s="134"/>
      <c r="AI262" s="134"/>
      <c r="AJ262" s="134"/>
      <c r="AK262" s="409"/>
      <c r="AL262" s="409"/>
      <c r="AM262" s="409"/>
      <c r="AN262" s="409"/>
      <c r="AO262" s="409"/>
    </row>
    <row r="263" spans="1:41" ht="12.75" x14ac:dyDescent="0.2">
      <c r="A263" s="406"/>
      <c r="B263" s="407"/>
      <c r="F263" s="409"/>
      <c r="G263" s="409"/>
      <c r="H263" s="409"/>
      <c r="I263" s="409"/>
      <c r="J263" s="409"/>
      <c r="K263" s="409"/>
      <c r="L263" s="409"/>
      <c r="M263" s="409"/>
      <c r="N263" s="409"/>
      <c r="O263" s="409"/>
      <c r="P263" s="409"/>
      <c r="Q263" s="409"/>
      <c r="R263" s="409"/>
      <c r="S263" s="409"/>
      <c r="T263" s="409"/>
      <c r="U263" s="409"/>
      <c r="V263" s="409"/>
      <c r="W263" s="409"/>
      <c r="X263" s="409"/>
      <c r="Y263" s="409"/>
      <c r="Z263" s="409"/>
      <c r="AA263" s="409"/>
      <c r="AB263" s="409"/>
      <c r="AC263" s="409"/>
      <c r="AD263" s="134"/>
      <c r="AE263" s="134"/>
      <c r="AF263" s="134"/>
      <c r="AG263" s="134"/>
      <c r="AH263" s="134"/>
      <c r="AI263" s="134"/>
      <c r="AJ263" s="134"/>
      <c r="AK263" s="409"/>
      <c r="AL263" s="409"/>
      <c r="AM263" s="409"/>
      <c r="AN263" s="409"/>
      <c r="AO263" s="409"/>
    </row>
    <row r="264" spans="1:41" ht="12.75" x14ac:dyDescent="0.2">
      <c r="A264" s="406"/>
      <c r="B264" s="407"/>
      <c r="F264" s="409"/>
      <c r="G264" s="409"/>
      <c r="H264" s="409"/>
      <c r="I264" s="409"/>
      <c r="J264" s="409"/>
      <c r="K264" s="409"/>
      <c r="L264" s="409"/>
      <c r="M264" s="409"/>
      <c r="N264" s="409"/>
      <c r="O264" s="409"/>
      <c r="P264" s="409"/>
      <c r="Q264" s="409"/>
      <c r="R264" s="409"/>
      <c r="S264" s="409"/>
      <c r="T264" s="409"/>
      <c r="U264" s="409"/>
      <c r="V264" s="409"/>
      <c r="W264" s="409"/>
      <c r="X264" s="409"/>
      <c r="Y264" s="409"/>
      <c r="Z264" s="409"/>
      <c r="AA264" s="409"/>
      <c r="AB264" s="409"/>
      <c r="AC264" s="409"/>
      <c r="AD264" s="134"/>
      <c r="AE264" s="134"/>
      <c r="AF264" s="134"/>
      <c r="AG264" s="134"/>
      <c r="AH264" s="134"/>
      <c r="AI264" s="134"/>
      <c r="AJ264" s="134"/>
      <c r="AK264" s="409"/>
      <c r="AL264" s="409"/>
      <c r="AM264" s="409"/>
      <c r="AN264" s="409"/>
      <c r="AO264" s="409"/>
    </row>
    <row r="265" spans="1:41" ht="12.75" x14ac:dyDescent="0.2">
      <c r="A265" s="406"/>
      <c r="B265" s="407"/>
      <c r="F265" s="409"/>
      <c r="G265" s="409"/>
      <c r="H265" s="409"/>
      <c r="I265" s="409"/>
      <c r="J265" s="409"/>
      <c r="K265" s="409"/>
      <c r="L265" s="409"/>
      <c r="M265" s="409"/>
      <c r="N265" s="409"/>
      <c r="O265" s="409"/>
      <c r="P265" s="409"/>
      <c r="Q265" s="409"/>
      <c r="R265" s="409"/>
      <c r="S265" s="409"/>
      <c r="T265" s="409"/>
      <c r="U265" s="409"/>
      <c r="V265" s="409"/>
      <c r="W265" s="409"/>
      <c r="X265" s="409"/>
      <c r="Y265" s="409"/>
      <c r="Z265" s="409"/>
      <c r="AA265" s="409"/>
      <c r="AB265" s="409"/>
      <c r="AC265" s="409"/>
      <c r="AD265" s="134"/>
      <c r="AE265" s="134"/>
      <c r="AF265" s="134"/>
      <c r="AG265" s="134"/>
      <c r="AH265" s="134"/>
      <c r="AI265" s="134"/>
      <c r="AJ265" s="134"/>
      <c r="AK265" s="409"/>
      <c r="AL265" s="409"/>
      <c r="AM265" s="409"/>
      <c r="AN265" s="409"/>
      <c r="AO265" s="409"/>
    </row>
    <row r="266" spans="1:41" ht="12.75" x14ac:dyDescent="0.2">
      <c r="A266" s="406"/>
      <c r="B266" s="407"/>
      <c r="F266" s="409"/>
      <c r="G266" s="409"/>
      <c r="H266" s="409"/>
      <c r="I266" s="409"/>
      <c r="J266" s="409"/>
      <c r="K266" s="409"/>
      <c r="L266" s="409"/>
      <c r="M266" s="409"/>
      <c r="N266" s="409"/>
      <c r="O266" s="409"/>
      <c r="P266" s="409"/>
      <c r="Q266" s="409"/>
      <c r="R266" s="409"/>
      <c r="S266" s="409"/>
      <c r="T266" s="409"/>
      <c r="U266" s="409"/>
      <c r="V266" s="409"/>
      <c r="W266" s="409"/>
      <c r="X266" s="409"/>
      <c r="Y266" s="409"/>
      <c r="Z266" s="409"/>
      <c r="AA266" s="409"/>
      <c r="AB266" s="409"/>
      <c r="AC266" s="409"/>
      <c r="AD266" s="134"/>
      <c r="AE266" s="134"/>
      <c r="AF266" s="134"/>
      <c r="AG266" s="134"/>
      <c r="AH266" s="134"/>
      <c r="AI266" s="134"/>
      <c r="AJ266" s="134"/>
      <c r="AK266" s="409"/>
      <c r="AL266" s="409"/>
      <c r="AM266" s="409"/>
      <c r="AN266" s="409"/>
      <c r="AO266" s="409"/>
    </row>
    <row r="267" spans="1:41" ht="12.75" x14ac:dyDescent="0.2">
      <c r="A267" s="406"/>
      <c r="B267" s="407"/>
      <c r="F267" s="409"/>
      <c r="G267" s="409"/>
      <c r="H267" s="409"/>
      <c r="I267" s="409"/>
      <c r="J267" s="409"/>
      <c r="K267" s="409"/>
      <c r="L267" s="409"/>
      <c r="M267" s="409"/>
      <c r="N267" s="409"/>
      <c r="O267" s="409"/>
      <c r="P267" s="409"/>
      <c r="Q267" s="409"/>
      <c r="R267" s="409"/>
      <c r="S267" s="409"/>
      <c r="T267" s="409"/>
      <c r="U267" s="409"/>
      <c r="V267" s="409"/>
      <c r="W267" s="409"/>
      <c r="X267" s="409"/>
      <c r="Y267" s="409"/>
      <c r="Z267" s="409"/>
      <c r="AA267" s="409"/>
      <c r="AB267" s="409"/>
      <c r="AC267" s="409"/>
      <c r="AD267" s="134"/>
      <c r="AE267" s="134"/>
      <c r="AF267" s="134"/>
      <c r="AG267" s="134"/>
      <c r="AH267" s="134"/>
      <c r="AI267" s="134"/>
      <c r="AJ267" s="134"/>
      <c r="AK267" s="409"/>
      <c r="AL267" s="409"/>
      <c r="AM267" s="409"/>
      <c r="AN267" s="409"/>
      <c r="AO267" s="409"/>
    </row>
    <row r="268" spans="1:41" ht="12.75" x14ac:dyDescent="0.2">
      <c r="A268" s="406"/>
      <c r="B268" s="407"/>
      <c r="F268" s="409"/>
      <c r="G268" s="409"/>
      <c r="H268" s="409"/>
      <c r="I268" s="409"/>
      <c r="J268" s="409"/>
      <c r="K268" s="409"/>
      <c r="L268" s="409"/>
      <c r="M268" s="409"/>
      <c r="N268" s="409"/>
      <c r="O268" s="409"/>
      <c r="P268" s="409"/>
      <c r="Q268" s="409"/>
      <c r="R268" s="409"/>
      <c r="S268" s="409"/>
      <c r="T268" s="409"/>
      <c r="U268" s="409"/>
      <c r="V268" s="409"/>
      <c r="W268" s="409"/>
      <c r="X268" s="409"/>
      <c r="Y268" s="409"/>
      <c r="Z268" s="409"/>
      <c r="AA268" s="409"/>
      <c r="AB268" s="409"/>
      <c r="AC268" s="409"/>
      <c r="AD268" s="134"/>
      <c r="AE268" s="134"/>
      <c r="AF268" s="134"/>
      <c r="AG268" s="134"/>
      <c r="AH268" s="134"/>
      <c r="AI268" s="134"/>
      <c r="AJ268" s="134"/>
      <c r="AK268" s="409"/>
      <c r="AL268" s="409"/>
      <c r="AM268" s="409"/>
      <c r="AN268" s="409"/>
      <c r="AO268" s="409"/>
    </row>
    <row r="269" spans="1:41" ht="12.75" x14ac:dyDescent="0.2">
      <c r="A269" s="406"/>
      <c r="B269" s="407"/>
      <c r="F269" s="409"/>
      <c r="G269" s="409"/>
      <c r="H269" s="409"/>
      <c r="I269" s="409"/>
      <c r="J269" s="409"/>
      <c r="K269" s="409"/>
      <c r="L269" s="409"/>
      <c r="M269" s="409"/>
      <c r="N269" s="409"/>
      <c r="O269" s="409"/>
      <c r="P269" s="409"/>
      <c r="Q269" s="409"/>
      <c r="R269" s="409"/>
      <c r="S269" s="409"/>
      <c r="T269" s="409"/>
      <c r="U269" s="409"/>
      <c r="V269" s="409"/>
      <c r="W269" s="409"/>
      <c r="X269" s="409"/>
      <c r="Y269" s="409"/>
      <c r="Z269" s="409"/>
      <c r="AA269" s="409"/>
      <c r="AB269" s="409"/>
      <c r="AC269" s="409"/>
      <c r="AD269" s="134"/>
      <c r="AE269" s="134"/>
      <c r="AF269" s="134"/>
      <c r="AG269" s="134"/>
      <c r="AH269" s="134"/>
      <c r="AI269" s="134"/>
      <c r="AJ269" s="134"/>
      <c r="AK269" s="409"/>
      <c r="AL269" s="409"/>
      <c r="AM269" s="409"/>
      <c r="AN269" s="409"/>
      <c r="AO269" s="409"/>
    </row>
    <row r="270" spans="1:41" ht="12.75" x14ac:dyDescent="0.2">
      <c r="A270" s="406"/>
      <c r="B270" s="407"/>
      <c r="F270" s="409"/>
      <c r="G270" s="409"/>
      <c r="H270" s="409"/>
      <c r="I270" s="409"/>
      <c r="J270" s="409"/>
      <c r="K270" s="409"/>
      <c r="L270" s="409"/>
      <c r="M270" s="409"/>
      <c r="N270" s="409"/>
      <c r="O270" s="409"/>
      <c r="P270" s="409"/>
      <c r="Q270" s="409"/>
      <c r="R270" s="409"/>
      <c r="S270" s="409"/>
      <c r="T270" s="409"/>
      <c r="U270" s="409"/>
      <c r="V270" s="409"/>
      <c r="W270" s="409"/>
      <c r="X270" s="409"/>
      <c r="Y270" s="409"/>
      <c r="Z270" s="409"/>
      <c r="AA270" s="409"/>
      <c r="AB270" s="409"/>
      <c r="AC270" s="409"/>
      <c r="AD270" s="134"/>
      <c r="AE270" s="134"/>
      <c r="AF270" s="134"/>
      <c r="AG270" s="134"/>
      <c r="AH270" s="134"/>
      <c r="AI270" s="134"/>
      <c r="AJ270" s="134"/>
      <c r="AK270" s="409"/>
      <c r="AL270" s="409"/>
      <c r="AM270" s="409"/>
      <c r="AN270" s="409"/>
      <c r="AO270" s="409"/>
    </row>
    <row r="271" spans="1:41" ht="12.75" x14ac:dyDescent="0.2">
      <c r="A271" s="406"/>
      <c r="B271" s="407"/>
      <c r="F271" s="409"/>
      <c r="G271" s="409"/>
      <c r="H271" s="409"/>
      <c r="I271" s="409"/>
      <c r="J271" s="409"/>
      <c r="K271" s="409"/>
      <c r="L271" s="409"/>
      <c r="M271" s="409"/>
      <c r="N271" s="409"/>
      <c r="O271" s="409"/>
      <c r="P271" s="409"/>
      <c r="Q271" s="409"/>
      <c r="R271" s="409"/>
      <c r="S271" s="409"/>
      <c r="T271" s="409"/>
      <c r="U271" s="409"/>
      <c r="V271" s="409"/>
      <c r="W271" s="409"/>
      <c r="X271" s="409"/>
      <c r="Y271" s="409"/>
      <c r="Z271" s="409"/>
      <c r="AA271" s="409"/>
      <c r="AB271" s="409"/>
      <c r="AC271" s="409"/>
      <c r="AD271" s="134"/>
      <c r="AE271" s="134"/>
      <c r="AF271" s="134"/>
      <c r="AG271" s="134"/>
      <c r="AH271" s="134"/>
      <c r="AI271" s="134"/>
      <c r="AJ271" s="134"/>
      <c r="AK271" s="409"/>
      <c r="AL271" s="409"/>
      <c r="AM271" s="409"/>
      <c r="AN271" s="409"/>
      <c r="AO271" s="409"/>
    </row>
    <row r="272" spans="1:41" ht="12.75" x14ac:dyDescent="0.2">
      <c r="A272" s="406"/>
      <c r="B272" s="407"/>
      <c r="F272" s="409"/>
      <c r="G272" s="409"/>
      <c r="H272" s="409"/>
      <c r="I272" s="409"/>
      <c r="J272" s="409"/>
      <c r="K272" s="409"/>
      <c r="L272" s="409"/>
      <c r="M272" s="409"/>
      <c r="N272" s="409"/>
      <c r="O272" s="409"/>
      <c r="P272" s="409"/>
      <c r="Q272" s="409"/>
      <c r="R272" s="409"/>
      <c r="S272" s="409"/>
      <c r="T272" s="409"/>
      <c r="U272" s="409"/>
      <c r="V272" s="409"/>
      <c r="W272" s="409"/>
      <c r="X272" s="409"/>
      <c r="Y272" s="409"/>
      <c r="Z272" s="409"/>
      <c r="AA272" s="409"/>
      <c r="AB272" s="409"/>
      <c r="AC272" s="409"/>
      <c r="AD272" s="134"/>
      <c r="AE272" s="134"/>
      <c r="AF272" s="134"/>
      <c r="AG272" s="134"/>
      <c r="AH272" s="134"/>
      <c r="AI272" s="134"/>
      <c r="AJ272" s="134"/>
      <c r="AK272" s="409"/>
      <c r="AL272" s="409"/>
      <c r="AM272" s="409"/>
      <c r="AN272" s="409"/>
      <c r="AO272" s="409"/>
    </row>
    <row r="273" spans="1:41" ht="12.75" x14ac:dyDescent="0.2">
      <c r="A273" s="406"/>
      <c r="B273" s="407"/>
      <c r="F273" s="409"/>
      <c r="G273" s="409"/>
      <c r="H273" s="409"/>
      <c r="I273" s="409"/>
      <c r="J273" s="409"/>
      <c r="K273" s="409"/>
      <c r="L273" s="409"/>
      <c r="M273" s="409"/>
      <c r="N273" s="409"/>
      <c r="O273" s="409"/>
      <c r="P273" s="409"/>
      <c r="Q273" s="409"/>
      <c r="R273" s="409"/>
      <c r="S273" s="409"/>
      <c r="T273" s="409"/>
      <c r="U273" s="409"/>
      <c r="V273" s="409"/>
      <c r="W273" s="409"/>
      <c r="X273" s="409"/>
      <c r="Y273" s="409"/>
      <c r="Z273" s="409"/>
      <c r="AA273" s="409"/>
      <c r="AB273" s="409"/>
      <c r="AC273" s="409"/>
      <c r="AD273" s="134"/>
      <c r="AE273" s="134"/>
      <c r="AF273" s="134"/>
      <c r="AG273" s="134"/>
      <c r="AH273" s="134"/>
      <c r="AI273" s="134"/>
      <c r="AJ273" s="134"/>
      <c r="AK273" s="409"/>
      <c r="AL273" s="409"/>
      <c r="AM273" s="409"/>
      <c r="AN273" s="409"/>
      <c r="AO273" s="409"/>
    </row>
    <row r="274" spans="1:41" ht="12.75" x14ac:dyDescent="0.2">
      <c r="A274" s="406"/>
      <c r="B274" s="407"/>
      <c r="F274" s="409"/>
      <c r="G274" s="409"/>
      <c r="H274" s="409"/>
      <c r="I274" s="409"/>
      <c r="J274" s="409"/>
      <c r="K274" s="409"/>
      <c r="L274" s="409"/>
      <c r="M274" s="409"/>
      <c r="N274" s="409"/>
      <c r="O274" s="409"/>
      <c r="P274" s="409"/>
      <c r="Q274" s="409"/>
      <c r="R274" s="409"/>
      <c r="S274" s="409"/>
      <c r="T274" s="409"/>
      <c r="U274" s="409"/>
      <c r="V274" s="409"/>
      <c r="W274" s="409"/>
      <c r="X274" s="409"/>
      <c r="Y274" s="409"/>
      <c r="Z274" s="409"/>
      <c r="AA274" s="409"/>
      <c r="AB274" s="409"/>
      <c r="AC274" s="409"/>
      <c r="AD274" s="134"/>
      <c r="AE274" s="134"/>
      <c r="AF274" s="134"/>
      <c r="AG274" s="134"/>
      <c r="AH274" s="134"/>
      <c r="AI274" s="134"/>
      <c r="AJ274" s="134"/>
      <c r="AK274" s="409"/>
      <c r="AL274" s="409"/>
      <c r="AM274" s="409"/>
      <c r="AN274" s="409"/>
      <c r="AO274" s="409"/>
    </row>
    <row r="275" spans="1:41" ht="12.75" x14ac:dyDescent="0.2">
      <c r="A275" s="406"/>
      <c r="B275" s="407"/>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c r="AB275" s="409"/>
      <c r="AC275" s="409"/>
      <c r="AD275" s="134"/>
      <c r="AE275" s="134"/>
      <c r="AF275" s="134"/>
      <c r="AG275" s="134"/>
      <c r="AH275" s="134"/>
      <c r="AI275" s="134"/>
      <c r="AJ275" s="134"/>
      <c r="AK275" s="409"/>
      <c r="AL275" s="409"/>
      <c r="AM275" s="409"/>
      <c r="AN275" s="409"/>
      <c r="AO275" s="409"/>
    </row>
    <row r="276" spans="1:41" ht="12.75" x14ac:dyDescent="0.2">
      <c r="A276" s="406"/>
      <c r="B276" s="407"/>
      <c r="F276" s="409"/>
      <c r="G276" s="409"/>
      <c r="H276" s="409"/>
      <c r="I276" s="409"/>
      <c r="J276" s="409"/>
      <c r="K276" s="409"/>
      <c r="L276" s="409"/>
      <c r="M276" s="409"/>
      <c r="N276" s="409"/>
      <c r="O276" s="409"/>
      <c r="P276" s="409"/>
      <c r="Q276" s="409"/>
      <c r="R276" s="409"/>
      <c r="S276" s="409"/>
      <c r="T276" s="409"/>
      <c r="U276" s="409"/>
      <c r="V276" s="409"/>
      <c r="W276" s="409"/>
      <c r="X276" s="409"/>
      <c r="Y276" s="409"/>
      <c r="Z276" s="409"/>
      <c r="AA276" s="409"/>
      <c r="AB276" s="409"/>
      <c r="AC276" s="409"/>
      <c r="AD276" s="134"/>
      <c r="AE276" s="134"/>
      <c r="AF276" s="134"/>
      <c r="AG276" s="134"/>
      <c r="AH276" s="134"/>
      <c r="AI276" s="134"/>
      <c r="AJ276" s="134"/>
      <c r="AK276" s="409"/>
      <c r="AL276" s="409"/>
      <c r="AM276" s="409"/>
      <c r="AN276" s="409"/>
      <c r="AO276" s="409"/>
    </row>
    <row r="277" spans="1:41" ht="12.75" x14ac:dyDescent="0.2">
      <c r="A277" s="406"/>
      <c r="B277" s="407"/>
      <c r="F277" s="409"/>
      <c r="G277" s="409"/>
      <c r="H277" s="409"/>
      <c r="I277" s="409"/>
      <c r="J277" s="409"/>
      <c r="K277" s="409"/>
      <c r="L277" s="409"/>
      <c r="M277" s="409"/>
      <c r="N277" s="409"/>
      <c r="O277" s="409"/>
      <c r="P277" s="409"/>
      <c r="Q277" s="409"/>
      <c r="R277" s="409"/>
      <c r="S277" s="409"/>
      <c r="T277" s="409"/>
      <c r="U277" s="409"/>
      <c r="V277" s="409"/>
      <c r="W277" s="409"/>
      <c r="X277" s="409"/>
      <c r="Y277" s="409"/>
      <c r="Z277" s="409"/>
      <c r="AA277" s="409"/>
      <c r="AB277" s="409"/>
      <c r="AC277" s="409"/>
      <c r="AD277" s="134"/>
      <c r="AE277" s="134"/>
      <c r="AF277" s="134"/>
      <c r="AG277" s="134"/>
      <c r="AH277" s="134"/>
      <c r="AI277" s="134"/>
      <c r="AJ277" s="134"/>
      <c r="AK277" s="409"/>
      <c r="AL277" s="409"/>
      <c r="AM277" s="409"/>
      <c r="AN277" s="409"/>
      <c r="AO277" s="409"/>
    </row>
    <row r="278" spans="1:41" ht="12.75" x14ac:dyDescent="0.2">
      <c r="A278" s="406"/>
      <c r="B278" s="407"/>
      <c r="F278" s="409"/>
      <c r="G278" s="409"/>
      <c r="H278" s="409"/>
      <c r="I278" s="409"/>
      <c r="J278" s="409"/>
      <c r="K278" s="409"/>
      <c r="L278" s="409"/>
      <c r="M278" s="409"/>
      <c r="N278" s="409"/>
      <c r="O278" s="409"/>
      <c r="P278" s="409"/>
      <c r="Q278" s="409"/>
      <c r="R278" s="409"/>
      <c r="S278" s="409"/>
      <c r="T278" s="409"/>
      <c r="U278" s="409"/>
      <c r="V278" s="409"/>
      <c r="W278" s="409"/>
      <c r="X278" s="409"/>
      <c r="Y278" s="409"/>
      <c r="Z278" s="409"/>
      <c r="AA278" s="409"/>
      <c r="AB278" s="409"/>
      <c r="AC278" s="409"/>
      <c r="AD278" s="134"/>
      <c r="AE278" s="134"/>
      <c r="AF278" s="134"/>
      <c r="AG278" s="134"/>
      <c r="AH278" s="134"/>
      <c r="AI278" s="134"/>
      <c r="AJ278" s="134"/>
      <c r="AK278" s="409"/>
      <c r="AL278" s="409"/>
      <c r="AM278" s="409"/>
      <c r="AN278" s="409"/>
      <c r="AO278" s="409"/>
    </row>
    <row r="279" spans="1:41" ht="12.75" x14ac:dyDescent="0.2">
      <c r="A279" s="406"/>
      <c r="B279" s="407"/>
      <c r="F279" s="409"/>
      <c r="G279" s="409"/>
      <c r="H279" s="409"/>
      <c r="I279" s="409"/>
      <c r="J279" s="409"/>
      <c r="K279" s="409"/>
      <c r="L279" s="409"/>
      <c r="M279" s="409"/>
      <c r="N279" s="409"/>
      <c r="O279" s="409"/>
      <c r="P279" s="409"/>
      <c r="Q279" s="409"/>
      <c r="R279" s="409"/>
      <c r="S279" s="409"/>
      <c r="T279" s="409"/>
      <c r="U279" s="409"/>
      <c r="V279" s="409"/>
      <c r="W279" s="409"/>
      <c r="X279" s="409"/>
      <c r="Y279" s="409"/>
      <c r="Z279" s="409"/>
      <c r="AA279" s="409"/>
      <c r="AB279" s="409"/>
      <c r="AC279" s="409"/>
      <c r="AD279" s="134"/>
      <c r="AE279" s="134"/>
      <c r="AF279" s="134"/>
      <c r="AG279" s="134"/>
      <c r="AH279" s="134"/>
      <c r="AI279" s="134"/>
      <c r="AJ279" s="134"/>
      <c r="AK279" s="409"/>
      <c r="AL279" s="409"/>
      <c r="AM279" s="409"/>
      <c r="AN279" s="409"/>
      <c r="AO279" s="409"/>
    </row>
    <row r="280" spans="1:41" ht="12.75" x14ac:dyDescent="0.2">
      <c r="A280" s="406"/>
      <c r="B280" s="407"/>
      <c r="F280" s="409"/>
      <c r="G280" s="409"/>
      <c r="H280" s="409"/>
      <c r="I280" s="409"/>
      <c r="J280" s="409"/>
      <c r="K280" s="409"/>
      <c r="L280" s="409"/>
      <c r="M280" s="409"/>
      <c r="N280" s="409"/>
      <c r="O280" s="409"/>
      <c r="P280" s="409"/>
      <c r="Q280" s="409"/>
      <c r="R280" s="409"/>
      <c r="S280" s="409"/>
      <c r="T280" s="409"/>
      <c r="U280" s="409"/>
      <c r="V280" s="409"/>
      <c r="W280" s="409"/>
      <c r="X280" s="409"/>
      <c r="Y280" s="409"/>
      <c r="Z280" s="409"/>
      <c r="AA280" s="409"/>
      <c r="AB280" s="409"/>
      <c r="AC280" s="409"/>
      <c r="AD280" s="134"/>
      <c r="AE280" s="134"/>
      <c r="AF280" s="134"/>
      <c r="AG280" s="134"/>
      <c r="AH280" s="134"/>
      <c r="AI280" s="134"/>
      <c r="AJ280" s="134"/>
      <c r="AK280" s="409"/>
      <c r="AL280" s="409"/>
      <c r="AM280" s="409"/>
      <c r="AN280" s="409"/>
      <c r="AO280" s="409"/>
    </row>
    <row r="281" spans="1:41" ht="12.75" x14ac:dyDescent="0.2">
      <c r="A281" s="406"/>
      <c r="B281" s="407"/>
      <c r="F281" s="409"/>
      <c r="G281" s="409"/>
      <c r="H281" s="409"/>
      <c r="I281" s="409"/>
      <c r="J281" s="409"/>
      <c r="K281" s="409"/>
      <c r="L281" s="409"/>
      <c r="M281" s="409"/>
      <c r="N281" s="409"/>
      <c r="O281" s="409"/>
      <c r="P281" s="409"/>
      <c r="Q281" s="409"/>
      <c r="R281" s="409"/>
      <c r="S281" s="409"/>
      <c r="T281" s="409"/>
      <c r="U281" s="409"/>
      <c r="V281" s="409"/>
      <c r="W281" s="409"/>
      <c r="X281" s="409"/>
      <c r="Y281" s="409"/>
      <c r="Z281" s="409"/>
      <c r="AA281" s="409"/>
      <c r="AB281" s="409"/>
      <c r="AC281" s="409"/>
      <c r="AD281" s="134"/>
      <c r="AE281" s="134"/>
      <c r="AF281" s="134"/>
      <c r="AG281" s="134"/>
      <c r="AH281" s="134"/>
      <c r="AI281" s="134"/>
      <c r="AJ281" s="134"/>
      <c r="AK281" s="409"/>
      <c r="AL281" s="409"/>
      <c r="AM281" s="409"/>
      <c r="AN281" s="409"/>
      <c r="AO281" s="409"/>
    </row>
    <row r="282" spans="1:41" ht="12.75" x14ac:dyDescent="0.2">
      <c r="A282" s="406"/>
      <c r="B282" s="407"/>
      <c r="F282" s="409"/>
      <c r="G282" s="409"/>
      <c r="H282" s="409"/>
      <c r="I282" s="409"/>
      <c r="J282" s="409"/>
      <c r="K282" s="409"/>
      <c r="L282" s="409"/>
      <c r="M282" s="409"/>
      <c r="N282" s="409"/>
      <c r="O282" s="409"/>
      <c r="P282" s="409"/>
      <c r="Q282" s="409"/>
      <c r="R282" s="409"/>
      <c r="S282" s="409"/>
      <c r="T282" s="409"/>
      <c r="U282" s="409"/>
      <c r="V282" s="409"/>
      <c r="W282" s="409"/>
      <c r="X282" s="409"/>
      <c r="Y282" s="409"/>
      <c r="Z282" s="409"/>
      <c r="AA282" s="409"/>
      <c r="AB282" s="409"/>
      <c r="AC282" s="409"/>
      <c r="AD282" s="134"/>
      <c r="AE282" s="134"/>
      <c r="AF282" s="134"/>
      <c r="AG282" s="134"/>
      <c r="AH282" s="134"/>
      <c r="AI282" s="134"/>
      <c r="AJ282" s="134"/>
      <c r="AK282" s="409"/>
      <c r="AL282" s="409"/>
      <c r="AM282" s="409"/>
      <c r="AN282" s="409"/>
      <c r="AO282" s="409"/>
    </row>
    <row r="283" spans="1:41" ht="12.75" x14ac:dyDescent="0.2">
      <c r="A283" s="406"/>
      <c r="B283" s="407"/>
      <c r="F283" s="409"/>
      <c r="G283" s="409"/>
      <c r="H283" s="409"/>
      <c r="I283" s="409"/>
      <c r="J283" s="409"/>
      <c r="K283" s="409"/>
      <c r="L283" s="409"/>
      <c r="M283" s="409"/>
      <c r="N283" s="409"/>
      <c r="O283" s="409"/>
      <c r="P283" s="409"/>
      <c r="Q283" s="409"/>
      <c r="R283" s="409"/>
      <c r="S283" s="409"/>
      <c r="T283" s="409"/>
      <c r="U283" s="409"/>
      <c r="V283" s="409"/>
      <c r="W283" s="409"/>
      <c r="X283" s="409"/>
      <c r="Y283" s="409"/>
      <c r="Z283" s="409"/>
      <c r="AA283" s="409"/>
      <c r="AB283" s="409"/>
      <c r="AC283" s="409"/>
      <c r="AD283" s="134"/>
      <c r="AE283" s="134"/>
      <c r="AF283" s="134"/>
      <c r="AG283" s="134"/>
      <c r="AH283" s="134"/>
      <c r="AI283" s="134"/>
      <c r="AJ283" s="134"/>
      <c r="AK283" s="409"/>
      <c r="AL283" s="409"/>
      <c r="AM283" s="409"/>
      <c r="AN283" s="409"/>
      <c r="AO283" s="409"/>
    </row>
    <row r="284" spans="1:41" ht="12.75" x14ac:dyDescent="0.2">
      <c r="A284" s="406"/>
      <c r="B284" s="407"/>
      <c r="F284" s="409"/>
      <c r="G284" s="409"/>
      <c r="H284" s="409"/>
      <c r="I284" s="409"/>
      <c r="J284" s="409"/>
      <c r="K284" s="409"/>
      <c r="L284" s="409"/>
      <c r="M284" s="409"/>
      <c r="N284" s="409"/>
      <c r="O284" s="409"/>
      <c r="P284" s="409"/>
      <c r="Q284" s="409"/>
      <c r="R284" s="409"/>
      <c r="S284" s="409"/>
      <c r="T284" s="409"/>
      <c r="U284" s="409"/>
      <c r="V284" s="409"/>
      <c r="W284" s="409"/>
      <c r="X284" s="409"/>
      <c r="Y284" s="409"/>
      <c r="Z284" s="409"/>
      <c r="AA284" s="409"/>
      <c r="AB284" s="409"/>
      <c r="AC284" s="409"/>
      <c r="AD284" s="134"/>
      <c r="AE284" s="134"/>
      <c r="AF284" s="134"/>
      <c r="AG284" s="134"/>
      <c r="AH284" s="134"/>
      <c r="AI284" s="134"/>
      <c r="AJ284" s="134"/>
      <c r="AK284" s="409"/>
      <c r="AL284" s="409"/>
      <c r="AM284" s="409"/>
      <c r="AN284" s="409"/>
      <c r="AO284" s="409"/>
    </row>
    <row r="285" spans="1:41" ht="12.75" x14ac:dyDescent="0.2">
      <c r="A285" s="406"/>
      <c r="B285" s="407"/>
      <c r="F285" s="409"/>
      <c r="G285" s="409"/>
      <c r="H285" s="409"/>
      <c r="I285" s="409"/>
      <c r="J285" s="409"/>
      <c r="K285" s="409"/>
      <c r="L285" s="409"/>
      <c r="M285" s="409"/>
      <c r="N285" s="409"/>
      <c r="O285" s="409"/>
      <c r="P285" s="409"/>
      <c r="Q285" s="409"/>
      <c r="R285" s="409"/>
      <c r="S285" s="409"/>
      <c r="T285" s="409"/>
      <c r="U285" s="409"/>
      <c r="V285" s="409"/>
      <c r="W285" s="409"/>
      <c r="X285" s="409"/>
      <c r="Y285" s="409"/>
      <c r="Z285" s="409"/>
      <c r="AA285" s="409"/>
      <c r="AB285" s="409"/>
      <c r="AC285" s="409"/>
      <c r="AD285" s="134"/>
      <c r="AE285" s="134"/>
      <c r="AF285" s="134"/>
      <c r="AG285" s="134"/>
      <c r="AH285" s="134"/>
      <c r="AI285" s="134"/>
      <c r="AJ285" s="134"/>
      <c r="AK285" s="409"/>
      <c r="AL285" s="409"/>
      <c r="AM285" s="409"/>
      <c r="AN285" s="409"/>
      <c r="AO285" s="409"/>
    </row>
    <row r="286" spans="1:41" ht="12.75" x14ac:dyDescent="0.2">
      <c r="A286" s="406"/>
      <c r="B286" s="407"/>
      <c r="F286" s="409"/>
      <c r="G286" s="409"/>
      <c r="H286" s="409"/>
      <c r="I286" s="409"/>
      <c r="J286" s="409"/>
      <c r="K286" s="409"/>
      <c r="L286" s="409"/>
      <c r="M286" s="409"/>
      <c r="N286" s="409"/>
      <c r="O286" s="409"/>
      <c r="P286" s="409"/>
      <c r="Q286" s="409"/>
      <c r="R286" s="409"/>
      <c r="S286" s="409"/>
      <c r="T286" s="409"/>
      <c r="U286" s="409"/>
      <c r="V286" s="409"/>
      <c r="W286" s="409"/>
      <c r="X286" s="409"/>
      <c r="Y286" s="409"/>
      <c r="Z286" s="409"/>
      <c r="AA286" s="409"/>
      <c r="AB286" s="409"/>
      <c r="AC286" s="409"/>
      <c r="AD286" s="134"/>
      <c r="AE286" s="134"/>
      <c r="AF286" s="134"/>
      <c r="AG286" s="134"/>
      <c r="AH286" s="134"/>
      <c r="AI286" s="134"/>
      <c r="AJ286" s="134"/>
      <c r="AK286" s="409"/>
      <c r="AL286" s="409"/>
      <c r="AM286" s="409"/>
      <c r="AN286" s="409"/>
      <c r="AO286" s="409"/>
    </row>
    <row r="287" spans="1:41" ht="12.75" x14ac:dyDescent="0.2">
      <c r="A287" s="406"/>
      <c r="B287" s="407"/>
      <c r="F287" s="409"/>
      <c r="G287" s="409"/>
      <c r="H287" s="409"/>
      <c r="I287" s="409"/>
      <c r="J287" s="409"/>
      <c r="K287" s="409"/>
      <c r="L287" s="409"/>
      <c r="M287" s="409"/>
      <c r="N287" s="409"/>
      <c r="O287" s="409"/>
      <c r="P287" s="409"/>
      <c r="Q287" s="409"/>
      <c r="R287" s="409"/>
      <c r="S287" s="409"/>
      <c r="T287" s="409"/>
      <c r="U287" s="409"/>
      <c r="V287" s="409"/>
      <c r="W287" s="409"/>
      <c r="X287" s="409"/>
      <c r="Y287" s="409"/>
      <c r="Z287" s="409"/>
      <c r="AA287" s="409"/>
      <c r="AB287" s="409"/>
      <c r="AC287" s="409"/>
      <c r="AD287" s="134"/>
      <c r="AE287" s="134"/>
      <c r="AF287" s="134"/>
      <c r="AG287" s="134"/>
      <c r="AH287" s="134"/>
      <c r="AI287" s="134"/>
      <c r="AJ287" s="134"/>
      <c r="AK287" s="409"/>
      <c r="AL287" s="409"/>
      <c r="AM287" s="409"/>
      <c r="AN287" s="409"/>
      <c r="AO287" s="409"/>
    </row>
    <row r="288" spans="1:41" ht="12.75" x14ac:dyDescent="0.2">
      <c r="A288" s="406"/>
      <c r="B288" s="407"/>
      <c r="F288" s="409"/>
      <c r="G288" s="409"/>
      <c r="H288" s="409"/>
      <c r="I288" s="409"/>
      <c r="J288" s="409"/>
      <c r="K288" s="409"/>
      <c r="L288" s="409"/>
      <c r="M288" s="409"/>
      <c r="N288" s="409"/>
      <c r="O288" s="409"/>
      <c r="P288" s="409"/>
      <c r="Q288" s="409"/>
      <c r="R288" s="409"/>
      <c r="S288" s="409"/>
      <c r="T288" s="409"/>
      <c r="U288" s="409"/>
      <c r="V288" s="409"/>
      <c r="W288" s="409"/>
      <c r="X288" s="409"/>
      <c r="Y288" s="409"/>
      <c r="Z288" s="409"/>
      <c r="AA288" s="409"/>
      <c r="AB288" s="409"/>
      <c r="AC288" s="409"/>
      <c r="AD288" s="134"/>
      <c r="AE288" s="134"/>
      <c r="AF288" s="134"/>
      <c r="AG288" s="134"/>
      <c r="AH288" s="134"/>
      <c r="AI288" s="134"/>
      <c r="AJ288" s="134"/>
      <c r="AK288" s="409"/>
      <c r="AL288" s="409"/>
      <c r="AM288" s="409"/>
      <c r="AN288" s="409"/>
      <c r="AO288" s="409"/>
    </row>
    <row r="289" spans="1:41" ht="12.75" x14ac:dyDescent="0.2">
      <c r="A289" s="406"/>
      <c r="B289" s="407"/>
      <c r="F289" s="409"/>
      <c r="G289" s="409"/>
      <c r="H289" s="409"/>
      <c r="I289" s="409"/>
      <c r="J289" s="409"/>
      <c r="K289" s="409"/>
      <c r="L289" s="409"/>
      <c r="M289" s="409"/>
      <c r="N289" s="409"/>
      <c r="O289" s="409"/>
      <c r="P289" s="409"/>
      <c r="Q289" s="409"/>
      <c r="R289" s="409"/>
      <c r="S289" s="409"/>
      <c r="T289" s="409"/>
      <c r="U289" s="409"/>
      <c r="V289" s="409"/>
      <c r="W289" s="409"/>
      <c r="X289" s="409"/>
      <c r="Y289" s="409"/>
      <c r="Z289" s="409"/>
      <c r="AA289" s="409"/>
      <c r="AB289" s="409"/>
      <c r="AC289" s="409"/>
      <c r="AD289" s="134"/>
      <c r="AE289" s="134"/>
      <c r="AF289" s="134"/>
      <c r="AG289" s="134"/>
      <c r="AH289" s="134"/>
      <c r="AI289" s="134"/>
      <c r="AJ289" s="134"/>
      <c r="AK289" s="409"/>
      <c r="AL289" s="409"/>
      <c r="AM289" s="409"/>
      <c r="AN289" s="409"/>
      <c r="AO289" s="409"/>
    </row>
    <row r="290" spans="1:41" ht="12.75" x14ac:dyDescent="0.2">
      <c r="A290" s="406"/>
      <c r="B290" s="407"/>
      <c r="F290" s="409"/>
      <c r="G290" s="409"/>
      <c r="H290" s="409"/>
      <c r="I290" s="409"/>
      <c r="J290" s="409"/>
      <c r="K290" s="409"/>
      <c r="L290" s="409"/>
      <c r="M290" s="409"/>
      <c r="N290" s="409"/>
      <c r="O290" s="409"/>
      <c r="P290" s="409"/>
      <c r="Q290" s="409"/>
      <c r="R290" s="409"/>
      <c r="S290" s="409"/>
      <c r="T290" s="409"/>
      <c r="U290" s="409"/>
      <c r="V290" s="409"/>
      <c r="W290" s="409"/>
      <c r="X290" s="409"/>
      <c r="Y290" s="409"/>
      <c r="Z290" s="409"/>
      <c r="AA290" s="409"/>
      <c r="AB290" s="409"/>
      <c r="AC290" s="409"/>
      <c r="AD290" s="134"/>
      <c r="AE290" s="134"/>
      <c r="AF290" s="134"/>
      <c r="AG290" s="134"/>
      <c r="AH290" s="134"/>
      <c r="AI290" s="134"/>
      <c r="AJ290" s="134"/>
      <c r="AK290" s="409"/>
      <c r="AL290" s="409"/>
      <c r="AM290" s="409"/>
      <c r="AN290" s="409"/>
      <c r="AO290" s="409"/>
    </row>
    <row r="291" spans="1:41" ht="12.75" x14ac:dyDescent="0.2">
      <c r="A291" s="406"/>
      <c r="B291" s="407"/>
      <c r="F291" s="409"/>
      <c r="G291" s="409"/>
      <c r="H291" s="409"/>
      <c r="I291" s="409"/>
      <c r="J291" s="409"/>
      <c r="K291" s="409"/>
      <c r="L291" s="409"/>
      <c r="M291" s="409"/>
      <c r="N291" s="409"/>
      <c r="O291" s="409"/>
      <c r="P291" s="409"/>
      <c r="Q291" s="409"/>
      <c r="R291" s="409"/>
      <c r="S291" s="409"/>
      <c r="T291" s="409"/>
      <c r="U291" s="409"/>
      <c r="V291" s="409"/>
      <c r="W291" s="409"/>
      <c r="X291" s="409"/>
      <c r="Y291" s="409"/>
      <c r="Z291" s="409"/>
      <c r="AA291" s="409"/>
      <c r="AB291" s="409"/>
      <c r="AC291" s="409"/>
      <c r="AD291" s="134"/>
      <c r="AE291" s="134"/>
      <c r="AF291" s="134"/>
      <c r="AG291" s="134"/>
      <c r="AH291" s="134"/>
      <c r="AI291" s="134"/>
      <c r="AJ291" s="134"/>
      <c r="AK291" s="409"/>
      <c r="AL291" s="409"/>
      <c r="AM291" s="409"/>
      <c r="AN291" s="409"/>
      <c r="AO291" s="409"/>
    </row>
    <row r="292" spans="1:41" ht="12.75" x14ac:dyDescent="0.2">
      <c r="A292" s="406"/>
      <c r="B292" s="407"/>
      <c r="F292" s="409"/>
      <c r="G292" s="409"/>
      <c r="H292" s="409"/>
      <c r="I292" s="409"/>
      <c r="J292" s="409"/>
      <c r="K292" s="409"/>
      <c r="L292" s="409"/>
      <c r="M292" s="409"/>
      <c r="N292" s="409"/>
      <c r="O292" s="409"/>
      <c r="P292" s="409"/>
      <c r="Q292" s="409"/>
      <c r="R292" s="409"/>
      <c r="S292" s="409"/>
      <c r="T292" s="409"/>
      <c r="U292" s="409"/>
      <c r="V292" s="409"/>
      <c r="W292" s="409"/>
      <c r="X292" s="409"/>
      <c r="Y292" s="409"/>
      <c r="Z292" s="409"/>
      <c r="AA292" s="409"/>
      <c r="AB292" s="409"/>
      <c r="AC292" s="409"/>
      <c r="AD292" s="134"/>
      <c r="AE292" s="134"/>
      <c r="AF292" s="134"/>
      <c r="AG292" s="134"/>
      <c r="AH292" s="134"/>
      <c r="AI292" s="134"/>
      <c r="AJ292" s="134"/>
      <c r="AK292" s="409"/>
      <c r="AL292" s="409"/>
      <c r="AM292" s="409"/>
      <c r="AN292" s="409"/>
      <c r="AO292" s="409"/>
    </row>
    <row r="293" spans="1:41" ht="12.75" x14ac:dyDescent="0.2">
      <c r="A293" s="406"/>
      <c r="B293" s="407"/>
      <c r="F293" s="409"/>
      <c r="G293" s="409"/>
      <c r="H293" s="409"/>
      <c r="I293" s="409"/>
      <c r="J293" s="409"/>
      <c r="K293" s="409"/>
      <c r="L293" s="409"/>
      <c r="M293" s="409"/>
      <c r="N293" s="409"/>
      <c r="O293" s="409"/>
      <c r="P293" s="409"/>
      <c r="Q293" s="409"/>
      <c r="R293" s="409"/>
      <c r="S293" s="409"/>
      <c r="T293" s="409"/>
      <c r="U293" s="409"/>
      <c r="V293" s="409"/>
      <c r="W293" s="409"/>
      <c r="X293" s="409"/>
      <c r="Y293" s="409"/>
      <c r="Z293" s="409"/>
      <c r="AA293" s="409"/>
      <c r="AB293" s="409"/>
      <c r="AC293" s="409"/>
      <c r="AD293" s="134"/>
      <c r="AE293" s="134"/>
      <c r="AF293" s="134"/>
      <c r="AG293" s="134"/>
      <c r="AH293" s="134"/>
      <c r="AI293" s="134"/>
      <c r="AJ293" s="134"/>
      <c r="AK293" s="409"/>
      <c r="AL293" s="409"/>
      <c r="AM293" s="409"/>
      <c r="AN293" s="409"/>
      <c r="AO293" s="409"/>
    </row>
    <row r="294" spans="1:41" ht="12.75" x14ac:dyDescent="0.2">
      <c r="A294" s="406"/>
      <c r="B294" s="407"/>
      <c r="F294" s="409"/>
      <c r="G294" s="409"/>
      <c r="H294" s="409"/>
      <c r="I294" s="409"/>
      <c r="J294" s="409"/>
      <c r="K294" s="409"/>
      <c r="L294" s="409"/>
      <c r="M294" s="409"/>
      <c r="N294" s="409"/>
      <c r="O294" s="409"/>
      <c r="P294" s="409"/>
      <c r="Q294" s="409"/>
      <c r="R294" s="409"/>
      <c r="S294" s="409"/>
      <c r="T294" s="409"/>
      <c r="U294" s="409"/>
      <c r="V294" s="409"/>
      <c r="W294" s="409"/>
      <c r="X294" s="409"/>
      <c r="Y294" s="409"/>
      <c r="Z294" s="409"/>
      <c r="AA294" s="409"/>
      <c r="AB294" s="409"/>
      <c r="AC294" s="409"/>
      <c r="AD294" s="134"/>
      <c r="AE294" s="134"/>
      <c r="AF294" s="134"/>
      <c r="AG294" s="134"/>
      <c r="AH294" s="134"/>
      <c r="AI294" s="134"/>
      <c r="AJ294" s="134"/>
      <c r="AK294" s="409"/>
      <c r="AL294" s="409"/>
      <c r="AM294" s="409"/>
      <c r="AN294" s="409"/>
      <c r="AO294" s="409"/>
    </row>
    <row r="295" spans="1:41" ht="12.75" x14ac:dyDescent="0.2">
      <c r="A295" s="406"/>
      <c r="B295" s="407"/>
      <c r="F295" s="409"/>
      <c r="G295" s="409"/>
      <c r="H295" s="409"/>
      <c r="I295" s="409"/>
      <c r="J295" s="409"/>
      <c r="K295" s="409"/>
      <c r="L295" s="409"/>
      <c r="M295" s="409"/>
      <c r="N295" s="409"/>
      <c r="O295" s="409"/>
      <c r="P295" s="409"/>
      <c r="Q295" s="409"/>
      <c r="R295" s="409"/>
      <c r="S295" s="409"/>
      <c r="T295" s="409"/>
      <c r="U295" s="409"/>
      <c r="V295" s="409"/>
      <c r="W295" s="409"/>
      <c r="X295" s="409"/>
      <c r="Y295" s="409"/>
      <c r="Z295" s="409"/>
      <c r="AA295" s="409"/>
      <c r="AB295" s="409"/>
      <c r="AC295" s="409"/>
      <c r="AD295" s="134"/>
      <c r="AE295" s="134"/>
      <c r="AF295" s="134"/>
      <c r="AG295" s="134"/>
      <c r="AH295" s="134"/>
      <c r="AI295" s="134"/>
      <c r="AJ295" s="134"/>
      <c r="AK295" s="409"/>
      <c r="AL295" s="409"/>
      <c r="AM295" s="409"/>
      <c r="AN295" s="409"/>
      <c r="AO295" s="409"/>
    </row>
    <row r="296" spans="1:41" ht="12.75" x14ac:dyDescent="0.2">
      <c r="A296" s="406"/>
      <c r="B296" s="407"/>
      <c r="F296" s="409"/>
      <c r="G296" s="409"/>
      <c r="H296" s="409"/>
      <c r="I296" s="409"/>
      <c r="J296" s="409"/>
      <c r="K296" s="409"/>
      <c r="L296" s="409"/>
      <c r="M296" s="409"/>
      <c r="N296" s="409"/>
      <c r="O296" s="409"/>
      <c r="P296" s="409"/>
      <c r="Q296" s="409"/>
      <c r="R296" s="409"/>
      <c r="S296" s="409"/>
      <c r="T296" s="409"/>
      <c r="U296" s="409"/>
      <c r="V296" s="409"/>
      <c r="W296" s="409"/>
      <c r="X296" s="409"/>
      <c r="Y296" s="409"/>
      <c r="Z296" s="409"/>
      <c r="AA296" s="409"/>
      <c r="AB296" s="409"/>
      <c r="AC296" s="409"/>
      <c r="AD296" s="134"/>
      <c r="AE296" s="134"/>
      <c r="AF296" s="134"/>
      <c r="AG296" s="134"/>
      <c r="AH296" s="134"/>
      <c r="AI296" s="134"/>
      <c r="AJ296" s="134"/>
      <c r="AK296" s="409"/>
      <c r="AL296" s="409"/>
      <c r="AM296" s="409"/>
      <c r="AN296" s="409"/>
      <c r="AO296" s="409"/>
    </row>
    <row r="297" spans="1:41" ht="12.75" x14ac:dyDescent="0.2">
      <c r="A297" s="406"/>
      <c r="B297" s="407"/>
      <c r="F297" s="409"/>
      <c r="G297" s="409"/>
      <c r="H297" s="409"/>
      <c r="I297" s="409"/>
      <c r="J297" s="409"/>
      <c r="K297" s="409"/>
      <c r="L297" s="409"/>
      <c r="M297" s="409"/>
      <c r="N297" s="409"/>
      <c r="O297" s="409"/>
      <c r="P297" s="409"/>
      <c r="Q297" s="409"/>
      <c r="R297" s="409"/>
      <c r="S297" s="409"/>
      <c r="T297" s="409"/>
      <c r="U297" s="409"/>
      <c r="V297" s="409"/>
      <c r="W297" s="409"/>
      <c r="X297" s="409"/>
      <c r="Y297" s="409"/>
      <c r="Z297" s="409"/>
      <c r="AA297" s="409"/>
      <c r="AB297" s="409"/>
      <c r="AC297" s="409"/>
      <c r="AD297" s="134"/>
      <c r="AE297" s="134"/>
      <c r="AF297" s="134"/>
      <c r="AG297" s="134"/>
      <c r="AH297" s="134"/>
      <c r="AI297" s="134"/>
      <c r="AJ297" s="134"/>
      <c r="AK297" s="409"/>
      <c r="AL297" s="409"/>
      <c r="AM297" s="409"/>
      <c r="AN297" s="409"/>
      <c r="AO297" s="409"/>
    </row>
    <row r="298" spans="1:41" ht="12.75" x14ac:dyDescent="0.2">
      <c r="A298" s="406"/>
      <c r="B298" s="407"/>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134"/>
      <c r="AE298" s="134"/>
      <c r="AF298" s="134"/>
      <c r="AG298" s="134"/>
      <c r="AH298" s="134"/>
      <c r="AI298" s="134"/>
      <c r="AJ298" s="134"/>
      <c r="AK298" s="409"/>
      <c r="AL298" s="409"/>
      <c r="AM298" s="409"/>
      <c r="AN298" s="409"/>
      <c r="AO298" s="409"/>
    </row>
    <row r="299" spans="1:41" ht="12.75" x14ac:dyDescent="0.2">
      <c r="A299" s="406"/>
      <c r="B299" s="407"/>
      <c r="F299" s="409"/>
      <c r="G299" s="409"/>
      <c r="H299" s="409"/>
      <c r="I299" s="409"/>
      <c r="J299" s="409"/>
      <c r="K299" s="409"/>
      <c r="L299" s="409"/>
      <c r="M299" s="409"/>
      <c r="N299" s="409"/>
      <c r="O299" s="409"/>
      <c r="P299" s="409"/>
      <c r="Q299" s="409"/>
      <c r="R299" s="409"/>
      <c r="S299" s="409"/>
      <c r="T299" s="409"/>
      <c r="U299" s="409"/>
      <c r="V299" s="409"/>
      <c r="W299" s="409"/>
      <c r="X299" s="409"/>
      <c r="Y299" s="409"/>
      <c r="Z299" s="409"/>
      <c r="AA299" s="409"/>
      <c r="AB299" s="409"/>
      <c r="AC299" s="409"/>
      <c r="AD299" s="134"/>
      <c r="AE299" s="134"/>
      <c r="AF299" s="134"/>
      <c r="AG299" s="134"/>
      <c r="AH299" s="134"/>
      <c r="AI299" s="134"/>
      <c r="AJ299" s="134"/>
      <c r="AK299" s="409"/>
      <c r="AL299" s="409"/>
      <c r="AM299" s="409"/>
      <c r="AN299" s="409"/>
      <c r="AO299" s="409"/>
    </row>
    <row r="300" spans="1:41" ht="12.75" x14ac:dyDescent="0.2">
      <c r="A300" s="406"/>
      <c r="B300" s="407"/>
      <c r="F300" s="409"/>
      <c r="G300" s="409"/>
      <c r="H300" s="409"/>
      <c r="I300" s="409"/>
      <c r="J300" s="409"/>
      <c r="K300" s="409"/>
      <c r="L300" s="409"/>
      <c r="M300" s="409"/>
      <c r="N300" s="409"/>
      <c r="O300" s="409"/>
      <c r="P300" s="409"/>
      <c r="Q300" s="409"/>
      <c r="R300" s="409"/>
      <c r="S300" s="409"/>
      <c r="T300" s="409"/>
      <c r="U300" s="409"/>
      <c r="V300" s="409"/>
      <c r="W300" s="409"/>
      <c r="X300" s="409"/>
      <c r="Y300" s="409"/>
      <c r="Z300" s="409"/>
      <c r="AA300" s="409"/>
      <c r="AB300" s="409"/>
      <c r="AC300" s="409"/>
      <c r="AD300" s="134"/>
      <c r="AE300" s="134"/>
      <c r="AF300" s="134"/>
      <c r="AG300" s="134"/>
      <c r="AH300" s="134"/>
      <c r="AI300" s="134"/>
      <c r="AJ300" s="134"/>
      <c r="AK300" s="409"/>
      <c r="AL300" s="409"/>
      <c r="AM300" s="409"/>
      <c r="AN300" s="409"/>
      <c r="AO300" s="409"/>
    </row>
    <row r="301" spans="1:41" ht="12.75" x14ac:dyDescent="0.2">
      <c r="A301" s="406"/>
      <c r="B301" s="407"/>
      <c r="F301" s="409"/>
      <c r="G301" s="409"/>
      <c r="H301" s="409"/>
      <c r="I301" s="409"/>
      <c r="J301" s="409"/>
      <c r="K301" s="409"/>
      <c r="L301" s="409"/>
      <c r="M301" s="409"/>
      <c r="N301" s="409"/>
      <c r="O301" s="409"/>
      <c r="P301" s="409"/>
      <c r="Q301" s="409"/>
      <c r="R301" s="409"/>
      <c r="S301" s="409"/>
      <c r="T301" s="409"/>
      <c r="U301" s="409"/>
      <c r="V301" s="409"/>
      <c r="W301" s="409"/>
      <c r="X301" s="409"/>
      <c r="Y301" s="409"/>
      <c r="Z301" s="409"/>
      <c r="AA301" s="409"/>
      <c r="AB301" s="409"/>
      <c r="AC301" s="409"/>
      <c r="AD301" s="134"/>
      <c r="AE301" s="134"/>
      <c r="AF301" s="134"/>
      <c r="AG301" s="134"/>
      <c r="AH301" s="134"/>
      <c r="AI301" s="134"/>
      <c r="AJ301" s="134"/>
      <c r="AK301" s="409"/>
      <c r="AL301" s="409"/>
      <c r="AM301" s="409"/>
      <c r="AN301" s="409"/>
      <c r="AO301" s="409"/>
    </row>
    <row r="302" spans="1:41" ht="12.75" x14ac:dyDescent="0.2">
      <c r="A302" s="406"/>
      <c r="B302" s="407"/>
      <c r="F302" s="409"/>
      <c r="G302" s="409"/>
      <c r="H302" s="409"/>
      <c r="I302" s="409"/>
      <c r="J302" s="409"/>
      <c r="K302" s="409"/>
      <c r="L302" s="409"/>
      <c r="M302" s="409"/>
      <c r="N302" s="409"/>
      <c r="O302" s="409"/>
      <c r="P302" s="409"/>
      <c r="Q302" s="409"/>
      <c r="R302" s="409"/>
      <c r="S302" s="409"/>
      <c r="T302" s="409"/>
      <c r="U302" s="409"/>
      <c r="V302" s="409"/>
      <c r="W302" s="409"/>
      <c r="X302" s="409"/>
      <c r="Y302" s="409"/>
      <c r="Z302" s="409"/>
      <c r="AA302" s="409"/>
      <c r="AB302" s="409"/>
      <c r="AC302" s="409"/>
      <c r="AD302" s="134"/>
      <c r="AE302" s="134"/>
      <c r="AF302" s="134"/>
      <c r="AG302" s="134"/>
      <c r="AH302" s="134"/>
      <c r="AI302" s="134"/>
      <c r="AJ302" s="134"/>
      <c r="AK302" s="409"/>
      <c r="AL302" s="409"/>
      <c r="AM302" s="409"/>
      <c r="AN302" s="409"/>
      <c r="AO302" s="409"/>
    </row>
    <row r="303" spans="1:41" ht="12.75" x14ac:dyDescent="0.2">
      <c r="A303" s="406"/>
      <c r="B303" s="407"/>
      <c r="F303" s="409"/>
      <c r="G303" s="409"/>
      <c r="H303" s="409"/>
      <c r="I303" s="409"/>
      <c r="J303" s="409"/>
      <c r="K303" s="409"/>
      <c r="L303" s="409"/>
      <c r="M303" s="409"/>
      <c r="N303" s="409"/>
      <c r="O303" s="409"/>
      <c r="P303" s="409"/>
      <c r="Q303" s="409"/>
      <c r="R303" s="409"/>
      <c r="S303" s="409"/>
      <c r="T303" s="409"/>
      <c r="U303" s="409"/>
      <c r="V303" s="409"/>
      <c r="W303" s="409"/>
      <c r="X303" s="409"/>
      <c r="Y303" s="409"/>
      <c r="Z303" s="409"/>
      <c r="AA303" s="409"/>
      <c r="AB303" s="409"/>
      <c r="AC303" s="409"/>
      <c r="AD303" s="134"/>
      <c r="AE303" s="134"/>
      <c r="AF303" s="134"/>
      <c r="AG303" s="134"/>
      <c r="AH303" s="134"/>
      <c r="AI303" s="134"/>
      <c r="AJ303" s="134"/>
      <c r="AK303" s="409"/>
      <c r="AL303" s="409"/>
      <c r="AM303" s="409"/>
      <c r="AN303" s="409"/>
      <c r="AO303" s="409"/>
    </row>
    <row r="304" spans="1:41" ht="12.75" x14ac:dyDescent="0.2">
      <c r="A304" s="406"/>
      <c r="B304" s="407"/>
      <c r="F304" s="409"/>
      <c r="G304" s="409"/>
      <c r="H304" s="409"/>
      <c r="I304" s="409"/>
      <c r="J304" s="409"/>
      <c r="K304" s="409"/>
      <c r="L304" s="409"/>
      <c r="M304" s="409"/>
      <c r="N304" s="409"/>
      <c r="O304" s="409"/>
      <c r="P304" s="409"/>
      <c r="Q304" s="409"/>
      <c r="R304" s="409"/>
      <c r="S304" s="409"/>
      <c r="T304" s="409"/>
      <c r="U304" s="409"/>
      <c r="V304" s="409"/>
      <c r="W304" s="409"/>
      <c r="X304" s="409"/>
      <c r="Y304" s="409"/>
      <c r="Z304" s="409"/>
      <c r="AA304" s="409"/>
      <c r="AB304" s="409"/>
      <c r="AC304" s="409"/>
      <c r="AD304" s="134"/>
      <c r="AE304" s="134"/>
      <c r="AF304" s="134"/>
      <c r="AG304" s="134"/>
      <c r="AH304" s="134"/>
      <c r="AI304" s="134"/>
      <c r="AJ304" s="134"/>
      <c r="AK304" s="409"/>
      <c r="AL304" s="409"/>
      <c r="AM304" s="409"/>
      <c r="AN304" s="409"/>
      <c r="AO304" s="409"/>
    </row>
    <row r="305" spans="1:41" ht="12.75" x14ac:dyDescent="0.2">
      <c r="A305" s="406"/>
      <c r="B305" s="407"/>
      <c r="F305" s="409"/>
      <c r="G305" s="409"/>
      <c r="H305" s="409"/>
      <c r="I305" s="409"/>
      <c r="J305" s="409"/>
      <c r="K305" s="409"/>
      <c r="L305" s="409"/>
      <c r="M305" s="409"/>
      <c r="N305" s="409"/>
      <c r="O305" s="409"/>
      <c r="P305" s="409"/>
      <c r="Q305" s="409"/>
      <c r="R305" s="409"/>
      <c r="S305" s="409"/>
      <c r="T305" s="409"/>
      <c r="U305" s="409"/>
      <c r="V305" s="409"/>
      <c r="W305" s="409"/>
      <c r="X305" s="409"/>
      <c r="Y305" s="409"/>
      <c r="Z305" s="409"/>
      <c r="AA305" s="409"/>
      <c r="AB305" s="409"/>
      <c r="AC305" s="409"/>
      <c r="AD305" s="134"/>
      <c r="AE305" s="134"/>
      <c r="AF305" s="134"/>
      <c r="AG305" s="134"/>
      <c r="AH305" s="134"/>
      <c r="AI305" s="134"/>
      <c r="AJ305" s="134"/>
      <c r="AK305" s="409"/>
      <c r="AL305" s="409"/>
      <c r="AM305" s="409"/>
      <c r="AN305" s="409"/>
      <c r="AO305" s="409"/>
    </row>
    <row r="306" spans="1:41" ht="12.75" x14ac:dyDescent="0.2">
      <c r="A306" s="406"/>
      <c r="B306" s="407"/>
      <c r="F306" s="409"/>
      <c r="G306" s="409"/>
      <c r="H306" s="409"/>
      <c r="I306" s="409"/>
      <c r="J306" s="409"/>
      <c r="K306" s="409"/>
      <c r="L306" s="409"/>
      <c r="M306" s="409"/>
      <c r="N306" s="409"/>
      <c r="O306" s="409"/>
      <c r="P306" s="409"/>
      <c r="Q306" s="409"/>
      <c r="R306" s="409"/>
      <c r="S306" s="409"/>
      <c r="T306" s="409"/>
      <c r="U306" s="409"/>
      <c r="V306" s="409"/>
      <c r="W306" s="409"/>
      <c r="X306" s="409"/>
      <c r="Y306" s="409"/>
      <c r="Z306" s="409"/>
      <c r="AA306" s="409"/>
      <c r="AB306" s="409"/>
      <c r="AC306" s="409"/>
      <c r="AD306" s="134"/>
      <c r="AE306" s="134"/>
      <c r="AF306" s="134"/>
      <c r="AG306" s="134"/>
      <c r="AH306" s="134"/>
      <c r="AI306" s="134"/>
      <c r="AJ306" s="134"/>
      <c r="AK306" s="409"/>
      <c r="AL306" s="409"/>
      <c r="AM306" s="409"/>
      <c r="AN306" s="409"/>
      <c r="AO306" s="409"/>
    </row>
    <row r="307" spans="1:41" ht="12.75" x14ac:dyDescent="0.2">
      <c r="A307" s="406"/>
      <c r="B307" s="407"/>
      <c r="F307" s="409"/>
      <c r="G307" s="409"/>
      <c r="H307" s="409"/>
      <c r="I307" s="409"/>
      <c r="J307" s="409"/>
      <c r="K307" s="409"/>
      <c r="L307" s="409"/>
      <c r="M307" s="409"/>
      <c r="N307" s="409"/>
      <c r="O307" s="409"/>
      <c r="P307" s="409"/>
      <c r="Q307" s="409"/>
      <c r="R307" s="409"/>
      <c r="S307" s="409"/>
      <c r="T307" s="409"/>
      <c r="U307" s="409"/>
      <c r="V307" s="409"/>
      <c r="W307" s="409"/>
      <c r="X307" s="409"/>
      <c r="Y307" s="409"/>
      <c r="Z307" s="409"/>
      <c r="AA307" s="409"/>
      <c r="AB307" s="409"/>
      <c r="AC307" s="409"/>
      <c r="AD307" s="134"/>
      <c r="AE307" s="134"/>
      <c r="AF307" s="134"/>
      <c r="AG307" s="134"/>
      <c r="AH307" s="134"/>
      <c r="AI307" s="134"/>
      <c r="AJ307" s="134"/>
      <c r="AK307" s="409"/>
      <c r="AL307" s="409"/>
      <c r="AM307" s="409"/>
      <c r="AN307" s="409"/>
      <c r="AO307" s="409"/>
    </row>
    <row r="308" spans="1:41" ht="12.75" x14ac:dyDescent="0.2">
      <c r="A308" s="406"/>
      <c r="B308" s="407"/>
      <c r="F308" s="409"/>
      <c r="G308" s="409"/>
      <c r="H308" s="409"/>
      <c r="I308" s="409"/>
      <c r="J308" s="409"/>
      <c r="K308" s="409"/>
      <c r="L308" s="409"/>
      <c r="M308" s="409"/>
      <c r="N308" s="409"/>
      <c r="O308" s="409"/>
      <c r="P308" s="409"/>
      <c r="Q308" s="409"/>
      <c r="R308" s="409"/>
      <c r="S308" s="409"/>
      <c r="T308" s="409"/>
      <c r="U308" s="409"/>
      <c r="V308" s="409"/>
      <c r="W308" s="409"/>
      <c r="X308" s="409"/>
      <c r="Y308" s="409"/>
      <c r="Z308" s="409"/>
      <c r="AA308" s="409"/>
      <c r="AB308" s="409"/>
      <c r="AC308" s="409"/>
      <c r="AD308" s="134"/>
      <c r="AE308" s="134"/>
      <c r="AF308" s="134"/>
      <c r="AG308" s="134"/>
      <c r="AH308" s="134"/>
      <c r="AI308" s="134"/>
      <c r="AJ308" s="134"/>
      <c r="AK308" s="409"/>
      <c r="AL308" s="409"/>
      <c r="AM308" s="409"/>
      <c r="AN308" s="409"/>
      <c r="AO308" s="409"/>
    </row>
    <row r="309" spans="1:41" ht="12.75" x14ac:dyDescent="0.2">
      <c r="A309" s="406"/>
      <c r="B309" s="407"/>
      <c r="F309" s="409"/>
      <c r="G309" s="409"/>
      <c r="H309" s="409"/>
      <c r="I309" s="409"/>
      <c r="J309" s="409"/>
      <c r="K309" s="409"/>
      <c r="L309" s="409"/>
      <c r="M309" s="409"/>
      <c r="N309" s="409"/>
      <c r="O309" s="409"/>
      <c r="P309" s="409"/>
      <c r="Q309" s="409"/>
      <c r="R309" s="409"/>
      <c r="S309" s="409"/>
      <c r="T309" s="409"/>
      <c r="U309" s="409"/>
      <c r="V309" s="409"/>
      <c r="W309" s="409"/>
      <c r="X309" s="409"/>
      <c r="Y309" s="409"/>
      <c r="Z309" s="409"/>
      <c r="AA309" s="409"/>
      <c r="AB309" s="409"/>
      <c r="AC309" s="409"/>
      <c r="AD309" s="134"/>
      <c r="AE309" s="134"/>
      <c r="AF309" s="134"/>
      <c r="AG309" s="134"/>
      <c r="AH309" s="134"/>
      <c r="AI309" s="134"/>
      <c r="AJ309" s="134"/>
      <c r="AK309" s="409"/>
      <c r="AL309" s="409"/>
      <c r="AM309" s="409"/>
      <c r="AN309" s="409"/>
      <c r="AO309" s="409"/>
    </row>
    <row r="310" spans="1:41" ht="12.75" x14ac:dyDescent="0.2">
      <c r="A310" s="406"/>
      <c r="B310" s="407"/>
      <c r="F310" s="409"/>
      <c r="G310" s="409"/>
      <c r="H310" s="409"/>
      <c r="I310" s="409"/>
      <c r="J310" s="409"/>
      <c r="K310" s="409"/>
      <c r="L310" s="409"/>
      <c r="M310" s="409"/>
      <c r="N310" s="409"/>
      <c r="O310" s="409"/>
      <c r="P310" s="409"/>
      <c r="Q310" s="409"/>
      <c r="R310" s="409"/>
      <c r="S310" s="409"/>
      <c r="T310" s="409"/>
      <c r="U310" s="409"/>
      <c r="V310" s="409"/>
      <c r="W310" s="409"/>
      <c r="X310" s="409"/>
      <c r="Y310" s="409"/>
      <c r="Z310" s="409"/>
      <c r="AA310" s="409"/>
      <c r="AB310" s="409"/>
      <c r="AC310" s="409"/>
      <c r="AD310" s="134"/>
      <c r="AE310" s="134"/>
      <c r="AF310" s="134"/>
      <c r="AG310" s="134"/>
      <c r="AH310" s="134"/>
      <c r="AI310" s="134"/>
      <c r="AJ310" s="134"/>
      <c r="AK310" s="409"/>
      <c r="AL310" s="409"/>
      <c r="AM310" s="409"/>
      <c r="AN310" s="409"/>
      <c r="AO310" s="409"/>
    </row>
    <row r="311" spans="1:41" ht="12.75" x14ac:dyDescent="0.2">
      <c r="A311" s="406"/>
      <c r="B311" s="407"/>
      <c r="F311" s="409"/>
      <c r="G311" s="409"/>
      <c r="H311" s="409"/>
      <c r="I311" s="409"/>
      <c r="J311" s="409"/>
      <c r="K311" s="409"/>
      <c r="L311" s="409"/>
      <c r="M311" s="409"/>
      <c r="N311" s="409"/>
      <c r="O311" s="409"/>
      <c r="P311" s="409"/>
      <c r="Q311" s="409"/>
      <c r="R311" s="409"/>
      <c r="S311" s="409"/>
      <c r="T311" s="409"/>
      <c r="U311" s="409"/>
      <c r="V311" s="409"/>
      <c r="W311" s="409"/>
      <c r="X311" s="409"/>
      <c r="Y311" s="409"/>
      <c r="Z311" s="409"/>
      <c r="AA311" s="409"/>
      <c r="AB311" s="409"/>
      <c r="AC311" s="409"/>
      <c r="AD311" s="134"/>
      <c r="AE311" s="134"/>
      <c r="AF311" s="134"/>
      <c r="AG311" s="134"/>
      <c r="AH311" s="134"/>
      <c r="AI311" s="134"/>
      <c r="AJ311" s="134"/>
      <c r="AK311" s="409"/>
      <c r="AL311" s="409"/>
      <c r="AM311" s="409"/>
      <c r="AN311" s="409"/>
      <c r="AO311" s="409"/>
    </row>
    <row r="312" spans="1:41" ht="12.75" x14ac:dyDescent="0.2">
      <c r="A312" s="406"/>
      <c r="B312" s="407"/>
      <c r="F312" s="409"/>
      <c r="G312" s="409"/>
      <c r="H312" s="409"/>
      <c r="I312" s="409"/>
      <c r="J312" s="409"/>
      <c r="K312" s="409"/>
      <c r="L312" s="409"/>
      <c r="M312" s="409"/>
      <c r="N312" s="409"/>
      <c r="O312" s="409"/>
      <c r="P312" s="409"/>
      <c r="Q312" s="409"/>
      <c r="R312" s="409"/>
      <c r="S312" s="409"/>
      <c r="T312" s="409"/>
      <c r="U312" s="409"/>
      <c r="V312" s="409"/>
      <c r="W312" s="409"/>
      <c r="X312" s="409"/>
      <c r="Y312" s="409"/>
      <c r="Z312" s="409"/>
      <c r="AA312" s="409"/>
      <c r="AB312" s="409"/>
      <c r="AC312" s="409"/>
      <c r="AD312" s="134"/>
      <c r="AE312" s="134"/>
      <c r="AF312" s="134"/>
      <c r="AG312" s="134"/>
      <c r="AH312" s="134"/>
      <c r="AI312" s="134"/>
      <c r="AJ312" s="134"/>
      <c r="AK312" s="409"/>
      <c r="AL312" s="409"/>
      <c r="AM312" s="409"/>
      <c r="AN312" s="409"/>
      <c r="AO312" s="409"/>
    </row>
    <row r="313" spans="1:41" ht="12.75" x14ac:dyDescent="0.2">
      <c r="A313" s="406"/>
      <c r="B313" s="407"/>
      <c r="F313" s="409"/>
      <c r="G313" s="409"/>
      <c r="H313" s="409"/>
      <c r="I313" s="409"/>
      <c r="J313" s="409"/>
      <c r="K313" s="409"/>
      <c r="L313" s="409"/>
      <c r="M313" s="409"/>
      <c r="N313" s="409"/>
      <c r="O313" s="409"/>
      <c r="P313" s="409"/>
      <c r="Q313" s="409"/>
      <c r="R313" s="409"/>
      <c r="S313" s="409"/>
      <c r="T313" s="409"/>
      <c r="U313" s="409"/>
      <c r="V313" s="409"/>
      <c r="W313" s="409"/>
      <c r="X313" s="409"/>
      <c r="Y313" s="409"/>
      <c r="Z313" s="409"/>
      <c r="AA313" s="409"/>
      <c r="AB313" s="409"/>
      <c r="AC313" s="409"/>
      <c r="AD313" s="134"/>
      <c r="AE313" s="134"/>
      <c r="AF313" s="134"/>
      <c r="AG313" s="134"/>
      <c r="AH313" s="134"/>
      <c r="AI313" s="134"/>
      <c r="AJ313" s="134"/>
      <c r="AK313" s="409"/>
      <c r="AL313" s="409"/>
      <c r="AM313" s="409"/>
      <c r="AN313" s="409"/>
      <c r="AO313" s="409"/>
    </row>
    <row r="314" spans="1:41" ht="12.75" x14ac:dyDescent="0.2">
      <c r="A314" s="406"/>
      <c r="B314" s="407"/>
      <c r="F314" s="409"/>
      <c r="G314" s="409"/>
      <c r="H314" s="409"/>
      <c r="I314" s="409"/>
      <c r="J314" s="409"/>
      <c r="K314" s="409"/>
      <c r="L314" s="409"/>
      <c r="M314" s="409"/>
      <c r="N314" s="409"/>
      <c r="O314" s="409"/>
      <c r="P314" s="409"/>
      <c r="Q314" s="409"/>
      <c r="R314" s="409"/>
      <c r="S314" s="409"/>
      <c r="T314" s="409"/>
      <c r="U314" s="409"/>
      <c r="V314" s="409"/>
      <c r="W314" s="409"/>
      <c r="X314" s="409"/>
      <c r="Y314" s="409"/>
      <c r="Z314" s="409"/>
      <c r="AA314" s="409"/>
      <c r="AB314" s="409"/>
      <c r="AC314" s="409"/>
      <c r="AD314" s="134"/>
      <c r="AE314" s="134"/>
      <c r="AF314" s="134"/>
      <c r="AG314" s="134"/>
      <c r="AH314" s="134"/>
      <c r="AI314" s="134"/>
      <c r="AJ314" s="134"/>
      <c r="AK314" s="409"/>
      <c r="AL314" s="409"/>
      <c r="AM314" s="409"/>
      <c r="AN314" s="409"/>
      <c r="AO314" s="409"/>
    </row>
    <row r="315" spans="1:41" ht="12.75" x14ac:dyDescent="0.2">
      <c r="A315" s="406"/>
      <c r="B315" s="407"/>
      <c r="F315" s="409"/>
      <c r="G315" s="409"/>
      <c r="H315" s="409"/>
      <c r="I315" s="409"/>
      <c r="J315" s="409"/>
      <c r="K315" s="409"/>
      <c r="L315" s="409"/>
      <c r="M315" s="409"/>
      <c r="N315" s="409"/>
      <c r="O315" s="409"/>
      <c r="P315" s="409"/>
      <c r="Q315" s="409"/>
      <c r="R315" s="409"/>
      <c r="S315" s="409"/>
      <c r="T315" s="409"/>
      <c r="U315" s="409"/>
      <c r="V315" s="409"/>
      <c r="W315" s="409"/>
      <c r="X315" s="409"/>
      <c r="Y315" s="409"/>
      <c r="Z315" s="409"/>
      <c r="AA315" s="409"/>
      <c r="AB315" s="409"/>
      <c r="AC315" s="409"/>
      <c r="AD315" s="134"/>
      <c r="AE315" s="134"/>
      <c r="AF315" s="134"/>
      <c r="AG315" s="134"/>
      <c r="AH315" s="134"/>
      <c r="AI315" s="134"/>
      <c r="AJ315" s="134"/>
      <c r="AK315" s="409"/>
      <c r="AL315" s="409"/>
      <c r="AM315" s="409"/>
      <c r="AN315" s="409"/>
      <c r="AO315" s="409"/>
    </row>
    <row r="316" spans="1:41" ht="12.75" x14ac:dyDescent="0.2">
      <c r="A316" s="406"/>
      <c r="B316" s="407"/>
      <c r="F316" s="409"/>
      <c r="G316" s="409"/>
      <c r="H316" s="409"/>
      <c r="I316" s="409"/>
      <c r="J316" s="409"/>
      <c r="K316" s="409"/>
      <c r="L316" s="409"/>
      <c r="M316" s="409"/>
      <c r="N316" s="409"/>
      <c r="O316" s="409"/>
      <c r="P316" s="409"/>
      <c r="Q316" s="409"/>
      <c r="R316" s="409"/>
      <c r="S316" s="409"/>
      <c r="T316" s="409"/>
      <c r="U316" s="409"/>
      <c r="V316" s="409"/>
      <c r="W316" s="409"/>
      <c r="X316" s="409"/>
      <c r="Y316" s="409"/>
      <c r="Z316" s="409"/>
      <c r="AA316" s="409"/>
      <c r="AB316" s="409"/>
      <c r="AC316" s="409"/>
      <c r="AD316" s="134"/>
      <c r="AE316" s="134"/>
      <c r="AF316" s="134"/>
      <c r="AG316" s="134"/>
      <c r="AH316" s="134"/>
      <c r="AI316" s="134"/>
      <c r="AJ316" s="134"/>
      <c r="AK316" s="409"/>
      <c r="AL316" s="409"/>
      <c r="AM316" s="409"/>
      <c r="AN316" s="409"/>
      <c r="AO316" s="409"/>
    </row>
    <row r="317" spans="1:41" ht="12.75" x14ac:dyDescent="0.2">
      <c r="A317" s="406"/>
      <c r="B317" s="407"/>
      <c r="F317" s="409"/>
      <c r="G317" s="409"/>
      <c r="H317" s="409"/>
      <c r="I317" s="409"/>
      <c r="J317" s="409"/>
      <c r="K317" s="409"/>
      <c r="L317" s="409"/>
      <c r="M317" s="409"/>
      <c r="N317" s="409"/>
      <c r="O317" s="409"/>
      <c r="P317" s="409"/>
      <c r="Q317" s="409"/>
      <c r="R317" s="409"/>
      <c r="S317" s="409"/>
      <c r="T317" s="409"/>
      <c r="U317" s="409"/>
      <c r="V317" s="409"/>
      <c r="W317" s="409"/>
      <c r="X317" s="409"/>
      <c r="Y317" s="409"/>
      <c r="Z317" s="409"/>
      <c r="AA317" s="409"/>
      <c r="AB317" s="409"/>
      <c r="AC317" s="409"/>
      <c r="AD317" s="134"/>
      <c r="AE317" s="134"/>
      <c r="AF317" s="134"/>
      <c r="AG317" s="134"/>
      <c r="AH317" s="134"/>
      <c r="AI317" s="134"/>
      <c r="AJ317" s="134"/>
      <c r="AK317" s="409"/>
      <c r="AL317" s="409"/>
      <c r="AM317" s="409"/>
      <c r="AN317" s="409"/>
      <c r="AO317" s="409"/>
    </row>
    <row r="318" spans="1:41" ht="12.75" x14ac:dyDescent="0.2">
      <c r="A318" s="406"/>
      <c r="B318" s="407"/>
      <c r="F318" s="409"/>
      <c r="G318" s="409"/>
      <c r="H318" s="409"/>
      <c r="I318" s="409"/>
      <c r="J318" s="409"/>
      <c r="K318" s="409"/>
      <c r="L318" s="409"/>
      <c r="M318" s="409"/>
      <c r="N318" s="409"/>
      <c r="O318" s="409"/>
      <c r="P318" s="409"/>
      <c r="Q318" s="409"/>
      <c r="R318" s="409"/>
      <c r="S318" s="409"/>
      <c r="T318" s="409"/>
      <c r="U318" s="409"/>
      <c r="V318" s="409"/>
      <c r="W318" s="409"/>
      <c r="X318" s="409"/>
      <c r="Y318" s="409"/>
      <c r="Z318" s="409"/>
      <c r="AA318" s="409"/>
      <c r="AB318" s="409"/>
      <c r="AC318" s="409"/>
      <c r="AD318" s="134"/>
      <c r="AE318" s="134"/>
      <c r="AF318" s="134"/>
      <c r="AG318" s="134"/>
      <c r="AH318" s="134"/>
      <c r="AI318" s="134"/>
      <c r="AJ318" s="134"/>
      <c r="AK318" s="409"/>
      <c r="AL318" s="409"/>
      <c r="AM318" s="409"/>
      <c r="AN318" s="409"/>
      <c r="AO318" s="409"/>
    </row>
    <row r="319" spans="1:41" ht="12.75" x14ac:dyDescent="0.2">
      <c r="A319" s="406"/>
      <c r="B319" s="407"/>
      <c r="F319" s="409"/>
      <c r="G319" s="409"/>
      <c r="H319" s="409"/>
      <c r="I319" s="409"/>
      <c r="J319" s="409"/>
      <c r="K319" s="409"/>
      <c r="L319" s="409"/>
      <c r="M319" s="409"/>
      <c r="N319" s="409"/>
      <c r="O319" s="409"/>
      <c r="P319" s="409"/>
      <c r="Q319" s="409"/>
      <c r="R319" s="409"/>
      <c r="S319" s="409"/>
      <c r="T319" s="409"/>
      <c r="U319" s="409"/>
      <c r="V319" s="409"/>
      <c r="W319" s="409"/>
      <c r="X319" s="409"/>
      <c r="Y319" s="409"/>
      <c r="Z319" s="409"/>
      <c r="AA319" s="409"/>
      <c r="AB319" s="409"/>
      <c r="AC319" s="409"/>
      <c r="AD319" s="134"/>
      <c r="AE319" s="134"/>
      <c r="AF319" s="134"/>
      <c r="AG319" s="134"/>
      <c r="AH319" s="134"/>
      <c r="AI319" s="134"/>
      <c r="AJ319" s="134"/>
      <c r="AK319" s="409"/>
      <c r="AL319" s="409"/>
      <c r="AM319" s="409"/>
      <c r="AN319" s="409"/>
      <c r="AO319" s="409"/>
    </row>
    <row r="320" spans="1:41" ht="12.75" x14ac:dyDescent="0.2">
      <c r="A320" s="406"/>
      <c r="B320" s="407"/>
      <c r="F320" s="409"/>
      <c r="G320" s="409"/>
      <c r="H320" s="409"/>
      <c r="I320" s="409"/>
      <c r="J320" s="409"/>
      <c r="K320" s="409"/>
      <c r="L320" s="409"/>
      <c r="M320" s="409"/>
      <c r="N320" s="409"/>
      <c r="O320" s="409"/>
      <c r="P320" s="409"/>
      <c r="Q320" s="409"/>
      <c r="R320" s="409"/>
      <c r="S320" s="409"/>
      <c r="T320" s="409"/>
      <c r="U320" s="409"/>
      <c r="V320" s="409"/>
      <c r="W320" s="409"/>
      <c r="X320" s="409"/>
      <c r="Y320" s="409"/>
      <c r="Z320" s="409"/>
      <c r="AA320" s="409"/>
      <c r="AB320" s="409"/>
      <c r="AC320" s="409"/>
      <c r="AD320" s="134"/>
      <c r="AE320" s="134"/>
      <c r="AF320" s="134"/>
      <c r="AG320" s="134"/>
      <c r="AH320" s="134"/>
      <c r="AI320" s="134"/>
      <c r="AJ320" s="134"/>
      <c r="AK320" s="409"/>
      <c r="AL320" s="409"/>
      <c r="AM320" s="409"/>
      <c r="AN320" s="409"/>
      <c r="AO320" s="409"/>
    </row>
    <row r="321" spans="1:41" ht="12.75" x14ac:dyDescent="0.2">
      <c r="A321" s="406"/>
      <c r="B321" s="407"/>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c r="AB321" s="409"/>
      <c r="AC321" s="409"/>
      <c r="AD321" s="134"/>
      <c r="AE321" s="134"/>
      <c r="AF321" s="134"/>
      <c r="AG321" s="134"/>
      <c r="AH321" s="134"/>
      <c r="AI321" s="134"/>
      <c r="AJ321" s="134"/>
      <c r="AK321" s="409"/>
      <c r="AL321" s="409"/>
      <c r="AM321" s="409"/>
      <c r="AN321" s="409"/>
      <c r="AO321" s="409"/>
    </row>
    <row r="322" spans="1:41" ht="12.75" x14ac:dyDescent="0.2">
      <c r="A322" s="406"/>
      <c r="B322" s="407"/>
      <c r="F322" s="409"/>
      <c r="G322" s="409"/>
      <c r="H322" s="409"/>
      <c r="I322" s="409"/>
      <c r="J322" s="409"/>
      <c r="K322" s="409"/>
      <c r="L322" s="409"/>
      <c r="M322" s="409"/>
      <c r="N322" s="409"/>
      <c r="O322" s="409"/>
      <c r="P322" s="409"/>
      <c r="Q322" s="409"/>
      <c r="R322" s="409"/>
      <c r="S322" s="409"/>
      <c r="T322" s="409"/>
      <c r="U322" s="409"/>
      <c r="V322" s="409"/>
      <c r="W322" s="409"/>
      <c r="X322" s="409"/>
      <c r="Y322" s="409"/>
      <c r="Z322" s="409"/>
      <c r="AA322" s="409"/>
      <c r="AB322" s="409"/>
      <c r="AC322" s="409"/>
      <c r="AD322" s="134"/>
      <c r="AE322" s="134"/>
      <c r="AF322" s="134"/>
      <c r="AG322" s="134"/>
      <c r="AH322" s="134"/>
      <c r="AI322" s="134"/>
      <c r="AJ322" s="134"/>
      <c r="AK322" s="409"/>
      <c r="AL322" s="409"/>
      <c r="AM322" s="409"/>
      <c r="AN322" s="409"/>
      <c r="AO322" s="409"/>
    </row>
    <row r="323" spans="1:41" ht="12.75" x14ac:dyDescent="0.2">
      <c r="A323" s="406"/>
      <c r="B323" s="407"/>
      <c r="F323" s="409"/>
      <c r="G323" s="409"/>
      <c r="H323" s="409"/>
      <c r="I323" s="409"/>
      <c r="J323" s="409"/>
      <c r="K323" s="409"/>
      <c r="L323" s="409"/>
      <c r="M323" s="409"/>
      <c r="N323" s="409"/>
      <c r="O323" s="409"/>
      <c r="P323" s="409"/>
      <c r="Q323" s="409"/>
      <c r="R323" s="409"/>
      <c r="S323" s="409"/>
      <c r="T323" s="409"/>
      <c r="U323" s="409"/>
      <c r="V323" s="409"/>
      <c r="W323" s="409"/>
      <c r="X323" s="409"/>
      <c r="Y323" s="409"/>
      <c r="Z323" s="409"/>
      <c r="AA323" s="409"/>
      <c r="AB323" s="409"/>
      <c r="AC323" s="409"/>
      <c r="AD323" s="134"/>
      <c r="AE323" s="134"/>
      <c r="AF323" s="134"/>
      <c r="AG323" s="134"/>
      <c r="AH323" s="134"/>
      <c r="AI323" s="134"/>
      <c r="AJ323" s="134"/>
      <c r="AK323" s="409"/>
      <c r="AL323" s="409"/>
      <c r="AM323" s="409"/>
      <c r="AN323" s="409"/>
      <c r="AO323" s="409"/>
    </row>
    <row r="324" spans="1:41" ht="12.75" x14ac:dyDescent="0.2">
      <c r="A324" s="406"/>
      <c r="B324" s="407"/>
      <c r="F324" s="409"/>
      <c r="G324" s="409"/>
      <c r="H324" s="409"/>
      <c r="I324" s="409"/>
      <c r="J324" s="409"/>
      <c r="K324" s="409"/>
      <c r="L324" s="409"/>
      <c r="M324" s="409"/>
      <c r="N324" s="409"/>
      <c r="O324" s="409"/>
      <c r="P324" s="409"/>
      <c r="Q324" s="409"/>
      <c r="R324" s="409"/>
      <c r="S324" s="409"/>
      <c r="T324" s="409"/>
      <c r="U324" s="409"/>
      <c r="V324" s="409"/>
      <c r="W324" s="409"/>
      <c r="X324" s="409"/>
      <c r="Y324" s="409"/>
      <c r="Z324" s="409"/>
      <c r="AA324" s="409"/>
      <c r="AB324" s="409"/>
      <c r="AC324" s="409"/>
      <c r="AD324" s="134"/>
      <c r="AE324" s="134"/>
      <c r="AF324" s="134"/>
      <c r="AG324" s="134"/>
      <c r="AH324" s="134"/>
      <c r="AI324" s="134"/>
      <c r="AJ324" s="134"/>
      <c r="AK324" s="409"/>
      <c r="AL324" s="409"/>
      <c r="AM324" s="409"/>
      <c r="AN324" s="409"/>
      <c r="AO324" s="409"/>
    </row>
    <row r="325" spans="1:41" ht="12.75" x14ac:dyDescent="0.2">
      <c r="A325" s="406"/>
      <c r="B325" s="407"/>
      <c r="F325" s="409"/>
      <c r="G325" s="409"/>
      <c r="H325" s="409"/>
      <c r="I325" s="409"/>
      <c r="J325" s="409"/>
      <c r="K325" s="409"/>
      <c r="L325" s="409"/>
      <c r="M325" s="409"/>
      <c r="N325" s="409"/>
      <c r="O325" s="409"/>
      <c r="P325" s="409"/>
      <c r="Q325" s="409"/>
      <c r="R325" s="409"/>
      <c r="S325" s="409"/>
      <c r="T325" s="409"/>
      <c r="U325" s="409"/>
      <c r="V325" s="409"/>
      <c r="W325" s="409"/>
      <c r="X325" s="409"/>
      <c r="Y325" s="409"/>
      <c r="Z325" s="409"/>
      <c r="AA325" s="409"/>
      <c r="AB325" s="409"/>
      <c r="AC325" s="409"/>
      <c r="AD325" s="134"/>
      <c r="AE325" s="134"/>
      <c r="AF325" s="134"/>
      <c r="AG325" s="134"/>
      <c r="AH325" s="134"/>
      <c r="AI325" s="134"/>
      <c r="AJ325" s="134"/>
      <c r="AK325" s="409"/>
      <c r="AL325" s="409"/>
      <c r="AM325" s="409"/>
      <c r="AN325" s="409"/>
      <c r="AO325" s="409"/>
    </row>
    <row r="326" spans="1:41" ht="12.75" x14ac:dyDescent="0.2">
      <c r="A326" s="406"/>
      <c r="B326" s="407"/>
      <c r="F326" s="409"/>
      <c r="G326" s="409"/>
      <c r="H326" s="409"/>
      <c r="I326" s="409"/>
      <c r="J326" s="409"/>
      <c r="K326" s="409"/>
      <c r="L326" s="409"/>
      <c r="M326" s="409"/>
      <c r="N326" s="409"/>
      <c r="O326" s="409"/>
      <c r="P326" s="409"/>
      <c r="Q326" s="409"/>
      <c r="R326" s="409"/>
      <c r="S326" s="409"/>
      <c r="T326" s="409"/>
      <c r="U326" s="409"/>
      <c r="V326" s="409"/>
      <c r="W326" s="409"/>
      <c r="X326" s="409"/>
      <c r="Y326" s="409"/>
      <c r="Z326" s="409"/>
      <c r="AA326" s="409"/>
      <c r="AB326" s="409"/>
      <c r="AC326" s="409"/>
      <c r="AD326" s="134"/>
      <c r="AE326" s="134"/>
      <c r="AF326" s="134"/>
      <c r="AG326" s="134"/>
      <c r="AH326" s="134"/>
      <c r="AI326" s="134"/>
      <c r="AJ326" s="134"/>
      <c r="AK326" s="409"/>
      <c r="AL326" s="409"/>
      <c r="AM326" s="409"/>
      <c r="AN326" s="409"/>
      <c r="AO326" s="409"/>
    </row>
    <row r="327" spans="1:41" ht="12.75" x14ac:dyDescent="0.2">
      <c r="A327" s="406"/>
      <c r="B327" s="407"/>
      <c r="F327" s="409"/>
      <c r="G327" s="409"/>
      <c r="H327" s="409"/>
      <c r="I327" s="409"/>
      <c r="J327" s="409"/>
      <c r="K327" s="409"/>
      <c r="L327" s="409"/>
      <c r="M327" s="409"/>
      <c r="N327" s="409"/>
      <c r="O327" s="409"/>
      <c r="P327" s="409"/>
      <c r="Q327" s="409"/>
      <c r="R327" s="409"/>
      <c r="S327" s="409"/>
      <c r="T327" s="409"/>
      <c r="U327" s="409"/>
      <c r="V327" s="409"/>
      <c r="W327" s="409"/>
      <c r="X327" s="409"/>
      <c r="Y327" s="409"/>
      <c r="Z327" s="409"/>
      <c r="AA327" s="409"/>
      <c r="AB327" s="409"/>
      <c r="AC327" s="409"/>
      <c r="AD327" s="134"/>
      <c r="AE327" s="134"/>
      <c r="AF327" s="134"/>
      <c r="AG327" s="134"/>
      <c r="AH327" s="134"/>
      <c r="AI327" s="134"/>
      <c r="AJ327" s="134"/>
      <c r="AK327" s="409"/>
      <c r="AL327" s="409"/>
      <c r="AM327" s="409"/>
      <c r="AN327" s="409"/>
      <c r="AO327" s="409"/>
    </row>
    <row r="328" spans="1:41" ht="12.75" x14ac:dyDescent="0.2">
      <c r="A328" s="406"/>
      <c r="B328" s="407"/>
      <c r="F328" s="409"/>
      <c r="G328" s="409"/>
      <c r="H328" s="409"/>
      <c r="I328" s="409"/>
      <c r="J328" s="409"/>
      <c r="K328" s="409"/>
      <c r="L328" s="409"/>
      <c r="M328" s="409"/>
      <c r="N328" s="409"/>
      <c r="O328" s="409"/>
      <c r="P328" s="409"/>
      <c r="Q328" s="409"/>
      <c r="R328" s="409"/>
      <c r="S328" s="409"/>
      <c r="T328" s="409"/>
      <c r="U328" s="409"/>
      <c r="V328" s="409"/>
      <c r="W328" s="409"/>
      <c r="X328" s="409"/>
      <c r="Y328" s="409"/>
      <c r="Z328" s="409"/>
      <c r="AA328" s="409"/>
      <c r="AB328" s="409"/>
      <c r="AC328" s="409"/>
      <c r="AD328" s="134"/>
      <c r="AE328" s="134"/>
      <c r="AF328" s="134"/>
      <c r="AG328" s="134"/>
      <c r="AH328" s="134"/>
      <c r="AI328" s="134"/>
      <c r="AJ328" s="134"/>
      <c r="AK328" s="409"/>
      <c r="AL328" s="409"/>
      <c r="AM328" s="409"/>
      <c r="AN328" s="409"/>
      <c r="AO328" s="409"/>
    </row>
    <row r="329" spans="1:41" ht="12.75" x14ac:dyDescent="0.2">
      <c r="A329" s="406"/>
      <c r="B329" s="407"/>
      <c r="F329" s="409"/>
      <c r="G329" s="409"/>
      <c r="H329" s="409"/>
      <c r="I329" s="409"/>
      <c r="J329" s="409"/>
      <c r="K329" s="409"/>
      <c r="L329" s="409"/>
      <c r="M329" s="409"/>
      <c r="N329" s="409"/>
      <c r="O329" s="409"/>
      <c r="P329" s="409"/>
      <c r="Q329" s="409"/>
      <c r="R329" s="409"/>
      <c r="S329" s="409"/>
      <c r="T329" s="409"/>
      <c r="U329" s="409"/>
      <c r="V329" s="409"/>
      <c r="W329" s="409"/>
      <c r="X329" s="409"/>
      <c r="Y329" s="409"/>
      <c r="Z329" s="409"/>
      <c r="AA329" s="409"/>
      <c r="AB329" s="409"/>
      <c r="AC329" s="409"/>
      <c r="AD329" s="134"/>
      <c r="AE329" s="134"/>
      <c r="AF329" s="134"/>
      <c r="AG329" s="134"/>
      <c r="AH329" s="134"/>
      <c r="AI329" s="134"/>
      <c r="AJ329" s="134"/>
      <c r="AK329" s="409"/>
      <c r="AL329" s="409"/>
      <c r="AM329" s="409"/>
      <c r="AN329" s="409"/>
      <c r="AO329" s="409"/>
    </row>
    <row r="330" spans="1:41" ht="12.75" x14ac:dyDescent="0.2">
      <c r="A330" s="406"/>
      <c r="B330" s="407"/>
      <c r="F330" s="409"/>
      <c r="G330" s="409"/>
      <c r="H330" s="409"/>
      <c r="I330" s="409"/>
      <c r="J330" s="409"/>
      <c r="K330" s="409"/>
      <c r="L330" s="409"/>
      <c r="M330" s="409"/>
      <c r="N330" s="409"/>
      <c r="O330" s="409"/>
      <c r="P330" s="409"/>
      <c r="Q330" s="409"/>
      <c r="R330" s="409"/>
      <c r="S330" s="409"/>
      <c r="T330" s="409"/>
      <c r="U330" s="409"/>
      <c r="V330" s="409"/>
      <c r="W330" s="409"/>
      <c r="X330" s="409"/>
      <c r="Y330" s="409"/>
      <c r="Z330" s="409"/>
      <c r="AA330" s="409"/>
      <c r="AB330" s="409"/>
      <c r="AC330" s="409"/>
      <c r="AD330" s="134"/>
      <c r="AE330" s="134"/>
      <c r="AF330" s="134"/>
      <c r="AG330" s="134"/>
      <c r="AH330" s="134"/>
      <c r="AI330" s="134"/>
      <c r="AJ330" s="134"/>
      <c r="AK330" s="409"/>
      <c r="AL330" s="409"/>
      <c r="AM330" s="409"/>
      <c r="AN330" s="409"/>
      <c r="AO330" s="409"/>
    </row>
    <row r="331" spans="1:41" ht="12.75" x14ac:dyDescent="0.2">
      <c r="A331" s="406"/>
      <c r="B331" s="407"/>
      <c r="F331" s="409"/>
      <c r="G331" s="409"/>
      <c r="H331" s="409"/>
      <c r="I331" s="409"/>
      <c r="J331" s="409"/>
      <c r="K331" s="409"/>
      <c r="L331" s="409"/>
      <c r="M331" s="409"/>
      <c r="N331" s="409"/>
      <c r="O331" s="409"/>
      <c r="P331" s="409"/>
      <c r="Q331" s="409"/>
      <c r="R331" s="409"/>
      <c r="S331" s="409"/>
      <c r="T331" s="409"/>
      <c r="U331" s="409"/>
      <c r="V331" s="409"/>
      <c r="W331" s="409"/>
      <c r="X331" s="409"/>
      <c r="Y331" s="409"/>
      <c r="Z331" s="409"/>
      <c r="AA331" s="409"/>
      <c r="AB331" s="409"/>
      <c r="AC331" s="409"/>
      <c r="AD331" s="134"/>
      <c r="AE331" s="134"/>
      <c r="AF331" s="134"/>
      <c r="AG331" s="134"/>
      <c r="AH331" s="134"/>
      <c r="AI331" s="134"/>
      <c r="AJ331" s="134"/>
      <c r="AK331" s="409"/>
      <c r="AL331" s="409"/>
      <c r="AM331" s="409"/>
      <c r="AN331" s="409"/>
      <c r="AO331" s="409"/>
    </row>
    <row r="332" spans="1:41" ht="12.75" x14ac:dyDescent="0.2">
      <c r="A332" s="406"/>
      <c r="B332" s="407"/>
      <c r="F332" s="409"/>
      <c r="G332" s="409"/>
      <c r="H332" s="409"/>
      <c r="I332" s="409"/>
      <c r="J332" s="409"/>
      <c r="K332" s="409"/>
      <c r="L332" s="409"/>
      <c r="M332" s="409"/>
      <c r="N332" s="409"/>
      <c r="O332" s="409"/>
      <c r="P332" s="409"/>
      <c r="Q332" s="409"/>
      <c r="R332" s="409"/>
      <c r="S332" s="409"/>
      <c r="T332" s="409"/>
      <c r="U332" s="409"/>
      <c r="V332" s="409"/>
      <c r="W332" s="409"/>
      <c r="X332" s="409"/>
      <c r="Y332" s="409"/>
      <c r="Z332" s="409"/>
      <c r="AA332" s="409"/>
      <c r="AB332" s="409"/>
      <c r="AC332" s="409"/>
      <c r="AD332" s="134"/>
      <c r="AE332" s="134"/>
      <c r="AF332" s="134"/>
      <c r="AG332" s="134"/>
      <c r="AH332" s="134"/>
      <c r="AI332" s="134"/>
      <c r="AJ332" s="134"/>
      <c r="AK332" s="409"/>
      <c r="AL332" s="409"/>
      <c r="AM332" s="409"/>
      <c r="AN332" s="409"/>
      <c r="AO332" s="409"/>
    </row>
    <row r="333" spans="1:41" ht="12.75" x14ac:dyDescent="0.2">
      <c r="A333" s="406"/>
      <c r="B333" s="407"/>
      <c r="F333" s="409"/>
      <c r="G333" s="409"/>
      <c r="H333" s="409"/>
      <c r="I333" s="409"/>
      <c r="J333" s="409"/>
      <c r="K333" s="409"/>
      <c r="L333" s="409"/>
      <c r="M333" s="409"/>
      <c r="N333" s="409"/>
      <c r="O333" s="409"/>
      <c r="P333" s="409"/>
      <c r="Q333" s="409"/>
      <c r="R333" s="409"/>
      <c r="S333" s="409"/>
      <c r="T333" s="409"/>
      <c r="U333" s="409"/>
      <c r="V333" s="409"/>
      <c r="W333" s="409"/>
      <c r="X333" s="409"/>
      <c r="Y333" s="409"/>
      <c r="Z333" s="409"/>
      <c r="AA333" s="409"/>
      <c r="AB333" s="409"/>
      <c r="AC333" s="409"/>
      <c r="AD333" s="134"/>
      <c r="AE333" s="134"/>
      <c r="AF333" s="134"/>
      <c r="AG333" s="134"/>
      <c r="AH333" s="134"/>
      <c r="AI333" s="134"/>
      <c r="AJ333" s="134"/>
      <c r="AK333" s="409"/>
      <c r="AL333" s="409"/>
      <c r="AM333" s="409"/>
      <c r="AN333" s="409"/>
      <c r="AO333" s="409"/>
    </row>
    <row r="334" spans="1:41" ht="12.75" x14ac:dyDescent="0.2">
      <c r="A334" s="406"/>
      <c r="B334" s="407"/>
      <c r="F334" s="409"/>
      <c r="G334" s="409"/>
      <c r="H334" s="409"/>
      <c r="I334" s="409"/>
      <c r="J334" s="409"/>
      <c r="K334" s="409"/>
      <c r="L334" s="409"/>
      <c r="M334" s="409"/>
      <c r="N334" s="409"/>
      <c r="O334" s="409"/>
      <c r="P334" s="409"/>
      <c r="Q334" s="409"/>
      <c r="R334" s="409"/>
      <c r="S334" s="409"/>
      <c r="T334" s="409"/>
      <c r="U334" s="409"/>
      <c r="V334" s="409"/>
      <c r="W334" s="409"/>
      <c r="X334" s="409"/>
      <c r="Y334" s="409"/>
      <c r="Z334" s="409"/>
      <c r="AA334" s="409"/>
      <c r="AB334" s="409"/>
      <c r="AC334" s="409"/>
      <c r="AD334" s="134"/>
      <c r="AE334" s="134"/>
      <c r="AF334" s="134"/>
      <c r="AG334" s="134"/>
      <c r="AH334" s="134"/>
      <c r="AI334" s="134"/>
      <c r="AJ334" s="134"/>
      <c r="AK334" s="409"/>
      <c r="AL334" s="409"/>
      <c r="AM334" s="409"/>
      <c r="AN334" s="409"/>
      <c r="AO334" s="409"/>
    </row>
    <row r="335" spans="1:41" ht="12.75" x14ac:dyDescent="0.2">
      <c r="A335" s="406"/>
      <c r="B335" s="407"/>
      <c r="F335" s="409"/>
      <c r="G335" s="409"/>
      <c r="H335" s="409"/>
      <c r="I335" s="409"/>
      <c r="J335" s="409"/>
      <c r="K335" s="409"/>
      <c r="L335" s="409"/>
      <c r="M335" s="409"/>
      <c r="N335" s="409"/>
      <c r="O335" s="409"/>
      <c r="P335" s="409"/>
      <c r="Q335" s="409"/>
      <c r="R335" s="409"/>
      <c r="S335" s="409"/>
      <c r="T335" s="409"/>
      <c r="U335" s="409"/>
      <c r="V335" s="409"/>
      <c r="W335" s="409"/>
      <c r="X335" s="409"/>
      <c r="Y335" s="409"/>
      <c r="Z335" s="409"/>
      <c r="AA335" s="409"/>
      <c r="AB335" s="409"/>
      <c r="AC335" s="409"/>
      <c r="AD335" s="134"/>
      <c r="AE335" s="134"/>
      <c r="AF335" s="134"/>
      <c r="AG335" s="134"/>
      <c r="AH335" s="134"/>
      <c r="AI335" s="134"/>
      <c r="AJ335" s="134"/>
      <c r="AK335" s="409"/>
      <c r="AL335" s="409"/>
      <c r="AM335" s="409"/>
      <c r="AN335" s="409"/>
      <c r="AO335" s="409"/>
    </row>
    <row r="336" spans="1:41" ht="12.75" x14ac:dyDescent="0.2">
      <c r="A336" s="406"/>
      <c r="B336" s="407"/>
      <c r="F336" s="409"/>
      <c r="G336" s="409"/>
      <c r="H336" s="409"/>
      <c r="I336" s="409"/>
      <c r="J336" s="409"/>
      <c r="K336" s="409"/>
      <c r="L336" s="409"/>
      <c r="M336" s="409"/>
      <c r="N336" s="409"/>
      <c r="O336" s="409"/>
      <c r="P336" s="409"/>
      <c r="Q336" s="409"/>
      <c r="R336" s="409"/>
      <c r="S336" s="409"/>
      <c r="T336" s="409"/>
      <c r="U336" s="409"/>
      <c r="V336" s="409"/>
      <c r="W336" s="409"/>
      <c r="X336" s="409"/>
      <c r="Y336" s="409"/>
      <c r="Z336" s="409"/>
      <c r="AA336" s="409"/>
      <c r="AB336" s="409"/>
      <c r="AC336" s="409"/>
      <c r="AD336" s="134"/>
      <c r="AE336" s="134"/>
      <c r="AF336" s="134"/>
      <c r="AG336" s="134"/>
      <c r="AH336" s="134"/>
      <c r="AI336" s="134"/>
      <c r="AJ336" s="134"/>
      <c r="AK336" s="409"/>
      <c r="AL336" s="409"/>
      <c r="AM336" s="409"/>
      <c r="AN336" s="409"/>
      <c r="AO336" s="409"/>
    </row>
    <row r="337" spans="1:41" ht="12.75" x14ac:dyDescent="0.2">
      <c r="A337" s="406"/>
      <c r="B337" s="407"/>
      <c r="F337" s="409"/>
      <c r="G337" s="409"/>
      <c r="H337" s="409"/>
      <c r="I337" s="409"/>
      <c r="J337" s="409"/>
      <c r="K337" s="409"/>
      <c r="L337" s="409"/>
      <c r="M337" s="409"/>
      <c r="N337" s="409"/>
      <c r="O337" s="409"/>
      <c r="P337" s="409"/>
      <c r="Q337" s="409"/>
      <c r="R337" s="409"/>
      <c r="S337" s="409"/>
      <c r="T337" s="409"/>
      <c r="U337" s="409"/>
      <c r="V337" s="409"/>
      <c r="W337" s="409"/>
      <c r="X337" s="409"/>
      <c r="Y337" s="409"/>
      <c r="Z337" s="409"/>
      <c r="AA337" s="409"/>
      <c r="AB337" s="409"/>
      <c r="AC337" s="409"/>
      <c r="AD337" s="134"/>
      <c r="AE337" s="134"/>
      <c r="AF337" s="134"/>
      <c r="AG337" s="134"/>
      <c r="AH337" s="134"/>
      <c r="AI337" s="134"/>
      <c r="AJ337" s="134"/>
      <c r="AK337" s="409"/>
      <c r="AL337" s="409"/>
      <c r="AM337" s="409"/>
      <c r="AN337" s="409"/>
      <c r="AO337" s="409"/>
    </row>
    <row r="338" spans="1:41" ht="12.75" x14ac:dyDescent="0.2">
      <c r="A338" s="406"/>
      <c r="B338" s="407"/>
      <c r="F338" s="409"/>
      <c r="G338" s="409"/>
      <c r="H338" s="409"/>
      <c r="I338" s="409"/>
      <c r="J338" s="409"/>
      <c r="K338" s="409"/>
      <c r="L338" s="409"/>
      <c r="M338" s="409"/>
      <c r="N338" s="409"/>
      <c r="O338" s="409"/>
      <c r="P338" s="409"/>
      <c r="Q338" s="409"/>
      <c r="R338" s="409"/>
      <c r="S338" s="409"/>
      <c r="T338" s="409"/>
      <c r="U338" s="409"/>
      <c r="V338" s="409"/>
      <c r="W338" s="409"/>
      <c r="X338" s="409"/>
      <c r="Y338" s="409"/>
      <c r="Z338" s="409"/>
      <c r="AA338" s="409"/>
      <c r="AB338" s="409"/>
      <c r="AC338" s="409"/>
      <c r="AD338" s="134"/>
      <c r="AE338" s="134"/>
      <c r="AF338" s="134"/>
      <c r="AG338" s="134"/>
      <c r="AH338" s="134"/>
      <c r="AI338" s="134"/>
      <c r="AJ338" s="134"/>
      <c r="AK338" s="409"/>
      <c r="AL338" s="409"/>
      <c r="AM338" s="409"/>
      <c r="AN338" s="409"/>
      <c r="AO338" s="409"/>
    </row>
    <row r="339" spans="1:41" ht="12.75" x14ac:dyDescent="0.2">
      <c r="A339" s="406"/>
      <c r="B339" s="407"/>
      <c r="F339" s="409"/>
      <c r="G339" s="409"/>
      <c r="H339" s="409"/>
      <c r="I339" s="409"/>
      <c r="J339" s="409"/>
      <c r="K339" s="409"/>
      <c r="L339" s="409"/>
      <c r="M339" s="409"/>
      <c r="N339" s="409"/>
      <c r="O339" s="409"/>
      <c r="P339" s="409"/>
      <c r="Q339" s="409"/>
      <c r="R339" s="409"/>
      <c r="S339" s="409"/>
      <c r="T339" s="409"/>
      <c r="U339" s="409"/>
      <c r="V339" s="409"/>
      <c r="W339" s="409"/>
      <c r="X339" s="409"/>
      <c r="Y339" s="409"/>
      <c r="Z339" s="409"/>
      <c r="AA339" s="409"/>
      <c r="AB339" s="409"/>
      <c r="AC339" s="409"/>
      <c r="AD339" s="134"/>
      <c r="AE339" s="134"/>
      <c r="AF339" s="134"/>
      <c r="AG339" s="134"/>
      <c r="AH339" s="134"/>
      <c r="AI339" s="134"/>
      <c r="AJ339" s="134"/>
      <c r="AK339" s="409"/>
      <c r="AL339" s="409"/>
      <c r="AM339" s="409"/>
      <c r="AN339" s="409"/>
      <c r="AO339" s="409"/>
    </row>
    <row r="340" spans="1:41" ht="12.75" x14ac:dyDescent="0.2">
      <c r="A340" s="406"/>
      <c r="B340" s="407"/>
      <c r="F340" s="409"/>
      <c r="G340" s="409"/>
      <c r="H340" s="409"/>
      <c r="I340" s="409"/>
      <c r="J340" s="409"/>
      <c r="K340" s="409"/>
      <c r="L340" s="409"/>
      <c r="M340" s="409"/>
      <c r="N340" s="409"/>
      <c r="O340" s="409"/>
      <c r="P340" s="409"/>
      <c r="Q340" s="409"/>
      <c r="R340" s="409"/>
      <c r="S340" s="409"/>
      <c r="T340" s="409"/>
      <c r="U340" s="409"/>
      <c r="V340" s="409"/>
      <c r="W340" s="409"/>
      <c r="X340" s="409"/>
      <c r="Y340" s="409"/>
      <c r="Z340" s="409"/>
      <c r="AA340" s="409"/>
      <c r="AB340" s="409"/>
      <c r="AC340" s="409"/>
      <c r="AD340" s="134"/>
      <c r="AE340" s="134"/>
      <c r="AF340" s="134"/>
      <c r="AG340" s="134"/>
      <c r="AH340" s="134"/>
      <c r="AI340" s="134"/>
      <c r="AJ340" s="134"/>
      <c r="AK340" s="409"/>
      <c r="AL340" s="409"/>
      <c r="AM340" s="409"/>
      <c r="AN340" s="409"/>
      <c r="AO340" s="409"/>
    </row>
    <row r="341" spans="1:41" ht="12.75" x14ac:dyDescent="0.2">
      <c r="A341" s="406"/>
      <c r="B341" s="407"/>
      <c r="F341" s="409"/>
      <c r="G341" s="409"/>
      <c r="H341" s="409"/>
      <c r="I341" s="409"/>
      <c r="J341" s="409"/>
      <c r="K341" s="409"/>
      <c r="L341" s="409"/>
      <c r="M341" s="409"/>
      <c r="N341" s="409"/>
      <c r="O341" s="409"/>
      <c r="P341" s="409"/>
      <c r="Q341" s="409"/>
      <c r="R341" s="409"/>
      <c r="S341" s="409"/>
      <c r="T341" s="409"/>
      <c r="U341" s="409"/>
      <c r="V341" s="409"/>
      <c r="W341" s="409"/>
      <c r="X341" s="409"/>
      <c r="Y341" s="409"/>
      <c r="Z341" s="409"/>
      <c r="AA341" s="409"/>
      <c r="AB341" s="409"/>
      <c r="AC341" s="409"/>
      <c r="AD341" s="134"/>
      <c r="AE341" s="134"/>
      <c r="AF341" s="134"/>
      <c r="AG341" s="134"/>
      <c r="AH341" s="134"/>
      <c r="AI341" s="134"/>
      <c r="AJ341" s="134"/>
      <c r="AK341" s="409"/>
      <c r="AL341" s="409"/>
      <c r="AM341" s="409"/>
      <c r="AN341" s="409"/>
      <c r="AO341" s="409"/>
    </row>
    <row r="342" spans="1:41" ht="12.75" x14ac:dyDescent="0.2">
      <c r="A342" s="406"/>
      <c r="B342" s="407"/>
      <c r="F342" s="409"/>
      <c r="G342" s="409"/>
      <c r="H342" s="409"/>
      <c r="I342" s="409"/>
      <c r="J342" s="409"/>
      <c r="K342" s="409"/>
      <c r="L342" s="409"/>
      <c r="M342" s="409"/>
      <c r="N342" s="409"/>
      <c r="O342" s="409"/>
      <c r="P342" s="409"/>
      <c r="Q342" s="409"/>
      <c r="R342" s="409"/>
      <c r="S342" s="409"/>
      <c r="T342" s="409"/>
      <c r="U342" s="409"/>
      <c r="V342" s="409"/>
      <c r="W342" s="409"/>
      <c r="X342" s="409"/>
      <c r="Y342" s="409"/>
      <c r="Z342" s="409"/>
      <c r="AA342" s="409"/>
      <c r="AB342" s="409"/>
      <c r="AC342" s="409"/>
      <c r="AD342" s="134"/>
      <c r="AE342" s="134"/>
      <c r="AF342" s="134"/>
      <c r="AG342" s="134"/>
      <c r="AH342" s="134"/>
      <c r="AI342" s="134"/>
      <c r="AJ342" s="134"/>
      <c r="AK342" s="409"/>
      <c r="AL342" s="409"/>
      <c r="AM342" s="409"/>
      <c r="AN342" s="409"/>
      <c r="AO342" s="409"/>
    </row>
    <row r="343" spans="1:41" ht="12.75" x14ac:dyDescent="0.2">
      <c r="A343" s="406"/>
      <c r="B343" s="407"/>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c r="AB343" s="409"/>
      <c r="AC343" s="409"/>
      <c r="AD343" s="134"/>
      <c r="AE343" s="134"/>
      <c r="AF343" s="134"/>
      <c r="AG343" s="134"/>
      <c r="AH343" s="134"/>
      <c r="AI343" s="134"/>
      <c r="AJ343" s="134"/>
      <c r="AK343" s="409"/>
      <c r="AL343" s="409"/>
      <c r="AM343" s="409"/>
      <c r="AN343" s="409"/>
      <c r="AO343" s="409"/>
    </row>
    <row r="344" spans="1:41" ht="12.75" x14ac:dyDescent="0.2">
      <c r="A344" s="406"/>
      <c r="B344" s="407"/>
      <c r="F344" s="409"/>
      <c r="G344" s="409"/>
      <c r="H344" s="409"/>
      <c r="I344" s="409"/>
      <c r="J344" s="409"/>
      <c r="K344" s="409"/>
      <c r="L344" s="409"/>
      <c r="M344" s="409"/>
      <c r="N344" s="409"/>
      <c r="O344" s="409"/>
      <c r="P344" s="409"/>
      <c r="Q344" s="409"/>
      <c r="R344" s="409"/>
      <c r="S344" s="409"/>
      <c r="T344" s="409"/>
      <c r="U344" s="409"/>
      <c r="V344" s="409"/>
      <c r="W344" s="409"/>
      <c r="X344" s="409"/>
      <c r="Y344" s="409"/>
      <c r="Z344" s="409"/>
      <c r="AA344" s="409"/>
      <c r="AB344" s="409"/>
      <c r="AC344" s="409"/>
      <c r="AD344" s="134"/>
      <c r="AE344" s="134"/>
      <c r="AF344" s="134"/>
      <c r="AG344" s="134"/>
      <c r="AH344" s="134"/>
      <c r="AI344" s="134"/>
      <c r="AJ344" s="134"/>
      <c r="AK344" s="409"/>
      <c r="AL344" s="409"/>
      <c r="AM344" s="409"/>
      <c r="AN344" s="409"/>
      <c r="AO344" s="409"/>
    </row>
    <row r="345" spans="1:41" ht="12.75" x14ac:dyDescent="0.2">
      <c r="A345" s="406"/>
      <c r="B345" s="407"/>
      <c r="F345" s="409"/>
      <c r="G345" s="409"/>
      <c r="H345" s="409"/>
      <c r="I345" s="409"/>
      <c r="J345" s="409"/>
      <c r="K345" s="409"/>
      <c r="L345" s="409"/>
      <c r="M345" s="409"/>
      <c r="N345" s="409"/>
      <c r="O345" s="409"/>
      <c r="P345" s="409"/>
      <c r="Q345" s="409"/>
      <c r="R345" s="409"/>
      <c r="S345" s="409"/>
      <c r="T345" s="409"/>
      <c r="U345" s="409"/>
      <c r="V345" s="409"/>
      <c r="W345" s="409"/>
      <c r="X345" s="409"/>
      <c r="Y345" s="409"/>
      <c r="Z345" s="409"/>
      <c r="AA345" s="409"/>
      <c r="AB345" s="409"/>
      <c r="AC345" s="409"/>
      <c r="AD345" s="134"/>
      <c r="AE345" s="134"/>
      <c r="AF345" s="134"/>
      <c r="AG345" s="134"/>
      <c r="AH345" s="134"/>
      <c r="AI345" s="134"/>
      <c r="AJ345" s="134"/>
      <c r="AK345" s="409"/>
      <c r="AL345" s="409"/>
      <c r="AM345" s="409"/>
      <c r="AN345" s="409"/>
      <c r="AO345" s="409"/>
    </row>
    <row r="346" spans="1:41" ht="12.75" x14ac:dyDescent="0.2">
      <c r="A346" s="406"/>
      <c r="B346" s="407"/>
      <c r="F346" s="409"/>
      <c r="G346" s="409"/>
      <c r="H346" s="409"/>
      <c r="I346" s="409"/>
      <c r="J346" s="409"/>
      <c r="K346" s="409"/>
      <c r="L346" s="409"/>
      <c r="M346" s="409"/>
      <c r="N346" s="409"/>
      <c r="O346" s="409"/>
      <c r="P346" s="409"/>
      <c r="Q346" s="409"/>
      <c r="R346" s="409"/>
      <c r="S346" s="409"/>
      <c r="T346" s="409"/>
      <c r="U346" s="409"/>
      <c r="V346" s="409"/>
      <c r="W346" s="409"/>
      <c r="X346" s="409"/>
      <c r="Y346" s="409"/>
      <c r="Z346" s="409"/>
      <c r="AA346" s="409"/>
      <c r="AB346" s="409"/>
      <c r="AC346" s="409"/>
      <c r="AD346" s="134"/>
      <c r="AE346" s="134"/>
      <c r="AF346" s="134"/>
      <c r="AG346" s="134"/>
      <c r="AH346" s="134"/>
      <c r="AI346" s="134"/>
      <c r="AJ346" s="134"/>
      <c r="AK346" s="409"/>
      <c r="AL346" s="409"/>
      <c r="AM346" s="409"/>
      <c r="AN346" s="409"/>
      <c r="AO346" s="409"/>
    </row>
    <row r="347" spans="1:41" ht="12.75" x14ac:dyDescent="0.2">
      <c r="A347" s="406"/>
      <c r="B347" s="407"/>
      <c r="F347" s="409"/>
      <c r="G347" s="409"/>
      <c r="H347" s="409"/>
      <c r="I347" s="409"/>
      <c r="J347" s="409"/>
      <c r="K347" s="409"/>
      <c r="L347" s="409"/>
      <c r="M347" s="409"/>
      <c r="N347" s="409"/>
      <c r="O347" s="409"/>
      <c r="P347" s="409"/>
      <c r="Q347" s="409"/>
      <c r="R347" s="409"/>
      <c r="S347" s="409"/>
      <c r="T347" s="409"/>
      <c r="U347" s="409"/>
      <c r="V347" s="409"/>
      <c r="W347" s="409"/>
      <c r="X347" s="409"/>
      <c r="Y347" s="409"/>
      <c r="Z347" s="409"/>
      <c r="AA347" s="409"/>
      <c r="AB347" s="409"/>
      <c r="AC347" s="409"/>
      <c r="AD347" s="134"/>
      <c r="AE347" s="134"/>
      <c r="AF347" s="134"/>
      <c r="AG347" s="134"/>
      <c r="AH347" s="134"/>
      <c r="AI347" s="134"/>
      <c r="AJ347" s="134"/>
      <c r="AK347" s="409"/>
      <c r="AL347" s="409"/>
      <c r="AM347" s="409"/>
      <c r="AN347" s="409"/>
      <c r="AO347" s="409"/>
    </row>
    <row r="348" spans="1:41" ht="12.75" x14ac:dyDescent="0.2">
      <c r="A348" s="406"/>
      <c r="B348" s="407"/>
      <c r="F348" s="409"/>
      <c r="G348" s="409"/>
      <c r="H348" s="409"/>
      <c r="I348" s="409"/>
      <c r="J348" s="409"/>
      <c r="K348" s="409"/>
      <c r="L348" s="409"/>
      <c r="M348" s="409"/>
      <c r="N348" s="409"/>
      <c r="O348" s="409"/>
      <c r="P348" s="409"/>
      <c r="Q348" s="409"/>
      <c r="R348" s="409"/>
      <c r="S348" s="409"/>
      <c r="T348" s="409"/>
      <c r="U348" s="409"/>
      <c r="V348" s="409"/>
      <c r="W348" s="409"/>
      <c r="X348" s="409"/>
      <c r="Y348" s="409"/>
      <c r="Z348" s="409"/>
      <c r="AA348" s="409"/>
      <c r="AB348" s="409"/>
      <c r="AC348" s="409"/>
      <c r="AD348" s="134"/>
      <c r="AE348" s="134"/>
      <c r="AF348" s="134"/>
      <c r="AG348" s="134"/>
      <c r="AH348" s="134"/>
      <c r="AI348" s="134"/>
      <c r="AJ348" s="134"/>
      <c r="AK348" s="409"/>
      <c r="AL348" s="409"/>
      <c r="AM348" s="409"/>
      <c r="AN348" s="409"/>
      <c r="AO348" s="409"/>
    </row>
    <row r="349" spans="1:41" ht="12.75" x14ac:dyDescent="0.2">
      <c r="A349" s="406"/>
      <c r="B349" s="407"/>
      <c r="F349" s="409"/>
      <c r="G349" s="409"/>
      <c r="H349" s="409"/>
      <c r="I349" s="409"/>
      <c r="J349" s="409"/>
      <c r="K349" s="409"/>
      <c r="L349" s="409"/>
      <c r="M349" s="409"/>
      <c r="N349" s="409"/>
      <c r="O349" s="409"/>
      <c r="P349" s="409"/>
      <c r="Q349" s="409"/>
      <c r="R349" s="409"/>
      <c r="S349" s="409"/>
      <c r="T349" s="409"/>
      <c r="U349" s="409"/>
      <c r="V349" s="409"/>
      <c r="W349" s="409"/>
      <c r="X349" s="409"/>
      <c r="Y349" s="409"/>
      <c r="Z349" s="409"/>
      <c r="AA349" s="409"/>
      <c r="AB349" s="409"/>
      <c r="AC349" s="409"/>
      <c r="AD349" s="134"/>
      <c r="AE349" s="134"/>
      <c r="AF349" s="134"/>
      <c r="AG349" s="134"/>
      <c r="AH349" s="134"/>
      <c r="AI349" s="134"/>
      <c r="AJ349" s="134"/>
      <c r="AK349" s="409"/>
      <c r="AL349" s="409"/>
      <c r="AM349" s="409"/>
      <c r="AN349" s="409"/>
      <c r="AO349" s="409"/>
    </row>
    <row r="350" spans="1:41" ht="12.75" x14ac:dyDescent="0.2">
      <c r="A350" s="406"/>
      <c r="B350" s="407"/>
      <c r="F350" s="409"/>
      <c r="G350" s="409"/>
      <c r="H350" s="409"/>
      <c r="I350" s="409"/>
      <c r="J350" s="409"/>
      <c r="K350" s="409"/>
      <c r="L350" s="409"/>
      <c r="M350" s="409"/>
      <c r="N350" s="409"/>
      <c r="O350" s="409"/>
      <c r="P350" s="409"/>
      <c r="Q350" s="409"/>
      <c r="R350" s="409"/>
      <c r="S350" s="409"/>
      <c r="T350" s="409"/>
      <c r="U350" s="409"/>
      <c r="V350" s="409"/>
      <c r="W350" s="409"/>
      <c r="X350" s="409"/>
      <c r="Y350" s="409"/>
      <c r="Z350" s="409"/>
      <c r="AA350" s="409"/>
      <c r="AB350" s="409"/>
      <c r="AC350" s="409"/>
      <c r="AD350" s="134"/>
      <c r="AE350" s="134"/>
      <c r="AF350" s="134"/>
      <c r="AG350" s="134"/>
      <c r="AH350" s="134"/>
      <c r="AI350" s="134"/>
      <c r="AJ350" s="134"/>
      <c r="AK350" s="409"/>
      <c r="AL350" s="409"/>
      <c r="AM350" s="409"/>
      <c r="AN350" s="409"/>
      <c r="AO350" s="409"/>
    </row>
    <row r="351" spans="1:41" ht="12.75" x14ac:dyDescent="0.2">
      <c r="A351" s="406"/>
      <c r="B351" s="407"/>
      <c r="F351" s="409"/>
      <c r="G351" s="409"/>
      <c r="H351" s="409"/>
      <c r="I351" s="409"/>
      <c r="J351" s="409"/>
      <c r="K351" s="409"/>
      <c r="L351" s="409"/>
      <c r="M351" s="409"/>
      <c r="N351" s="409"/>
      <c r="O351" s="409"/>
      <c r="P351" s="409"/>
      <c r="Q351" s="409"/>
      <c r="R351" s="409"/>
      <c r="S351" s="409"/>
      <c r="T351" s="409"/>
      <c r="U351" s="409"/>
      <c r="V351" s="409"/>
      <c r="W351" s="409"/>
      <c r="X351" s="409"/>
      <c r="Y351" s="409"/>
      <c r="Z351" s="409"/>
      <c r="AA351" s="409"/>
      <c r="AB351" s="409"/>
      <c r="AC351" s="409"/>
      <c r="AD351" s="134"/>
      <c r="AE351" s="134"/>
      <c r="AF351" s="134"/>
      <c r="AG351" s="134"/>
      <c r="AH351" s="134"/>
      <c r="AI351" s="134"/>
      <c r="AJ351" s="134"/>
      <c r="AK351" s="409"/>
      <c r="AL351" s="409"/>
      <c r="AM351" s="409"/>
      <c r="AN351" s="409"/>
      <c r="AO351" s="409"/>
    </row>
    <row r="352" spans="1:41" ht="12.75" x14ac:dyDescent="0.2">
      <c r="A352" s="406"/>
      <c r="B352" s="407"/>
      <c r="F352" s="409"/>
      <c r="G352" s="409"/>
      <c r="H352" s="409"/>
      <c r="I352" s="409"/>
      <c r="J352" s="409"/>
      <c r="K352" s="409"/>
      <c r="L352" s="409"/>
      <c r="M352" s="409"/>
      <c r="N352" s="409"/>
      <c r="O352" s="409"/>
      <c r="P352" s="409"/>
      <c r="Q352" s="409"/>
      <c r="R352" s="409"/>
      <c r="S352" s="409"/>
      <c r="T352" s="409"/>
      <c r="U352" s="409"/>
      <c r="V352" s="409"/>
      <c r="W352" s="409"/>
      <c r="X352" s="409"/>
      <c r="Y352" s="409"/>
      <c r="Z352" s="409"/>
      <c r="AA352" s="409"/>
      <c r="AB352" s="409"/>
      <c r="AC352" s="409"/>
      <c r="AD352" s="134"/>
      <c r="AE352" s="134"/>
      <c r="AF352" s="134"/>
      <c r="AG352" s="134"/>
      <c r="AH352" s="134"/>
      <c r="AI352" s="134"/>
      <c r="AJ352" s="134"/>
      <c r="AK352" s="409"/>
      <c r="AL352" s="409"/>
      <c r="AM352" s="409"/>
      <c r="AN352" s="409"/>
      <c r="AO352" s="409"/>
    </row>
    <row r="353" spans="1:41" ht="12.75" x14ac:dyDescent="0.2">
      <c r="A353" s="406"/>
      <c r="B353" s="407"/>
      <c r="F353" s="409"/>
      <c r="G353" s="409"/>
      <c r="H353" s="409"/>
      <c r="I353" s="409"/>
      <c r="J353" s="409"/>
      <c r="K353" s="409"/>
      <c r="L353" s="409"/>
      <c r="M353" s="409"/>
      <c r="N353" s="409"/>
      <c r="O353" s="409"/>
      <c r="P353" s="409"/>
      <c r="Q353" s="409"/>
      <c r="R353" s="409"/>
      <c r="S353" s="409"/>
      <c r="T353" s="409"/>
      <c r="U353" s="409"/>
      <c r="V353" s="409"/>
      <c r="W353" s="409"/>
      <c r="X353" s="409"/>
      <c r="Y353" s="409"/>
      <c r="Z353" s="409"/>
      <c r="AA353" s="409"/>
      <c r="AB353" s="409"/>
      <c r="AC353" s="409"/>
      <c r="AD353" s="134"/>
      <c r="AE353" s="134"/>
      <c r="AF353" s="134"/>
      <c r="AG353" s="134"/>
      <c r="AH353" s="134"/>
      <c r="AI353" s="134"/>
      <c r="AJ353" s="134"/>
      <c r="AK353" s="409"/>
      <c r="AL353" s="409"/>
      <c r="AM353" s="409"/>
      <c r="AN353" s="409"/>
      <c r="AO353" s="409"/>
    </row>
    <row r="354" spans="1:41" ht="12.75" x14ac:dyDescent="0.2">
      <c r="A354" s="406"/>
      <c r="B354" s="407"/>
      <c r="F354" s="409"/>
      <c r="G354" s="409"/>
      <c r="H354" s="409"/>
      <c r="I354" s="409"/>
      <c r="J354" s="409"/>
      <c r="K354" s="409"/>
      <c r="L354" s="409"/>
      <c r="M354" s="409"/>
      <c r="N354" s="409"/>
      <c r="O354" s="409"/>
      <c r="P354" s="409"/>
      <c r="Q354" s="409"/>
      <c r="R354" s="409"/>
      <c r="S354" s="409"/>
      <c r="T354" s="409"/>
      <c r="U354" s="409"/>
      <c r="V354" s="409"/>
      <c r="W354" s="409"/>
      <c r="X354" s="409"/>
      <c r="Y354" s="409"/>
      <c r="Z354" s="409"/>
      <c r="AA354" s="409"/>
      <c r="AB354" s="409"/>
      <c r="AC354" s="409"/>
      <c r="AD354" s="134"/>
      <c r="AE354" s="134"/>
      <c r="AF354" s="134"/>
      <c r="AG354" s="134"/>
      <c r="AH354" s="134"/>
      <c r="AI354" s="134"/>
      <c r="AJ354" s="134"/>
      <c r="AK354" s="409"/>
      <c r="AL354" s="409"/>
      <c r="AM354" s="409"/>
      <c r="AN354" s="409"/>
      <c r="AO354" s="409"/>
    </row>
    <row r="355" spans="1:41" ht="12.75" x14ac:dyDescent="0.2">
      <c r="A355" s="406"/>
      <c r="B355" s="407"/>
      <c r="F355" s="409"/>
      <c r="G355" s="409"/>
      <c r="H355" s="409"/>
      <c r="I355" s="409"/>
      <c r="J355" s="409"/>
      <c r="K355" s="409"/>
      <c r="L355" s="409"/>
      <c r="M355" s="409"/>
      <c r="N355" s="409"/>
      <c r="O355" s="409"/>
      <c r="P355" s="409"/>
      <c r="Q355" s="409"/>
      <c r="R355" s="409"/>
      <c r="S355" s="409"/>
      <c r="T355" s="409"/>
      <c r="U355" s="409"/>
      <c r="V355" s="409"/>
      <c r="W355" s="409"/>
      <c r="X355" s="409"/>
      <c r="Y355" s="409"/>
      <c r="Z355" s="409"/>
      <c r="AA355" s="409"/>
      <c r="AB355" s="409"/>
      <c r="AC355" s="409"/>
      <c r="AD355" s="134"/>
      <c r="AE355" s="134"/>
      <c r="AF355" s="134"/>
      <c r="AG355" s="134"/>
      <c r="AH355" s="134"/>
      <c r="AI355" s="134"/>
      <c r="AJ355" s="134"/>
      <c r="AK355" s="409"/>
      <c r="AL355" s="409"/>
      <c r="AM355" s="409"/>
      <c r="AN355" s="409"/>
      <c r="AO355" s="409"/>
    </row>
    <row r="356" spans="1:41" ht="12.75" x14ac:dyDescent="0.2">
      <c r="A356" s="406"/>
      <c r="B356" s="407"/>
      <c r="F356" s="409"/>
      <c r="G356" s="409"/>
      <c r="H356" s="409"/>
      <c r="I356" s="409"/>
      <c r="J356" s="409"/>
      <c r="K356" s="409"/>
      <c r="L356" s="409"/>
      <c r="M356" s="409"/>
      <c r="N356" s="409"/>
      <c r="O356" s="409"/>
      <c r="P356" s="409"/>
      <c r="Q356" s="409"/>
      <c r="R356" s="409"/>
      <c r="S356" s="409"/>
      <c r="T356" s="409"/>
      <c r="U356" s="409"/>
      <c r="V356" s="409"/>
      <c r="W356" s="409"/>
      <c r="X356" s="409"/>
      <c r="Y356" s="409"/>
      <c r="Z356" s="409"/>
      <c r="AA356" s="409"/>
      <c r="AB356" s="409"/>
      <c r="AC356" s="409"/>
      <c r="AD356" s="134"/>
      <c r="AE356" s="134"/>
      <c r="AF356" s="134"/>
      <c r="AG356" s="134"/>
      <c r="AH356" s="134"/>
      <c r="AI356" s="134"/>
      <c r="AJ356" s="134"/>
      <c r="AK356" s="409"/>
      <c r="AL356" s="409"/>
      <c r="AM356" s="409"/>
      <c r="AN356" s="409"/>
      <c r="AO356" s="409"/>
    </row>
    <row r="357" spans="1:41" ht="12.75" x14ac:dyDescent="0.2">
      <c r="A357" s="406"/>
      <c r="B357" s="407"/>
      <c r="F357" s="409"/>
      <c r="G357" s="409"/>
      <c r="H357" s="409"/>
      <c r="I357" s="409"/>
      <c r="J357" s="409"/>
      <c r="K357" s="409"/>
      <c r="L357" s="409"/>
      <c r="M357" s="409"/>
      <c r="N357" s="409"/>
      <c r="O357" s="409"/>
      <c r="P357" s="409"/>
      <c r="Q357" s="409"/>
      <c r="R357" s="409"/>
      <c r="S357" s="409"/>
      <c r="T357" s="409"/>
      <c r="U357" s="409"/>
      <c r="V357" s="409"/>
      <c r="W357" s="409"/>
      <c r="X357" s="409"/>
      <c r="Y357" s="409"/>
      <c r="Z357" s="409"/>
      <c r="AA357" s="409"/>
      <c r="AB357" s="409"/>
      <c r="AC357" s="409"/>
      <c r="AD357" s="134"/>
      <c r="AE357" s="134"/>
      <c r="AF357" s="134"/>
      <c r="AG357" s="134"/>
      <c r="AH357" s="134"/>
      <c r="AI357" s="134"/>
      <c r="AJ357" s="134"/>
      <c r="AK357" s="409"/>
      <c r="AL357" s="409"/>
      <c r="AM357" s="409"/>
      <c r="AN357" s="409"/>
      <c r="AO357" s="409"/>
    </row>
    <row r="358" spans="1:41" ht="12.75" x14ac:dyDescent="0.2">
      <c r="A358" s="406"/>
      <c r="B358" s="407"/>
      <c r="F358" s="409"/>
      <c r="G358" s="409"/>
      <c r="H358" s="409"/>
      <c r="I358" s="409"/>
      <c r="J358" s="409"/>
      <c r="K358" s="409"/>
      <c r="L358" s="409"/>
      <c r="M358" s="409"/>
      <c r="N358" s="409"/>
      <c r="O358" s="409"/>
      <c r="P358" s="409"/>
      <c r="Q358" s="409"/>
      <c r="R358" s="409"/>
      <c r="S358" s="409"/>
      <c r="T358" s="409"/>
      <c r="U358" s="409"/>
      <c r="V358" s="409"/>
      <c r="W358" s="409"/>
      <c r="X358" s="409"/>
      <c r="Y358" s="409"/>
      <c r="Z358" s="409"/>
      <c r="AA358" s="409"/>
      <c r="AB358" s="409"/>
      <c r="AC358" s="409"/>
      <c r="AD358" s="134"/>
      <c r="AE358" s="134"/>
      <c r="AF358" s="134"/>
      <c r="AG358" s="134"/>
      <c r="AH358" s="134"/>
      <c r="AI358" s="134"/>
      <c r="AJ358" s="134"/>
      <c r="AK358" s="409"/>
      <c r="AL358" s="409"/>
      <c r="AM358" s="409"/>
      <c r="AN358" s="409"/>
      <c r="AO358" s="409"/>
    </row>
    <row r="359" spans="1:41" ht="12.75" x14ac:dyDescent="0.2">
      <c r="A359" s="406"/>
      <c r="B359" s="407"/>
      <c r="F359" s="409"/>
      <c r="G359" s="409"/>
      <c r="H359" s="409"/>
      <c r="I359" s="409"/>
      <c r="J359" s="409"/>
      <c r="K359" s="409"/>
      <c r="L359" s="409"/>
      <c r="M359" s="409"/>
      <c r="N359" s="409"/>
      <c r="O359" s="409"/>
      <c r="P359" s="409"/>
      <c r="Q359" s="409"/>
      <c r="R359" s="409"/>
      <c r="S359" s="409"/>
      <c r="T359" s="409"/>
      <c r="U359" s="409"/>
      <c r="V359" s="409"/>
      <c r="W359" s="409"/>
      <c r="X359" s="409"/>
      <c r="Y359" s="409"/>
      <c r="Z359" s="409"/>
      <c r="AA359" s="409"/>
      <c r="AB359" s="409"/>
      <c r="AC359" s="409"/>
      <c r="AD359" s="134"/>
      <c r="AE359" s="134"/>
      <c r="AF359" s="134"/>
      <c r="AG359" s="134"/>
      <c r="AH359" s="134"/>
      <c r="AI359" s="134"/>
      <c r="AJ359" s="134"/>
      <c r="AK359" s="409"/>
      <c r="AL359" s="409"/>
      <c r="AM359" s="409"/>
      <c r="AN359" s="409"/>
      <c r="AO359" s="409"/>
    </row>
    <row r="360" spans="1:41" ht="12.75" x14ac:dyDescent="0.2">
      <c r="A360" s="406"/>
      <c r="B360" s="407"/>
      <c r="F360" s="409"/>
      <c r="G360" s="409"/>
      <c r="H360" s="409"/>
      <c r="I360" s="409"/>
      <c r="J360" s="409"/>
      <c r="K360" s="409"/>
      <c r="L360" s="409"/>
      <c r="M360" s="409"/>
      <c r="N360" s="409"/>
      <c r="O360" s="409"/>
      <c r="P360" s="409"/>
      <c r="Q360" s="409"/>
      <c r="R360" s="409"/>
      <c r="S360" s="409"/>
      <c r="T360" s="409"/>
      <c r="U360" s="409"/>
      <c r="V360" s="409"/>
      <c r="W360" s="409"/>
      <c r="X360" s="409"/>
      <c r="Y360" s="409"/>
      <c r="Z360" s="409"/>
      <c r="AA360" s="409"/>
      <c r="AB360" s="409"/>
      <c r="AC360" s="409"/>
      <c r="AD360" s="134"/>
      <c r="AE360" s="134"/>
      <c r="AF360" s="134"/>
      <c r="AG360" s="134"/>
      <c r="AH360" s="134"/>
      <c r="AI360" s="134"/>
      <c r="AJ360" s="134"/>
      <c r="AK360" s="409"/>
      <c r="AL360" s="409"/>
      <c r="AM360" s="409"/>
      <c r="AN360" s="409"/>
      <c r="AO360" s="409"/>
    </row>
    <row r="361" spans="1:41" ht="12.75" x14ac:dyDescent="0.2">
      <c r="A361" s="406"/>
      <c r="B361" s="407"/>
      <c r="F361" s="409"/>
      <c r="G361" s="409"/>
      <c r="H361" s="409"/>
      <c r="I361" s="409"/>
      <c r="J361" s="409"/>
      <c r="K361" s="409"/>
      <c r="L361" s="409"/>
      <c r="M361" s="409"/>
      <c r="N361" s="409"/>
      <c r="O361" s="409"/>
      <c r="P361" s="409"/>
      <c r="Q361" s="409"/>
      <c r="R361" s="409"/>
      <c r="S361" s="409"/>
      <c r="T361" s="409"/>
      <c r="U361" s="409"/>
      <c r="V361" s="409"/>
      <c r="W361" s="409"/>
      <c r="X361" s="409"/>
      <c r="Y361" s="409"/>
      <c r="Z361" s="409"/>
      <c r="AA361" s="409"/>
      <c r="AB361" s="409"/>
      <c r="AC361" s="409"/>
      <c r="AD361" s="134"/>
      <c r="AE361" s="134"/>
      <c r="AF361" s="134"/>
      <c r="AG361" s="134"/>
      <c r="AH361" s="134"/>
      <c r="AI361" s="134"/>
      <c r="AJ361" s="134"/>
      <c r="AK361" s="409"/>
      <c r="AL361" s="409"/>
      <c r="AM361" s="409"/>
      <c r="AN361" s="409"/>
      <c r="AO361" s="409"/>
    </row>
    <row r="362" spans="1:41" ht="12.75" x14ac:dyDescent="0.2">
      <c r="A362" s="406"/>
      <c r="B362" s="407"/>
      <c r="F362" s="409"/>
      <c r="G362" s="409"/>
      <c r="H362" s="409"/>
      <c r="I362" s="409"/>
      <c r="J362" s="409"/>
      <c r="K362" s="409"/>
      <c r="L362" s="409"/>
      <c r="M362" s="409"/>
      <c r="N362" s="409"/>
      <c r="O362" s="409"/>
      <c r="P362" s="409"/>
      <c r="Q362" s="409"/>
      <c r="R362" s="409"/>
      <c r="S362" s="409"/>
      <c r="T362" s="409"/>
      <c r="U362" s="409"/>
      <c r="V362" s="409"/>
      <c r="W362" s="409"/>
      <c r="X362" s="409"/>
      <c r="Y362" s="409"/>
      <c r="Z362" s="409"/>
      <c r="AA362" s="409"/>
      <c r="AB362" s="409"/>
      <c r="AC362" s="409"/>
      <c r="AD362" s="134"/>
      <c r="AE362" s="134"/>
      <c r="AF362" s="134"/>
      <c r="AG362" s="134"/>
      <c r="AH362" s="134"/>
      <c r="AI362" s="134"/>
      <c r="AJ362" s="134"/>
      <c r="AK362" s="409"/>
      <c r="AL362" s="409"/>
      <c r="AM362" s="409"/>
      <c r="AN362" s="409"/>
      <c r="AO362" s="409"/>
    </row>
    <row r="363" spans="1:41" ht="12.75" x14ac:dyDescent="0.2">
      <c r="A363" s="406"/>
      <c r="B363" s="407"/>
      <c r="F363" s="409"/>
      <c r="G363" s="409"/>
      <c r="H363" s="409"/>
      <c r="I363" s="409"/>
      <c r="J363" s="409"/>
      <c r="K363" s="409"/>
      <c r="L363" s="409"/>
      <c r="M363" s="409"/>
      <c r="N363" s="409"/>
      <c r="O363" s="409"/>
      <c r="P363" s="409"/>
      <c r="Q363" s="409"/>
      <c r="R363" s="409"/>
      <c r="S363" s="409"/>
      <c r="T363" s="409"/>
      <c r="U363" s="409"/>
      <c r="V363" s="409"/>
      <c r="W363" s="409"/>
      <c r="X363" s="409"/>
      <c r="Y363" s="409"/>
      <c r="Z363" s="409"/>
      <c r="AA363" s="409"/>
      <c r="AB363" s="409"/>
      <c r="AC363" s="409"/>
      <c r="AD363" s="134"/>
      <c r="AE363" s="134"/>
      <c r="AF363" s="134"/>
      <c r="AG363" s="134"/>
      <c r="AH363" s="134"/>
      <c r="AI363" s="134"/>
      <c r="AJ363" s="134"/>
      <c r="AK363" s="409"/>
      <c r="AL363" s="409"/>
      <c r="AM363" s="409"/>
      <c r="AN363" s="409"/>
      <c r="AO363" s="409"/>
    </row>
    <row r="364" spans="1:41" ht="12.75" x14ac:dyDescent="0.2">
      <c r="A364" s="406"/>
      <c r="B364" s="407"/>
      <c r="F364" s="409"/>
      <c r="G364" s="409"/>
      <c r="H364" s="409"/>
      <c r="I364" s="409"/>
      <c r="J364" s="409"/>
      <c r="K364" s="409"/>
      <c r="L364" s="409"/>
      <c r="M364" s="409"/>
      <c r="N364" s="409"/>
      <c r="O364" s="409"/>
      <c r="P364" s="409"/>
      <c r="Q364" s="409"/>
      <c r="R364" s="409"/>
      <c r="S364" s="409"/>
      <c r="T364" s="409"/>
      <c r="U364" s="409"/>
      <c r="V364" s="409"/>
      <c r="W364" s="409"/>
      <c r="X364" s="409"/>
      <c r="Y364" s="409"/>
      <c r="Z364" s="409"/>
      <c r="AA364" s="409"/>
      <c r="AB364" s="409"/>
      <c r="AC364" s="409"/>
      <c r="AD364" s="134"/>
      <c r="AE364" s="134"/>
      <c r="AF364" s="134"/>
      <c r="AG364" s="134"/>
      <c r="AH364" s="134"/>
      <c r="AI364" s="134"/>
      <c r="AJ364" s="134"/>
      <c r="AK364" s="409"/>
      <c r="AL364" s="409"/>
      <c r="AM364" s="409"/>
      <c r="AN364" s="409"/>
      <c r="AO364" s="409"/>
    </row>
    <row r="365" spans="1:41" ht="12.75" x14ac:dyDescent="0.2">
      <c r="A365" s="406"/>
      <c r="B365" s="407"/>
      <c r="F365" s="409"/>
      <c r="G365" s="409"/>
      <c r="H365" s="409"/>
      <c r="I365" s="409"/>
      <c r="J365" s="409"/>
      <c r="K365" s="409"/>
      <c r="L365" s="409"/>
      <c r="M365" s="409"/>
      <c r="N365" s="409"/>
      <c r="O365" s="409"/>
      <c r="P365" s="409"/>
      <c r="Q365" s="409"/>
      <c r="R365" s="409"/>
      <c r="S365" s="409"/>
      <c r="T365" s="409"/>
      <c r="U365" s="409"/>
      <c r="V365" s="409"/>
      <c r="W365" s="409"/>
      <c r="X365" s="409"/>
      <c r="Y365" s="409"/>
      <c r="Z365" s="409"/>
      <c r="AA365" s="409"/>
      <c r="AB365" s="409"/>
      <c r="AC365" s="409"/>
      <c r="AD365" s="134"/>
      <c r="AE365" s="134"/>
      <c r="AF365" s="134"/>
      <c r="AG365" s="134"/>
      <c r="AH365" s="134"/>
      <c r="AI365" s="134"/>
      <c r="AJ365" s="134"/>
      <c r="AK365" s="409"/>
      <c r="AL365" s="409"/>
      <c r="AM365" s="409"/>
      <c r="AN365" s="409"/>
      <c r="AO365" s="409"/>
    </row>
    <row r="366" spans="1:41" ht="12.75" x14ac:dyDescent="0.2">
      <c r="A366" s="406"/>
      <c r="B366" s="407"/>
      <c r="F366" s="409"/>
      <c r="G366" s="409"/>
      <c r="H366" s="409"/>
      <c r="I366" s="409"/>
      <c r="J366" s="409"/>
      <c r="K366" s="409"/>
      <c r="L366" s="409"/>
      <c r="M366" s="409"/>
      <c r="N366" s="409"/>
      <c r="O366" s="409"/>
      <c r="P366" s="409"/>
      <c r="Q366" s="409"/>
      <c r="R366" s="409"/>
      <c r="S366" s="409"/>
      <c r="T366" s="409"/>
      <c r="U366" s="409"/>
      <c r="V366" s="409"/>
      <c r="W366" s="409"/>
      <c r="X366" s="409"/>
      <c r="Y366" s="409"/>
      <c r="Z366" s="409"/>
      <c r="AA366" s="409"/>
      <c r="AB366" s="409"/>
      <c r="AC366" s="409"/>
      <c r="AD366" s="134"/>
      <c r="AE366" s="134"/>
      <c r="AF366" s="134"/>
      <c r="AG366" s="134"/>
      <c r="AH366" s="134"/>
      <c r="AI366" s="134"/>
      <c r="AJ366" s="134"/>
      <c r="AK366" s="409"/>
      <c r="AL366" s="409"/>
      <c r="AM366" s="409"/>
      <c r="AN366" s="409"/>
      <c r="AO366" s="409"/>
    </row>
    <row r="367" spans="1:41" ht="12.75" x14ac:dyDescent="0.2">
      <c r="A367" s="406"/>
      <c r="B367" s="407"/>
      <c r="F367" s="409"/>
      <c r="G367" s="409"/>
      <c r="H367" s="409"/>
      <c r="I367" s="409"/>
      <c r="J367" s="409"/>
      <c r="K367" s="409"/>
      <c r="L367" s="409"/>
      <c r="M367" s="409"/>
      <c r="N367" s="409"/>
      <c r="O367" s="409"/>
      <c r="P367" s="409"/>
      <c r="Q367" s="409"/>
      <c r="R367" s="409"/>
      <c r="S367" s="409"/>
      <c r="T367" s="409"/>
      <c r="U367" s="409"/>
      <c r="V367" s="409"/>
      <c r="W367" s="409"/>
      <c r="X367" s="409"/>
      <c r="Y367" s="409"/>
      <c r="Z367" s="409"/>
      <c r="AA367" s="409"/>
      <c r="AB367" s="409"/>
      <c r="AC367" s="409"/>
      <c r="AD367" s="134"/>
      <c r="AE367" s="134"/>
      <c r="AF367" s="134"/>
      <c r="AG367" s="134"/>
      <c r="AH367" s="134"/>
      <c r="AI367" s="134"/>
      <c r="AJ367" s="134"/>
      <c r="AK367" s="409"/>
      <c r="AL367" s="409"/>
      <c r="AM367" s="409"/>
      <c r="AN367" s="409"/>
      <c r="AO367" s="409"/>
    </row>
    <row r="368" spans="1:41" ht="12.75" x14ac:dyDescent="0.2">
      <c r="A368" s="406"/>
      <c r="B368" s="407"/>
      <c r="F368" s="409"/>
      <c r="G368" s="409"/>
      <c r="H368" s="409"/>
      <c r="I368" s="409"/>
      <c r="J368" s="409"/>
      <c r="K368" s="409"/>
      <c r="L368" s="409"/>
      <c r="M368" s="409"/>
      <c r="N368" s="409"/>
      <c r="O368" s="409"/>
      <c r="P368" s="409"/>
      <c r="Q368" s="409"/>
      <c r="R368" s="409"/>
      <c r="S368" s="409"/>
      <c r="T368" s="409"/>
      <c r="U368" s="409"/>
      <c r="V368" s="409"/>
      <c r="W368" s="409"/>
      <c r="X368" s="409"/>
      <c r="Y368" s="409"/>
      <c r="Z368" s="409"/>
      <c r="AA368" s="409"/>
      <c r="AB368" s="409"/>
      <c r="AC368" s="409"/>
      <c r="AD368" s="134"/>
      <c r="AE368" s="134"/>
      <c r="AF368" s="134"/>
      <c r="AG368" s="134"/>
      <c r="AH368" s="134"/>
      <c r="AI368" s="134"/>
      <c r="AJ368" s="134"/>
      <c r="AK368" s="409"/>
      <c r="AL368" s="409"/>
      <c r="AM368" s="409"/>
      <c r="AN368" s="409"/>
      <c r="AO368" s="409"/>
    </row>
    <row r="369" spans="1:41" ht="12.75" x14ac:dyDescent="0.2">
      <c r="A369" s="406"/>
      <c r="B369" s="407"/>
      <c r="F369" s="409"/>
      <c r="G369" s="409"/>
      <c r="H369" s="409"/>
      <c r="I369" s="409"/>
      <c r="J369" s="409"/>
      <c r="K369" s="409"/>
      <c r="L369" s="409"/>
      <c r="M369" s="409"/>
      <c r="N369" s="409"/>
      <c r="O369" s="409"/>
      <c r="P369" s="409"/>
      <c r="Q369" s="409"/>
      <c r="R369" s="409"/>
      <c r="S369" s="409"/>
      <c r="T369" s="409"/>
      <c r="U369" s="409"/>
      <c r="V369" s="409"/>
      <c r="W369" s="409"/>
      <c r="X369" s="409"/>
      <c r="Y369" s="409"/>
      <c r="Z369" s="409"/>
      <c r="AA369" s="409"/>
      <c r="AB369" s="409"/>
      <c r="AC369" s="409"/>
      <c r="AD369" s="134"/>
      <c r="AE369" s="134"/>
      <c r="AF369" s="134"/>
      <c r="AG369" s="134"/>
      <c r="AH369" s="134"/>
      <c r="AI369" s="134"/>
      <c r="AJ369" s="134"/>
      <c r="AK369" s="409"/>
      <c r="AL369" s="409"/>
      <c r="AM369" s="409"/>
      <c r="AN369" s="409"/>
      <c r="AO369" s="409"/>
    </row>
    <row r="370" spans="1:41" ht="12.75" x14ac:dyDescent="0.2">
      <c r="A370" s="406"/>
      <c r="B370" s="407"/>
      <c r="F370" s="409"/>
      <c r="G370" s="409"/>
      <c r="H370" s="409"/>
      <c r="I370" s="409"/>
      <c r="J370" s="409"/>
      <c r="K370" s="409"/>
      <c r="L370" s="409"/>
      <c r="M370" s="409"/>
      <c r="N370" s="409"/>
      <c r="O370" s="409"/>
      <c r="P370" s="409"/>
      <c r="Q370" s="409"/>
      <c r="R370" s="409"/>
      <c r="S370" s="409"/>
      <c r="T370" s="409"/>
      <c r="U370" s="409"/>
      <c r="V370" s="409"/>
      <c r="W370" s="409"/>
      <c r="X370" s="409"/>
      <c r="Y370" s="409"/>
      <c r="Z370" s="409"/>
      <c r="AA370" s="409"/>
      <c r="AB370" s="409"/>
      <c r="AC370" s="409"/>
      <c r="AD370" s="134"/>
      <c r="AE370" s="134"/>
      <c r="AF370" s="134"/>
      <c r="AG370" s="134"/>
      <c r="AH370" s="134"/>
      <c r="AI370" s="134"/>
      <c r="AJ370" s="134"/>
      <c r="AK370" s="409"/>
      <c r="AL370" s="409"/>
      <c r="AM370" s="409"/>
      <c r="AN370" s="409"/>
      <c r="AO370" s="409"/>
    </row>
    <row r="371" spans="1:41" ht="12.75" x14ac:dyDescent="0.2">
      <c r="A371" s="406"/>
      <c r="B371" s="407"/>
      <c r="F371" s="409"/>
      <c r="G371" s="409"/>
      <c r="H371" s="409"/>
      <c r="I371" s="409"/>
      <c r="J371" s="409"/>
      <c r="K371" s="409"/>
      <c r="L371" s="409"/>
      <c r="M371" s="409"/>
      <c r="N371" s="409"/>
      <c r="O371" s="409"/>
      <c r="P371" s="409"/>
      <c r="Q371" s="409"/>
      <c r="R371" s="409"/>
      <c r="S371" s="409"/>
      <c r="T371" s="409"/>
      <c r="U371" s="409"/>
      <c r="V371" s="409"/>
      <c r="W371" s="409"/>
      <c r="X371" s="409"/>
      <c r="Y371" s="409"/>
      <c r="Z371" s="409"/>
      <c r="AA371" s="409"/>
      <c r="AB371" s="409"/>
      <c r="AC371" s="409"/>
      <c r="AD371" s="134"/>
      <c r="AE371" s="134"/>
      <c r="AF371" s="134"/>
      <c r="AG371" s="134"/>
      <c r="AH371" s="134"/>
      <c r="AI371" s="134"/>
      <c r="AJ371" s="134"/>
      <c r="AK371" s="409"/>
      <c r="AL371" s="409"/>
      <c r="AM371" s="409"/>
      <c r="AN371" s="409"/>
      <c r="AO371" s="409"/>
    </row>
    <row r="372" spans="1:41" ht="12.75" x14ac:dyDescent="0.2">
      <c r="A372" s="406"/>
      <c r="B372" s="407"/>
      <c r="F372" s="409"/>
      <c r="G372" s="409"/>
      <c r="H372" s="409"/>
      <c r="I372" s="409"/>
      <c r="J372" s="409"/>
      <c r="K372" s="409"/>
      <c r="L372" s="409"/>
      <c r="M372" s="409"/>
      <c r="N372" s="409"/>
      <c r="O372" s="409"/>
      <c r="P372" s="409"/>
      <c r="Q372" s="409"/>
      <c r="R372" s="409"/>
      <c r="S372" s="409"/>
      <c r="T372" s="409"/>
      <c r="U372" s="409"/>
      <c r="V372" s="409"/>
      <c r="W372" s="409"/>
      <c r="X372" s="409"/>
      <c r="Y372" s="409"/>
      <c r="Z372" s="409"/>
      <c r="AA372" s="409"/>
      <c r="AB372" s="409"/>
      <c r="AC372" s="409"/>
      <c r="AD372" s="134"/>
      <c r="AE372" s="134"/>
      <c r="AF372" s="134"/>
      <c r="AG372" s="134"/>
      <c r="AH372" s="134"/>
      <c r="AI372" s="134"/>
      <c r="AJ372" s="134"/>
      <c r="AK372" s="409"/>
      <c r="AL372" s="409"/>
      <c r="AM372" s="409"/>
      <c r="AN372" s="409"/>
      <c r="AO372" s="409"/>
    </row>
    <row r="373" spans="1:41" ht="12.75" x14ac:dyDescent="0.2">
      <c r="A373" s="406"/>
      <c r="B373" s="407"/>
      <c r="F373" s="409"/>
      <c r="G373" s="409"/>
      <c r="H373" s="409"/>
      <c r="I373" s="409"/>
      <c r="J373" s="409"/>
      <c r="K373" s="409"/>
      <c r="L373" s="409"/>
      <c r="M373" s="409"/>
      <c r="N373" s="409"/>
      <c r="O373" s="409"/>
      <c r="P373" s="409"/>
      <c r="Q373" s="409"/>
      <c r="R373" s="409"/>
      <c r="S373" s="409"/>
      <c r="T373" s="409"/>
      <c r="U373" s="409"/>
      <c r="V373" s="409"/>
      <c r="W373" s="409"/>
      <c r="X373" s="409"/>
      <c r="Y373" s="409"/>
      <c r="Z373" s="409"/>
      <c r="AA373" s="409"/>
      <c r="AB373" s="409"/>
      <c r="AC373" s="409"/>
      <c r="AD373" s="134"/>
      <c r="AE373" s="134"/>
      <c r="AF373" s="134"/>
      <c r="AG373" s="134"/>
      <c r="AH373" s="134"/>
      <c r="AI373" s="134"/>
      <c r="AJ373" s="134"/>
      <c r="AK373" s="409"/>
      <c r="AL373" s="409"/>
      <c r="AM373" s="409"/>
      <c r="AN373" s="409"/>
      <c r="AO373" s="409"/>
    </row>
    <row r="374" spans="1:41" ht="12.75" x14ac:dyDescent="0.2">
      <c r="A374" s="406"/>
      <c r="B374" s="407"/>
      <c r="F374" s="409"/>
      <c r="G374" s="409"/>
      <c r="H374" s="409"/>
      <c r="I374" s="409"/>
      <c r="J374" s="409"/>
      <c r="K374" s="409"/>
      <c r="L374" s="409"/>
      <c r="M374" s="409"/>
      <c r="N374" s="409"/>
      <c r="O374" s="409"/>
      <c r="P374" s="409"/>
      <c r="Q374" s="409"/>
      <c r="R374" s="409"/>
      <c r="S374" s="409"/>
      <c r="T374" s="409"/>
      <c r="U374" s="409"/>
      <c r="V374" s="409"/>
      <c r="W374" s="409"/>
      <c r="X374" s="409"/>
      <c r="Y374" s="409"/>
      <c r="Z374" s="409"/>
      <c r="AA374" s="409"/>
      <c r="AB374" s="409"/>
      <c r="AC374" s="409"/>
      <c r="AD374" s="134"/>
      <c r="AE374" s="134"/>
      <c r="AF374" s="134"/>
      <c r="AG374" s="134"/>
      <c r="AH374" s="134"/>
      <c r="AI374" s="134"/>
      <c r="AJ374" s="134"/>
      <c r="AK374" s="409"/>
      <c r="AL374" s="409"/>
      <c r="AM374" s="409"/>
      <c r="AN374" s="409"/>
      <c r="AO374" s="409"/>
    </row>
    <row r="375" spans="1:41" ht="12.75" x14ac:dyDescent="0.2">
      <c r="A375" s="406"/>
      <c r="B375" s="407"/>
      <c r="F375" s="409"/>
      <c r="G375" s="409"/>
      <c r="H375" s="409"/>
      <c r="I375" s="409"/>
      <c r="J375" s="409"/>
      <c r="K375" s="409"/>
      <c r="L375" s="409"/>
      <c r="M375" s="409"/>
      <c r="N375" s="409"/>
      <c r="O375" s="409"/>
      <c r="P375" s="409"/>
      <c r="Q375" s="409"/>
      <c r="R375" s="409"/>
      <c r="S375" s="409"/>
      <c r="T375" s="409"/>
      <c r="U375" s="409"/>
      <c r="V375" s="409"/>
      <c r="W375" s="409"/>
      <c r="X375" s="409"/>
      <c r="Y375" s="409"/>
      <c r="Z375" s="409"/>
      <c r="AA375" s="409"/>
      <c r="AB375" s="409"/>
      <c r="AC375" s="409"/>
      <c r="AD375" s="134"/>
      <c r="AE375" s="134"/>
      <c r="AF375" s="134"/>
      <c r="AG375" s="134"/>
      <c r="AH375" s="134"/>
      <c r="AI375" s="134"/>
      <c r="AJ375" s="134"/>
      <c r="AK375" s="409"/>
      <c r="AL375" s="409"/>
      <c r="AM375" s="409"/>
      <c r="AN375" s="409"/>
      <c r="AO375" s="409"/>
    </row>
    <row r="376" spans="1:41" ht="12.75" x14ac:dyDescent="0.2">
      <c r="A376" s="406"/>
      <c r="B376" s="407"/>
      <c r="F376" s="409"/>
      <c r="G376" s="409"/>
      <c r="H376" s="409"/>
      <c r="I376" s="409"/>
      <c r="J376" s="409"/>
      <c r="K376" s="409"/>
      <c r="L376" s="409"/>
      <c r="M376" s="409"/>
      <c r="N376" s="409"/>
      <c r="O376" s="409"/>
      <c r="P376" s="409"/>
      <c r="Q376" s="409"/>
      <c r="R376" s="409"/>
      <c r="S376" s="409"/>
      <c r="T376" s="409"/>
      <c r="U376" s="409"/>
      <c r="V376" s="409"/>
      <c r="W376" s="409"/>
      <c r="X376" s="409"/>
      <c r="Y376" s="409"/>
      <c r="Z376" s="409"/>
      <c r="AA376" s="409"/>
      <c r="AB376" s="409"/>
      <c r="AC376" s="409"/>
      <c r="AD376" s="134"/>
      <c r="AE376" s="134"/>
      <c r="AF376" s="134"/>
      <c r="AG376" s="134"/>
      <c r="AH376" s="134"/>
      <c r="AI376" s="134"/>
      <c r="AJ376" s="134"/>
      <c r="AK376" s="409"/>
      <c r="AL376" s="409"/>
      <c r="AM376" s="409"/>
      <c r="AN376" s="409"/>
      <c r="AO376" s="409"/>
    </row>
    <row r="377" spans="1:41" ht="12.75" x14ac:dyDescent="0.2">
      <c r="A377" s="406"/>
      <c r="B377" s="407"/>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134"/>
      <c r="AE377" s="134"/>
      <c r="AF377" s="134"/>
      <c r="AG377" s="134"/>
      <c r="AH377" s="134"/>
      <c r="AI377" s="134"/>
      <c r="AJ377" s="134"/>
      <c r="AK377" s="409"/>
      <c r="AL377" s="409"/>
      <c r="AM377" s="409"/>
      <c r="AN377" s="409"/>
      <c r="AO377" s="409"/>
    </row>
    <row r="378" spans="1:41" ht="12.75" x14ac:dyDescent="0.2">
      <c r="A378" s="406"/>
      <c r="B378" s="407"/>
      <c r="F378" s="409"/>
      <c r="G378" s="409"/>
      <c r="H378" s="409"/>
      <c r="I378" s="409"/>
      <c r="J378" s="409"/>
      <c r="K378" s="409"/>
      <c r="L378" s="409"/>
      <c r="M378" s="409"/>
      <c r="N378" s="409"/>
      <c r="O378" s="409"/>
      <c r="P378" s="409"/>
      <c r="Q378" s="409"/>
      <c r="R378" s="409"/>
      <c r="S378" s="409"/>
      <c r="T378" s="409"/>
      <c r="U378" s="409"/>
      <c r="V378" s="409"/>
      <c r="W378" s="409"/>
      <c r="X378" s="409"/>
      <c r="Y378" s="409"/>
      <c r="Z378" s="409"/>
      <c r="AA378" s="409"/>
      <c r="AB378" s="409"/>
      <c r="AC378" s="409"/>
      <c r="AD378" s="134"/>
      <c r="AE378" s="134"/>
      <c r="AF378" s="134"/>
      <c r="AG378" s="134"/>
      <c r="AH378" s="134"/>
      <c r="AI378" s="134"/>
      <c r="AJ378" s="134"/>
      <c r="AK378" s="409"/>
      <c r="AL378" s="409"/>
      <c r="AM378" s="409"/>
      <c r="AN378" s="409"/>
      <c r="AO378" s="409"/>
    </row>
    <row r="379" spans="1:41" ht="12.75" x14ac:dyDescent="0.2">
      <c r="A379" s="406"/>
      <c r="B379" s="407"/>
      <c r="F379" s="409"/>
      <c r="G379" s="409"/>
      <c r="H379" s="409"/>
      <c r="I379" s="409"/>
      <c r="J379" s="409"/>
      <c r="K379" s="409"/>
      <c r="L379" s="409"/>
      <c r="M379" s="409"/>
      <c r="N379" s="409"/>
      <c r="O379" s="409"/>
      <c r="P379" s="409"/>
      <c r="Q379" s="409"/>
      <c r="R379" s="409"/>
      <c r="S379" s="409"/>
      <c r="T379" s="409"/>
      <c r="U379" s="409"/>
      <c r="V379" s="409"/>
      <c r="W379" s="409"/>
      <c r="X379" s="409"/>
      <c r="Y379" s="409"/>
      <c r="Z379" s="409"/>
      <c r="AA379" s="409"/>
      <c r="AB379" s="409"/>
      <c r="AC379" s="409"/>
      <c r="AD379" s="134"/>
      <c r="AE379" s="134"/>
      <c r="AF379" s="134"/>
      <c r="AG379" s="134"/>
      <c r="AH379" s="134"/>
      <c r="AI379" s="134"/>
      <c r="AJ379" s="134"/>
      <c r="AK379" s="409"/>
      <c r="AL379" s="409"/>
      <c r="AM379" s="409"/>
      <c r="AN379" s="409"/>
      <c r="AO379" s="409"/>
    </row>
    <row r="380" spans="1:41" ht="12.75" x14ac:dyDescent="0.2">
      <c r="A380" s="406"/>
      <c r="B380" s="407"/>
      <c r="F380" s="409"/>
      <c r="G380" s="409"/>
      <c r="H380" s="409"/>
      <c r="I380" s="409"/>
      <c r="J380" s="409"/>
      <c r="K380" s="409"/>
      <c r="L380" s="409"/>
      <c r="M380" s="409"/>
      <c r="N380" s="409"/>
      <c r="O380" s="409"/>
      <c r="P380" s="409"/>
      <c r="Q380" s="409"/>
      <c r="R380" s="409"/>
      <c r="S380" s="409"/>
      <c r="T380" s="409"/>
      <c r="U380" s="409"/>
      <c r="V380" s="409"/>
      <c r="W380" s="409"/>
      <c r="X380" s="409"/>
      <c r="Y380" s="409"/>
      <c r="Z380" s="409"/>
      <c r="AA380" s="409"/>
      <c r="AB380" s="409"/>
      <c r="AC380" s="409"/>
      <c r="AD380" s="134"/>
      <c r="AE380" s="134"/>
      <c r="AF380" s="134"/>
      <c r="AG380" s="134"/>
      <c r="AH380" s="134"/>
      <c r="AI380" s="134"/>
      <c r="AJ380" s="134"/>
      <c r="AK380" s="409"/>
      <c r="AL380" s="409"/>
      <c r="AM380" s="409"/>
      <c r="AN380" s="409"/>
      <c r="AO380" s="409"/>
    </row>
    <row r="381" spans="1:41" ht="12.75" x14ac:dyDescent="0.2">
      <c r="A381" s="406"/>
      <c r="B381" s="407"/>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c r="AB381" s="409"/>
      <c r="AC381" s="409"/>
      <c r="AD381" s="134"/>
      <c r="AE381" s="134"/>
      <c r="AF381" s="134"/>
      <c r="AG381" s="134"/>
      <c r="AH381" s="134"/>
      <c r="AI381" s="134"/>
      <c r="AJ381" s="134"/>
      <c r="AK381" s="409"/>
      <c r="AL381" s="409"/>
      <c r="AM381" s="409"/>
      <c r="AN381" s="409"/>
      <c r="AO381" s="409"/>
    </row>
    <row r="382" spans="1:41" ht="12.75" x14ac:dyDescent="0.2">
      <c r="A382" s="406"/>
      <c r="B382" s="407"/>
      <c r="F382" s="409"/>
      <c r="G382" s="409"/>
      <c r="H382" s="409"/>
      <c r="I382" s="409"/>
      <c r="J382" s="409"/>
      <c r="K382" s="409"/>
      <c r="L382" s="409"/>
      <c r="M382" s="409"/>
      <c r="N382" s="409"/>
      <c r="O382" s="409"/>
      <c r="P382" s="409"/>
      <c r="Q382" s="409"/>
      <c r="R382" s="409"/>
      <c r="S382" s="409"/>
      <c r="T382" s="409"/>
      <c r="U382" s="409"/>
      <c r="V382" s="409"/>
      <c r="W382" s="409"/>
      <c r="X382" s="409"/>
      <c r="Y382" s="409"/>
      <c r="Z382" s="409"/>
      <c r="AA382" s="409"/>
      <c r="AB382" s="409"/>
      <c r="AC382" s="409"/>
      <c r="AD382" s="134"/>
      <c r="AE382" s="134"/>
      <c r="AF382" s="134"/>
      <c r="AG382" s="134"/>
      <c r="AH382" s="134"/>
      <c r="AI382" s="134"/>
      <c r="AJ382" s="134"/>
      <c r="AK382" s="409"/>
      <c r="AL382" s="409"/>
      <c r="AM382" s="409"/>
      <c r="AN382" s="409"/>
      <c r="AO382" s="409"/>
    </row>
    <row r="383" spans="1:41" ht="12.75" x14ac:dyDescent="0.2">
      <c r="A383" s="406"/>
      <c r="B383" s="407"/>
      <c r="F383" s="409"/>
      <c r="G383" s="409"/>
      <c r="H383" s="409"/>
      <c r="I383" s="409"/>
      <c r="J383" s="409"/>
      <c r="K383" s="409"/>
      <c r="L383" s="409"/>
      <c r="M383" s="409"/>
      <c r="N383" s="409"/>
      <c r="O383" s="409"/>
      <c r="P383" s="409"/>
      <c r="Q383" s="409"/>
      <c r="R383" s="409"/>
      <c r="S383" s="409"/>
      <c r="T383" s="409"/>
      <c r="U383" s="409"/>
      <c r="V383" s="409"/>
      <c r="W383" s="409"/>
      <c r="X383" s="409"/>
      <c r="Y383" s="409"/>
      <c r="Z383" s="409"/>
      <c r="AA383" s="409"/>
      <c r="AB383" s="409"/>
      <c r="AC383" s="409"/>
      <c r="AD383" s="134"/>
      <c r="AE383" s="134"/>
      <c r="AF383" s="134"/>
      <c r="AG383" s="134"/>
      <c r="AH383" s="134"/>
      <c r="AI383" s="134"/>
      <c r="AJ383" s="134"/>
      <c r="AK383" s="409"/>
      <c r="AL383" s="409"/>
      <c r="AM383" s="409"/>
      <c r="AN383" s="409"/>
      <c r="AO383" s="409"/>
    </row>
    <row r="384" spans="1:41" ht="12.75" x14ac:dyDescent="0.2">
      <c r="A384" s="406"/>
      <c r="B384" s="407"/>
      <c r="F384" s="409"/>
      <c r="G384" s="409"/>
      <c r="H384" s="409"/>
      <c r="I384" s="409"/>
      <c r="J384" s="409"/>
      <c r="K384" s="409"/>
      <c r="L384" s="409"/>
      <c r="M384" s="409"/>
      <c r="N384" s="409"/>
      <c r="O384" s="409"/>
      <c r="P384" s="409"/>
      <c r="Q384" s="409"/>
      <c r="R384" s="409"/>
      <c r="S384" s="409"/>
      <c r="T384" s="409"/>
      <c r="U384" s="409"/>
      <c r="V384" s="409"/>
      <c r="W384" s="409"/>
      <c r="X384" s="409"/>
      <c r="Y384" s="409"/>
      <c r="Z384" s="409"/>
      <c r="AA384" s="409"/>
      <c r="AB384" s="409"/>
      <c r="AC384" s="409"/>
      <c r="AD384" s="134"/>
      <c r="AE384" s="134"/>
      <c r="AF384" s="134"/>
      <c r="AG384" s="134"/>
      <c r="AH384" s="134"/>
      <c r="AI384" s="134"/>
      <c r="AJ384" s="134"/>
      <c r="AK384" s="409"/>
      <c r="AL384" s="409"/>
      <c r="AM384" s="409"/>
      <c r="AN384" s="409"/>
      <c r="AO384" s="409"/>
    </row>
    <row r="385" spans="1:41" ht="12.75" x14ac:dyDescent="0.2">
      <c r="A385" s="406"/>
      <c r="B385" s="407"/>
      <c r="F385" s="409"/>
      <c r="G385" s="409"/>
      <c r="H385" s="409"/>
      <c r="I385" s="409"/>
      <c r="J385" s="409"/>
      <c r="K385" s="409"/>
      <c r="L385" s="409"/>
      <c r="M385" s="409"/>
      <c r="N385" s="409"/>
      <c r="O385" s="409"/>
      <c r="P385" s="409"/>
      <c r="Q385" s="409"/>
      <c r="R385" s="409"/>
      <c r="S385" s="409"/>
      <c r="T385" s="409"/>
      <c r="U385" s="409"/>
      <c r="V385" s="409"/>
      <c r="W385" s="409"/>
      <c r="X385" s="409"/>
      <c r="Y385" s="409"/>
      <c r="Z385" s="409"/>
      <c r="AA385" s="409"/>
      <c r="AB385" s="409"/>
      <c r="AC385" s="409"/>
      <c r="AD385" s="134"/>
      <c r="AE385" s="134"/>
      <c r="AF385" s="134"/>
      <c r="AG385" s="134"/>
      <c r="AH385" s="134"/>
      <c r="AI385" s="134"/>
      <c r="AJ385" s="134"/>
      <c r="AK385" s="409"/>
      <c r="AL385" s="409"/>
      <c r="AM385" s="409"/>
      <c r="AN385" s="409"/>
      <c r="AO385" s="409"/>
    </row>
    <row r="386" spans="1:41" ht="12.75" x14ac:dyDescent="0.2">
      <c r="A386" s="406"/>
      <c r="B386" s="407"/>
      <c r="F386" s="409"/>
      <c r="G386" s="409"/>
      <c r="H386" s="409"/>
      <c r="I386" s="409"/>
      <c r="J386" s="409"/>
      <c r="K386" s="409"/>
      <c r="L386" s="409"/>
      <c r="M386" s="409"/>
      <c r="N386" s="409"/>
      <c r="O386" s="409"/>
      <c r="P386" s="409"/>
      <c r="Q386" s="409"/>
      <c r="R386" s="409"/>
      <c r="S386" s="409"/>
      <c r="T386" s="409"/>
      <c r="U386" s="409"/>
      <c r="V386" s="409"/>
      <c r="W386" s="409"/>
      <c r="X386" s="409"/>
      <c r="Y386" s="409"/>
      <c r="Z386" s="409"/>
      <c r="AA386" s="409"/>
      <c r="AB386" s="409"/>
      <c r="AC386" s="409"/>
      <c r="AD386" s="134"/>
      <c r="AE386" s="134"/>
      <c r="AF386" s="134"/>
      <c r="AG386" s="134"/>
      <c r="AH386" s="134"/>
      <c r="AI386" s="134"/>
      <c r="AJ386" s="134"/>
      <c r="AK386" s="409"/>
      <c r="AL386" s="409"/>
      <c r="AM386" s="409"/>
      <c r="AN386" s="409"/>
      <c r="AO386" s="409"/>
    </row>
    <row r="387" spans="1:41" ht="12.75" x14ac:dyDescent="0.2">
      <c r="A387" s="406"/>
      <c r="B387" s="407"/>
      <c r="F387" s="409"/>
      <c r="G387" s="409"/>
      <c r="H387" s="409"/>
      <c r="I387" s="409"/>
      <c r="J387" s="409"/>
      <c r="K387" s="409"/>
      <c r="L387" s="409"/>
      <c r="M387" s="409"/>
      <c r="N387" s="409"/>
      <c r="O387" s="409"/>
      <c r="P387" s="409"/>
      <c r="Q387" s="409"/>
      <c r="R387" s="409"/>
      <c r="S387" s="409"/>
      <c r="T387" s="409"/>
      <c r="U387" s="409"/>
      <c r="V387" s="409"/>
      <c r="W387" s="409"/>
      <c r="X387" s="409"/>
      <c r="Y387" s="409"/>
      <c r="Z387" s="409"/>
      <c r="AA387" s="409"/>
      <c r="AB387" s="409"/>
      <c r="AC387" s="409"/>
      <c r="AD387" s="134"/>
      <c r="AE387" s="134"/>
      <c r="AF387" s="134"/>
      <c r="AG387" s="134"/>
      <c r="AH387" s="134"/>
      <c r="AI387" s="134"/>
      <c r="AJ387" s="134"/>
      <c r="AK387" s="409"/>
      <c r="AL387" s="409"/>
      <c r="AM387" s="409"/>
      <c r="AN387" s="409"/>
      <c r="AO387" s="409"/>
    </row>
    <row r="388" spans="1:41" ht="12.75" x14ac:dyDescent="0.2">
      <c r="A388" s="406"/>
      <c r="B388" s="407"/>
      <c r="F388" s="409"/>
      <c r="G388" s="409"/>
      <c r="H388" s="409"/>
      <c r="I388" s="409"/>
      <c r="J388" s="409"/>
      <c r="K388" s="409"/>
      <c r="L388" s="409"/>
      <c r="M388" s="409"/>
      <c r="N388" s="409"/>
      <c r="O388" s="409"/>
      <c r="P388" s="409"/>
      <c r="Q388" s="409"/>
      <c r="R388" s="409"/>
      <c r="S388" s="409"/>
      <c r="T388" s="409"/>
      <c r="U388" s="409"/>
      <c r="V388" s="409"/>
      <c r="W388" s="409"/>
      <c r="X388" s="409"/>
      <c r="Y388" s="409"/>
      <c r="Z388" s="409"/>
      <c r="AA388" s="409"/>
      <c r="AB388" s="409"/>
      <c r="AC388" s="409"/>
      <c r="AD388" s="134"/>
      <c r="AE388" s="134"/>
      <c r="AF388" s="134"/>
      <c r="AG388" s="134"/>
      <c r="AH388" s="134"/>
      <c r="AI388" s="134"/>
      <c r="AJ388" s="134"/>
      <c r="AK388" s="409"/>
      <c r="AL388" s="409"/>
      <c r="AM388" s="409"/>
      <c r="AN388" s="409"/>
      <c r="AO388" s="409"/>
    </row>
    <row r="389" spans="1:41" ht="12.75" x14ac:dyDescent="0.2">
      <c r="A389" s="406"/>
      <c r="B389" s="407"/>
      <c r="F389" s="409"/>
      <c r="G389" s="409"/>
      <c r="H389" s="409"/>
      <c r="I389" s="409"/>
      <c r="J389" s="409"/>
      <c r="K389" s="409"/>
      <c r="L389" s="409"/>
      <c r="M389" s="409"/>
      <c r="N389" s="409"/>
      <c r="O389" s="409"/>
      <c r="P389" s="409"/>
      <c r="Q389" s="409"/>
      <c r="R389" s="409"/>
      <c r="S389" s="409"/>
      <c r="T389" s="409"/>
      <c r="U389" s="409"/>
      <c r="V389" s="409"/>
      <c r="W389" s="409"/>
      <c r="X389" s="409"/>
      <c r="Y389" s="409"/>
      <c r="Z389" s="409"/>
      <c r="AA389" s="409"/>
      <c r="AB389" s="409"/>
      <c r="AC389" s="409"/>
      <c r="AD389" s="134"/>
      <c r="AE389" s="134"/>
      <c r="AF389" s="134"/>
      <c r="AG389" s="134"/>
      <c r="AH389" s="134"/>
      <c r="AI389" s="134"/>
      <c r="AJ389" s="134"/>
      <c r="AK389" s="409"/>
      <c r="AL389" s="409"/>
      <c r="AM389" s="409"/>
      <c r="AN389" s="409"/>
      <c r="AO389" s="409"/>
    </row>
    <row r="390" spans="1:41" ht="12.75" x14ac:dyDescent="0.2">
      <c r="A390" s="406"/>
      <c r="B390" s="407"/>
      <c r="F390" s="409"/>
      <c r="G390" s="409"/>
      <c r="H390" s="409"/>
      <c r="I390" s="409"/>
      <c r="J390" s="409"/>
      <c r="K390" s="409"/>
      <c r="L390" s="409"/>
      <c r="M390" s="409"/>
      <c r="N390" s="409"/>
      <c r="O390" s="409"/>
      <c r="P390" s="409"/>
      <c r="Q390" s="409"/>
      <c r="R390" s="409"/>
      <c r="S390" s="409"/>
      <c r="T390" s="409"/>
      <c r="U390" s="409"/>
      <c r="V390" s="409"/>
      <c r="W390" s="409"/>
      <c r="X390" s="409"/>
      <c r="Y390" s="409"/>
      <c r="Z390" s="409"/>
      <c r="AA390" s="409"/>
      <c r="AB390" s="409"/>
      <c r="AC390" s="409"/>
      <c r="AD390" s="134"/>
      <c r="AE390" s="134"/>
      <c r="AF390" s="134"/>
      <c r="AG390" s="134"/>
      <c r="AH390" s="134"/>
      <c r="AI390" s="134"/>
      <c r="AJ390" s="134"/>
      <c r="AK390" s="409"/>
      <c r="AL390" s="409"/>
      <c r="AM390" s="409"/>
      <c r="AN390" s="409"/>
      <c r="AO390" s="409"/>
    </row>
    <row r="391" spans="1:41" ht="12.75" x14ac:dyDescent="0.2">
      <c r="A391" s="406"/>
      <c r="B391" s="407"/>
      <c r="F391" s="409"/>
      <c r="G391" s="409"/>
      <c r="H391" s="409"/>
      <c r="I391" s="409"/>
      <c r="J391" s="409"/>
      <c r="K391" s="409"/>
      <c r="L391" s="409"/>
      <c r="M391" s="409"/>
      <c r="N391" s="409"/>
      <c r="O391" s="409"/>
      <c r="P391" s="409"/>
      <c r="Q391" s="409"/>
      <c r="R391" s="409"/>
      <c r="S391" s="409"/>
      <c r="T391" s="409"/>
      <c r="U391" s="409"/>
      <c r="V391" s="409"/>
      <c r="W391" s="409"/>
      <c r="X391" s="409"/>
      <c r="Y391" s="409"/>
      <c r="Z391" s="409"/>
      <c r="AA391" s="409"/>
      <c r="AB391" s="409"/>
      <c r="AC391" s="409"/>
      <c r="AD391" s="134"/>
      <c r="AE391" s="134"/>
      <c r="AF391" s="134"/>
      <c r="AG391" s="134"/>
      <c r="AH391" s="134"/>
      <c r="AI391" s="134"/>
      <c r="AJ391" s="134"/>
      <c r="AK391" s="409"/>
      <c r="AL391" s="409"/>
      <c r="AM391" s="409"/>
      <c r="AN391" s="409"/>
      <c r="AO391" s="409"/>
    </row>
    <row r="392" spans="1:41" ht="12.75" x14ac:dyDescent="0.2">
      <c r="A392" s="406"/>
      <c r="B392" s="407"/>
      <c r="F392" s="409"/>
      <c r="G392" s="409"/>
      <c r="H392" s="409"/>
      <c r="I392" s="409"/>
      <c r="J392" s="409"/>
      <c r="K392" s="409"/>
      <c r="L392" s="409"/>
      <c r="M392" s="409"/>
      <c r="N392" s="409"/>
      <c r="O392" s="409"/>
      <c r="P392" s="409"/>
      <c r="Q392" s="409"/>
      <c r="R392" s="409"/>
      <c r="S392" s="409"/>
      <c r="T392" s="409"/>
      <c r="U392" s="409"/>
      <c r="V392" s="409"/>
      <c r="W392" s="409"/>
      <c r="X392" s="409"/>
      <c r="Y392" s="409"/>
      <c r="Z392" s="409"/>
      <c r="AA392" s="409"/>
      <c r="AB392" s="409"/>
      <c r="AC392" s="409"/>
      <c r="AD392" s="134"/>
      <c r="AE392" s="134"/>
      <c r="AF392" s="134"/>
      <c r="AG392" s="134"/>
      <c r="AH392" s="134"/>
      <c r="AI392" s="134"/>
      <c r="AJ392" s="134"/>
      <c r="AK392" s="409"/>
      <c r="AL392" s="409"/>
      <c r="AM392" s="409"/>
      <c r="AN392" s="409"/>
      <c r="AO392" s="409"/>
    </row>
    <row r="393" spans="1:41" ht="12.75" x14ac:dyDescent="0.2">
      <c r="A393" s="406"/>
      <c r="B393" s="407"/>
      <c r="F393" s="409"/>
      <c r="G393" s="409"/>
      <c r="H393" s="409"/>
      <c r="I393" s="409"/>
      <c r="J393" s="409"/>
      <c r="K393" s="409"/>
      <c r="L393" s="409"/>
      <c r="M393" s="409"/>
      <c r="N393" s="409"/>
      <c r="O393" s="409"/>
      <c r="P393" s="409"/>
      <c r="Q393" s="409"/>
      <c r="R393" s="409"/>
      <c r="S393" s="409"/>
      <c r="T393" s="409"/>
      <c r="U393" s="409"/>
      <c r="V393" s="409"/>
      <c r="W393" s="409"/>
      <c r="X393" s="409"/>
      <c r="Y393" s="409"/>
      <c r="Z393" s="409"/>
      <c r="AA393" s="409"/>
      <c r="AB393" s="409"/>
      <c r="AC393" s="409"/>
      <c r="AD393" s="134"/>
      <c r="AE393" s="134"/>
      <c r="AF393" s="134"/>
      <c r="AG393" s="134"/>
      <c r="AH393" s="134"/>
      <c r="AI393" s="134"/>
      <c r="AJ393" s="134"/>
      <c r="AK393" s="409"/>
      <c r="AL393" s="409"/>
      <c r="AM393" s="409"/>
      <c r="AN393" s="409"/>
      <c r="AO393" s="409"/>
    </row>
    <row r="394" spans="1:41" ht="12.75" x14ac:dyDescent="0.2">
      <c r="A394" s="406"/>
      <c r="B394" s="407"/>
      <c r="F394" s="409"/>
      <c r="G394" s="409"/>
      <c r="H394" s="409"/>
      <c r="I394" s="409"/>
      <c r="J394" s="409"/>
      <c r="K394" s="409"/>
      <c r="L394" s="409"/>
      <c r="M394" s="409"/>
      <c r="N394" s="409"/>
      <c r="O394" s="409"/>
      <c r="P394" s="409"/>
      <c r="Q394" s="409"/>
      <c r="R394" s="409"/>
      <c r="S394" s="409"/>
      <c r="T394" s="409"/>
      <c r="U394" s="409"/>
      <c r="V394" s="409"/>
      <c r="W394" s="409"/>
      <c r="X394" s="409"/>
      <c r="Y394" s="409"/>
      <c r="Z394" s="409"/>
      <c r="AA394" s="409"/>
      <c r="AB394" s="409"/>
      <c r="AC394" s="409"/>
      <c r="AD394" s="134"/>
      <c r="AE394" s="134"/>
      <c r="AF394" s="134"/>
      <c r="AG394" s="134"/>
      <c r="AH394" s="134"/>
      <c r="AI394" s="134"/>
      <c r="AJ394" s="134"/>
      <c r="AK394" s="409"/>
      <c r="AL394" s="409"/>
      <c r="AM394" s="409"/>
      <c r="AN394" s="409"/>
      <c r="AO394" s="409"/>
    </row>
    <row r="395" spans="1:41" ht="12.75" x14ac:dyDescent="0.2">
      <c r="A395" s="406"/>
      <c r="B395" s="407"/>
      <c r="F395" s="409"/>
      <c r="G395" s="409"/>
      <c r="H395" s="409"/>
      <c r="I395" s="409"/>
      <c r="J395" s="409"/>
      <c r="K395" s="409"/>
      <c r="L395" s="409"/>
      <c r="M395" s="409"/>
      <c r="N395" s="409"/>
      <c r="O395" s="409"/>
      <c r="P395" s="409"/>
      <c r="Q395" s="409"/>
      <c r="R395" s="409"/>
      <c r="S395" s="409"/>
      <c r="T395" s="409"/>
      <c r="U395" s="409"/>
      <c r="V395" s="409"/>
      <c r="W395" s="409"/>
      <c r="X395" s="409"/>
      <c r="Y395" s="409"/>
      <c r="Z395" s="409"/>
      <c r="AA395" s="409"/>
      <c r="AB395" s="409"/>
      <c r="AC395" s="409"/>
      <c r="AD395" s="134"/>
      <c r="AE395" s="134"/>
      <c r="AF395" s="134"/>
      <c r="AG395" s="134"/>
      <c r="AH395" s="134"/>
      <c r="AI395" s="134"/>
      <c r="AJ395" s="134"/>
      <c r="AK395" s="409"/>
      <c r="AL395" s="409"/>
      <c r="AM395" s="409"/>
      <c r="AN395" s="409"/>
      <c r="AO395" s="409"/>
    </row>
    <row r="396" spans="1:41" ht="12.75" x14ac:dyDescent="0.2">
      <c r="A396" s="406"/>
      <c r="B396" s="407"/>
      <c r="F396" s="409"/>
      <c r="G396" s="409"/>
      <c r="H396" s="409"/>
      <c r="I396" s="409"/>
      <c r="J396" s="409"/>
      <c r="K396" s="409"/>
      <c r="L396" s="409"/>
      <c r="M396" s="409"/>
      <c r="N396" s="409"/>
      <c r="O396" s="409"/>
      <c r="P396" s="409"/>
      <c r="Q396" s="409"/>
      <c r="R396" s="409"/>
      <c r="S396" s="409"/>
      <c r="T396" s="409"/>
      <c r="U396" s="409"/>
      <c r="V396" s="409"/>
      <c r="W396" s="409"/>
      <c r="X396" s="409"/>
      <c r="Y396" s="409"/>
      <c r="Z396" s="409"/>
      <c r="AA396" s="409"/>
      <c r="AB396" s="409"/>
      <c r="AC396" s="409"/>
      <c r="AD396" s="134"/>
      <c r="AE396" s="134"/>
      <c r="AF396" s="134"/>
      <c r="AG396" s="134"/>
      <c r="AH396" s="134"/>
      <c r="AI396" s="134"/>
      <c r="AJ396" s="134"/>
      <c r="AK396" s="409"/>
      <c r="AL396" s="409"/>
      <c r="AM396" s="409"/>
      <c r="AN396" s="409"/>
      <c r="AO396" s="409"/>
    </row>
    <row r="397" spans="1:41" ht="12.75" x14ac:dyDescent="0.2">
      <c r="A397" s="406"/>
      <c r="B397" s="407"/>
      <c r="F397" s="409"/>
      <c r="G397" s="409"/>
      <c r="H397" s="409"/>
      <c r="I397" s="409"/>
      <c r="J397" s="409"/>
      <c r="K397" s="409"/>
      <c r="L397" s="409"/>
      <c r="M397" s="409"/>
      <c r="N397" s="409"/>
      <c r="O397" s="409"/>
      <c r="P397" s="409"/>
      <c r="Q397" s="409"/>
      <c r="R397" s="409"/>
      <c r="S397" s="409"/>
      <c r="T397" s="409"/>
      <c r="U397" s="409"/>
      <c r="V397" s="409"/>
      <c r="W397" s="409"/>
      <c r="X397" s="409"/>
      <c r="Y397" s="409"/>
      <c r="Z397" s="409"/>
      <c r="AA397" s="409"/>
      <c r="AB397" s="409"/>
      <c r="AC397" s="409"/>
      <c r="AD397" s="134"/>
      <c r="AE397" s="134"/>
      <c r="AF397" s="134"/>
      <c r="AG397" s="134"/>
      <c r="AH397" s="134"/>
      <c r="AI397" s="134"/>
      <c r="AJ397" s="134"/>
      <c r="AK397" s="409"/>
      <c r="AL397" s="409"/>
      <c r="AM397" s="409"/>
      <c r="AN397" s="409"/>
      <c r="AO397" s="409"/>
    </row>
    <row r="398" spans="1:41" ht="12.75" x14ac:dyDescent="0.2">
      <c r="A398" s="406"/>
      <c r="B398" s="407"/>
      <c r="F398" s="409"/>
      <c r="G398" s="409"/>
      <c r="H398" s="409"/>
      <c r="I398" s="409"/>
      <c r="J398" s="409"/>
      <c r="K398" s="409"/>
      <c r="L398" s="409"/>
      <c r="M398" s="409"/>
      <c r="N398" s="409"/>
      <c r="O398" s="409"/>
      <c r="P398" s="409"/>
      <c r="Q398" s="409"/>
      <c r="R398" s="409"/>
      <c r="S398" s="409"/>
      <c r="T398" s="409"/>
      <c r="U398" s="409"/>
      <c r="V398" s="409"/>
      <c r="W398" s="409"/>
      <c r="X398" s="409"/>
      <c r="Y398" s="409"/>
      <c r="Z398" s="409"/>
      <c r="AA398" s="409"/>
      <c r="AB398" s="409"/>
      <c r="AC398" s="409"/>
      <c r="AD398" s="134"/>
      <c r="AE398" s="134"/>
      <c r="AF398" s="134"/>
      <c r="AG398" s="134"/>
      <c r="AH398" s="134"/>
      <c r="AI398" s="134"/>
      <c r="AJ398" s="134"/>
      <c r="AK398" s="409"/>
      <c r="AL398" s="409"/>
      <c r="AM398" s="409"/>
      <c r="AN398" s="409"/>
      <c r="AO398" s="409"/>
    </row>
    <row r="399" spans="1:41" ht="12.75" x14ac:dyDescent="0.2">
      <c r="A399" s="406"/>
      <c r="B399" s="407"/>
      <c r="F399" s="409"/>
      <c r="G399" s="409"/>
      <c r="H399" s="409"/>
      <c r="I399" s="409"/>
      <c r="J399" s="409"/>
      <c r="K399" s="409"/>
      <c r="L399" s="409"/>
      <c r="M399" s="409"/>
      <c r="N399" s="409"/>
      <c r="O399" s="409"/>
      <c r="P399" s="409"/>
      <c r="Q399" s="409"/>
      <c r="R399" s="409"/>
      <c r="S399" s="409"/>
      <c r="T399" s="409"/>
      <c r="U399" s="409"/>
      <c r="V399" s="409"/>
      <c r="W399" s="409"/>
      <c r="X399" s="409"/>
      <c r="Y399" s="409"/>
      <c r="Z399" s="409"/>
      <c r="AA399" s="409"/>
      <c r="AB399" s="409"/>
      <c r="AC399" s="409"/>
      <c r="AD399" s="134"/>
      <c r="AE399" s="134"/>
      <c r="AF399" s="134"/>
      <c r="AG399" s="134"/>
      <c r="AH399" s="134"/>
      <c r="AI399" s="134"/>
      <c r="AJ399" s="134"/>
      <c r="AK399" s="409"/>
      <c r="AL399" s="409"/>
      <c r="AM399" s="409"/>
      <c r="AN399" s="409"/>
      <c r="AO399" s="409"/>
    </row>
    <row r="400" spans="1:41" ht="12.75" x14ac:dyDescent="0.2">
      <c r="A400" s="406"/>
      <c r="B400" s="407"/>
      <c r="F400" s="409"/>
      <c r="G400" s="409"/>
      <c r="H400" s="409"/>
      <c r="I400" s="409"/>
      <c r="J400" s="409"/>
      <c r="K400" s="409"/>
      <c r="L400" s="409"/>
      <c r="M400" s="409"/>
      <c r="N400" s="409"/>
      <c r="O400" s="409"/>
      <c r="P400" s="409"/>
      <c r="Q400" s="409"/>
      <c r="R400" s="409"/>
      <c r="S400" s="409"/>
      <c r="T400" s="409"/>
      <c r="U400" s="409"/>
      <c r="V400" s="409"/>
      <c r="W400" s="409"/>
      <c r="X400" s="409"/>
      <c r="Y400" s="409"/>
      <c r="Z400" s="409"/>
      <c r="AA400" s="409"/>
      <c r="AB400" s="409"/>
      <c r="AC400" s="409"/>
      <c r="AD400" s="134"/>
      <c r="AE400" s="134"/>
      <c r="AF400" s="134"/>
      <c r="AG400" s="134"/>
      <c r="AH400" s="134"/>
      <c r="AI400" s="134"/>
      <c r="AJ400" s="134"/>
      <c r="AK400" s="409"/>
      <c r="AL400" s="409"/>
      <c r="AM400" s="409"/>
      <c r="AN400" s="409"/>
      <c r="AO400" s="409"/>
    </row>
    <row r="401" spans="1:41" ht="12.75" x14ac:dyDescent="0.2">
      <c r="A401" s="406"/>
      <c r="B401" s="407"/>
      <c r="F401" s="409"/>
      <c r="G401" s="409"/>
      <c r="H401" s="409"/>
      <c r="I401" s="409"/>
      <c r="J401" s="409"/>
      <c r="K401" s="409"/>
      <c r="L401" s="409"/>
      <c r="M401" s="409"/>
      <c r="N401" s="409"/>
      <c r="O401" s="409"/>
      <c r="P401" s="409"/>
      <c r="Q401" s="409"/>
      <c r="R401" s="409"/>
      <c r="S401" s="409"/>
      <c r="T401" s="409"/>
      <c r="U401" s="409"/>
      <c r="V401" s="409"/>
      <c r="W401" s="409"/>
      <c r="X401" s="409"/>
      <c r="Y401" s="409"/>
      <c r="Z401" s="409"/>
      <c r="AA401" s="409"/>
      <c r="AB401" s="409"/>
      <c r="AC401" s="409"/>
      <c r="AD401" s="134"/>
      <c r="AE401" s="134"/>
      <c r="AF401" s="134"/>
      <c r="AG401" s="134"/>
      <c r="AH401" s="134"/>
      <c r="AI401" s="134"/>
      <c r="AJ401" s="134"/>
      <c r="AK401" s="409"/>
      <c r="AL401" s="409"/>
      <c r="AM401" s="409"/>
      <c r="AN401" s="409"/>
      <c r="AO401" s="409"/>
    </row>
    <row r="402" spans="1:41" ht="12.75" x14ac:dyDescent="0.2">
      <c r="A402" s="406"/>
      <c r="B402" s="407"/>
      <c r="F402" s="409"/>
      <c r="G402" s="409"/>
      <c r="H402" s="409"/>
      <c r="I402" s="409"/>
      <c r="J402" s="409"/>
      <c r="K402" s="409"/>
      <c r="L402" s="409"/>
      <c r="M402" s="409"/>
      <c r="N402" s="409"/>
      <c r="O402" s="409"/>
      <c r="P402" s="409"/>
      <c r="Q402" s="409"/>
      <c r="R402" s="409"/>
      <c r="S402" s="409"/>
      <c r="T402" s="409"/>
      <c r="U402" s="409"/>
      <c r="V402" s="409"/>
      <c r="W402" s="409"/>
      <c r="X402" s="409"/>
      <c r="Y402" s="409"/>
      <c r="Z402" s="409"/>
      <c r="AA402" s="409"/>
      <c r="AB402" s="409"/>
      <c r="AC402" s="409"/>
      <c r="AD402" s="134"/>
      <c r="AE402" s="134"/>
      <c r="AF402" s="134"/>
      <c r="AG402" s="134"/>
      <c r="AH402" s="134"/>
      <c r="AI402" s="134"/>
      <c r="AJ402" s="134"/>
      <c r="AK402" s="409"/>
      <c r="AL402" s="409"/>
      <c r="AM402" s="409"/>
      <c r="AN402" s="409"/>
      <c r="AO402" s="409"/>
    </row>
    <row r="403" spans="1:41" ht="12.75" x14ac:dyDescent="0.2">
      <c r="A403" s="406"/>
      <c r="B403" s="407"/>
      <c r="F403" s="409"/>
      <c r="G403" s="409"/>
      <c r="H403" s="409"/>
      <c r="I403" s="409"/>
      <c r="J403" s="409"/>
      <c r="K403" s="409"/>
      <c r="L403" s="409"/>
      <c r="M403" s="409"/>
      <c r="N403" s="409"/>
      <c r="O403" s="409"/>
      <c r="P403" s="409"/>
      <c r="Q403" s="409"/>
      <c r="R403" s="409"/>
      <c r="S403" s="409"/>
      <c r="T403" s="409"/>
      <c r="U403" s="409"/>
      <c r="V403" s="409"/>
      <c r="W403" s="409"/>
      <c r="X403" s="409"/>
      <c r="Y403" s="409"/>
      <c r="Z403" s="409"/>
      <c r="AA403" s="409"/>
      <c r="AB403" s="409"/>
      <c r="AC403" s="409"/>
      <c r="AD403" s="134"/>
      <c r="AE403" s="134"/>
      <c r="AF403" s="134"/>
      <c r="AG403" s="134"/>
      <c r="AH403" s="134"/>
      <c r="AI403" s="134"/>
      <c r="AJ403" s="134"/>
      <c r="AK403" s="409"/>
      <c r="AL403" s="409"/>
      <c r="AM403" s="409"/>
      <c r="AN403" s="409"/>
      <c r="AO403" s="409"/>
    </row>
    <row r="404" spans="1:41" ht="12.75" x14ac:dyDescent="0.2">
      <c r="A404" s="406"/>
      <c r="B404" s="407"/>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c r="AB404" s="409"/>
      <c r="AC404" s="409"/>
      <c r="AD404" s="134"/>
      <c r="AE404" s="134"/>
      <c r="AF404" s="134"/>
      <c r="AG404" s="134"/>
      <c r="AH404" s="134"/>
      <c r="AI404" s="134"/>
      <c r="AJ404" s="134"/>
      <c r="AK404" s="409"/>
      <c r="AL404" s="409"/>
      <c r="AM404" s="409"/>
      <c r="AN404" s="409"/>
      <c r="AO404" s="409"/>
    </row>
    <row r="405" spans="1:41" ht="12.75" x14ac:dyDescent="0.2">
      <c r="A405" s="406"/>
      <c r="B405" s="407"/>
      <c r="F405" s="409"/>
      <c r="G405" s="409"/>
      <c r="H405" s="409"/>
      <c r="I405" s="409"/>
      <c r="J405" s="409"/>
      <c r="K405" s="409"/>
      <c r="L405" s="409"/>
      <c r="M405" s="409"/>
      <c r="N405" s="409"/>
      <c r="O405" s="409"/>
      <c r="P405" s="409"/>
      <c r="Q405" s="409"/>
      <c r="R405" s="409"/>
      <c r="S405" s="409"/>
      <c r="T405" s="409"/>
      <c r="U405" s="409"/>
      <c r="V405" s="409"/>
      <c r="W405" s="409"/>
      <c r="X405" s="409"/>
      <c r="Y405" s="409"/>
      <c r="Z405" s="409"/>
      <c r="AA405" s="409"/>
      <c r="AB405" s="409"/>
      <c r="AC405" s="409"/>
      <c r="AD405" s="134"/>
      <c r="AE405" s="134"/>
      <c r="AF405" s="134"/>
      <c r="AG405" s="134"/>
      <c r="AH405" s="134"/>
      <c r="AI405" s="134"/>
      <c r="AJ405" s="134"/>
      <c r="AK405" s="409"/>
      <c r="AL405" s="409"/>
      <c r="AM405" s="409"/>
      <c r="AN405" s="409"/>
      <c r="AO405" s="409"/>
    </row>
    <row r="406" spans="1:41" ht="12.75" x14ac:dyDescent="0.2">
      <c r="A406" s="406"/>
      <c r="B406" s="407"/>
      <c r="F406" s="409"/>
      <c r="G406" s="409"/>
      <c r="H406" s="409"/>
      <c r="I406" s="409"/>
      <c r="J406" s="409"/>
      <c r="K406" s="409"/>
      <c r="L406" s="409"/>
      <c r="M406" s="409"/>
      <c r="N406" s="409"/>
      <c r="O406" s="409"/>
      <c r="P406" s="409"/>
      <c r="Q406" s="409"/>
      <c r="R406" s="409"/>
      <c r="S406" s="409"/>
      <c r="T406" s="409"/>
      <c r="U406" s="409"/>
      <c r="V406" s="409"/>
      <c r="W406" s="409"/>
      <c r="X406" s="409"/>
      <c r="Y406" s="409"/>
      <c r="Z406" s="409"/>
      <c r="AA406" s="409"/>
      <c r="AB406" s="409"/>
      <c r="AC406" s="409"/>
      <c r="AD406" s="134"/>
      <c r="AE406" s="134"/>
      <c r="AF406" s="134"/>
      <c r="AG406" s="134"/>
      <c r="AH406" s="134"/>
      <c r="AI406" s="134"/>
      <c r="AJ406" s="134"/>
      <c r="AK406" s="409"/>
      <c r="AL406" s="409"/>
      <c r="AM406" s="409"/>
      <c r="AN406" s="409"/>
      <c r="AO406" s="409"/>
    </row>
    <row r="407" spans="1:41" ht="12.75" x14ac:dyDescent="0.2">
      <c r="A407" s="406"/>
      <c r="B407" s="407"/>
      <c r="F407" s="409"/>
      <c r="G407" s="409"/>
      <c r="H407" s="409"/>
      <c r="I407" s="409"/>
      <c r="J407" s="409"/>
      <c r="K407" s="409"/>
      <c r="L407" s="409"/>
      <c r="M407" s="409"/>
      <c r="N407" s="409"/>
      <c r="O407" s="409"/>
      <c r="P407" s="409"/>
      <c r="Q407" s="409"/>
      <c r="R407" s="409"/>
      <c r="S407" s="409"/>
      <c r="T407" s="409"/>
      <c r="U407" s="409"/>
      <c r="V407" s="409"/>
      <c r="W407" s="409"/>
      <c r="X407" s="409"/>
      <c r="Y407" s="409"/>
      <c r="Z407" s="409"/>
      <c r="AA407" s="409"/>
      <c r="AB407" s="409"/>
      <c r="AC407" s="409"/>
      <c r="AD407" s="134"/>
      <c r="AE407" s="134"/>
      <c r="AF407" s="134"/>
      <c r="AG407" s="134"/>
      <c r="AH407" s="134"/>
      <c r="AI407" s="134"/>
      <c r="AJ407" s="134"/>
      <c r="AK407" s="409"/>
      <c r="AL407" s="409"/>
      <c r="AM407" s="409"/>
      <c r="AN407" s="409"/>
      <c r="AO407" s="409"/>
    </row>
    <row r="408" spans="1:41" ht="12.75" x14ac:dyDescent="0.2">
      <c r="A408" s="406"/>
      <c r="B408" s="407"/>
      <c r="F408" s="409"/>
      <c r="G408" s="409"/>
      <c r="H408" s="409"/>
      <c r="I408" s="409"/>
      <c r="J408" s="409"/>
      <c r="K408" s="409"/>
      <c r="L408" s="409"/>
      <c r="M408" s="409"/>
      <c r="N408" s="409"/>
      <c r="O408" s="409"/>
      <c r="P408" s="409"/>
      <c r="Q408" s="409"/>
      <c r="R408" s="409"/>
      <c r="S408" s="409"/>
      <c r="T408" s="409"/>
      <c r="U408" s="409"/>
      <c r="V408" s="409"/>
      <c r="W408" s="409"/>
      <c r="X408" s="409"/>
      <c r="Y408" s="409"/>
      <c r="Z408" s="409"/>
      <c r="AA408" s="409"/>
      <c r="AB408" s="409"/>
      <c r="AC408" s="409"/>
      <c r="AD408" s="134"/>
      <c r="AE408" s="134"/>
      <c r="AF408" s="134"/>
      <c r="AG408" s="134"/>
      <c r="AH408" s="134"/>
      <c r="AI408" s="134"/>
      <c r="AJ408" s="134"/>
      <c r="AK408" s="409"/>
      <c r="AL408" s="409"/>
      <c r="AM408" s="409"/>
      <c r="AN408" s="409"/>
      <c r="AO408" s="409"/>
    </row>
    <row r="409" spans="1:41" ht="12.75" x14ac:dyDescent="0.2">
      <c r="A409" s="406"/>
      <c r="B409" s="407"/>
      <c r="F409" s="409"/>
      <c r="G409" s="409"/>
      <c r="H409" s="409"/>
      <c r="I409" s="409"/>
      <c r="J409" s="409"/>
      <c r="K409" s="409"/>
      <c r="L409" s="409"/>
      <c r="M409" s="409"/>
      <c r="N409" s="409"/>
      <c r="O409" s="409"/>
      <c r="P409" s="409"/>
      <c r="Q409" s="409"/>
      <c r="R409" s="409"/>
      <c r="S409" s="409"/>
      <c r="T409" s="409"/>
      <c r="U409" s="409"/>
      <c r="V409" s="409"/>
      <c r="W409" s="409"/>
      <c r="X409" s="409"/>
      <c r="Y409" s="409"/>
      <c r="Z409" s="409"/>
      <c r="AA409" s="409"/>
      <c r="AB409" s="409"/>
      <c r="AC409" s="409"/>
      <c r="AD409" s="134"/>
      <c r="AE409" s="134"/>
      <c r="AF409" s="134"/>
      <c r="AG409" s="134"/>
      <c r="AH409" s="134"/>
      <c r="AI409" s="134"/>
      <c r="AJ409" s="134"/>
      <c r="AK409" s="409"/>
      <c r="AL409" s="409"/>
      <c r="AM409" s="409"/>
      <c r="AN409" s="409"/>
      <c r="AO409" s="409"/>
    </row>
    <row r="410" spans="1:41" ht="12.75" x14ac:dyDescent="0.2">
      <c r="A410" s="406"/>
      <c r="B410" s="407"/>
      <c r="F410" s="409"/>
      <c r="G410" s="409"/>
      <c r="H410" s="409"/>
      <c r="I410" s="409"/>
      <c r="J410" s="409"/>
      <c r="K410" s="409"/>
      <c r="L410" s="409"/>
      <c r="M410" s="409"/>
      <c r="N410" s="409"/>
      <c r="O410" s="409"/>
      <c r="P410" s="409"/>
      <c r="Q410" s="409"/>
      <c r="R410" s="409"/>
      <c r="S410" s="409"/>
      <c r="T410" s="409"/>
      <c r="U410" s="409"/>
      <c r="V410" s="409"/>
      <c r="W410" s="409"/>
      <c r="X410" s="409"/>
      <c r="Y410" s="409"/>
      <c r="Z410" s="409"/>
      <c r="AA410" s="409"/>
      <c r="AB410" s="409"/>
      <c r="AC410" s="409"/>
      <c r="AD410" s="134"/>
      <c r="AE410" s="134"/>
      <c r="AF410" s="134"/>
      <c r="AG410" s="134"/>
      <c r="AH410" s="134"/>
      <c r="AI410" s="134"/>
      <c r="AJ410" s="134"/>
      <c r="AK410" s="409"/>
      <c r="AL410" s="409"/>
      <c r="AM410" s="409"/>
      <c r="AN410" s="409"/>
      <c r="AO410" s="409"/>
    </row>
    <row r="411" spans="1:41" ht="12.75" x14ac:dyDescent="0.2">
      <c r="A411" s="406"/>
      <c r="B411" s="407"/>
      <c r="F411" s="409"/>
      <c r="G411" s="409"/>
      <c r="H411" s="409"/>
      <c r="I411" s="409"/>
      <c r="J411" s="409"/>
      <c r="K411" s="409"/>
      <c r="L411" s="409"/>
      <c r="M411" s="409"/>
      <c r="N411" s="409"/>
      <c r="O411" s="409"/>
      <c r="P411" s="409"/>
      <c r="Q411" s="409"/>
      <c r="R411" s="409"/>
      <c r="S411" s="409"/>
      <c r="T411" s="409"/>
      <c r="U411" s="409"/>
      <c r="V411" s="409"/>
      <c r="W411" s="409"/>
      <c r="X411" s="409"/>
      <c r="Y411" s="409"/>
      <c r="Z411" s="409"/>
      <c r="AA411" s="409"/>
      <c r="AB411" s="409"/>
      <c r="AC411" s="409"/>
      <c r="AD411" s="134"/>
      <c r="AE411" s="134"/>
      <c r="AF411" s="134"/>
      <c r="AG411" s="134"/>
      <c r="AH411" s="134"/>
      <c r="AI411" s="134"/>
      <c r="AJ411" s="134"/>
      <c r="AK411" s="409"/>
      <c r="AL411" s="409"/>
      <c r="AM411" s="409"/>
      <c r="AN411" s="409"/>
      <c r="AO411" s="409"/>
    </row>
    <row r="412" spans="1:41" ht="12.75" x14ac:dyDescent="0.2">
      <c r="A412" s="406"/>
      <c r="B412" s="407"/>
      <c r="F412" s="409"/>
      <c r="G412" s="409"/>
      <c r="H412" s="409"/>
      <c r="I412" s="409"/>
      <c r="J412" s="409"/>
      <c r="K412" s="409"/>
      <c r="L412" s="409"/>
      <c r="M412" s="409"/>
      <c r="N412" s="409"/>
      <c r="O412" s="409"/>
      <c r="P412" s="409"/>
      <c r="Q412" s="409"/>
      <c r="R412" s="409"/>
      <c r="S412" s="409"/>
      <c r="T412" s="409"/>
      <c r="U412" s="409"/>
      <c r="V412" s="409"/>
      <c r="W412" s="409"/>
      <c r="X412" s="409"/>
      <c r="Y412" s="409"/>
      <c r="Z412" s="409"/>
      <c r="AA412" s="409"/>
      <c r="AB412" s="409"/>
      <c r="AC412" s="409"/>
      <c r="AD412" s="134"/>
      <c r="AE412" s="134"/>
      <c r="AF412" s="134"/>
      <c r="AG412" s="134"/>
      <c r="AH412" s="134"/>
      <c r="AI412" s="134"/>
      <c r="AJ412" s="134"/>
      <c r="AK412" s="409"/>
      <c r="AL412" s="409"/>
      <c r="AM412" s="409"/>
      <c r="AN412" s="409"/>
      <c r="AO412" s="409"/>
    </row>
    <row r="413" spans="1:41" ht="12.75" x14ac:dyDescent="0.2">
      <c r="A413" s="406"/>
      <c r="B413" s="407"/>
      <c r="F413" s="409"/>
      <c r="G413" s="409"/>
      <c r="H413" s="409"/>
      <c r="I413" s="409"/>
      <c r="J413" s="409"/>
      <c r="K413" s="409"/>
      <c r="L413" s="409"/>
      <c r="M413" s="409"/>
      <c r="N413" s="409"/>
      <c r="O413" s="409"/>
      <c r="P413" s="409"/>
      <c r="Q413" s="409"/>
      <c r="R413" s="409"/>
      <c r="S413" s="409"/>
      <c r="T413" s="409"/>
      <c r="U413" s="409"/>
      <c r="V413" s="409"/>
      <c r="W413" s="409"/>
      <c r="X413" s="409"/>
      <c r="Y413" s="409"/>
      <c r="Z413" s="409"/>
      <c r="AA413" s="409"/>
      <c r="AB413" s="409"/>
      <c r="AC413" s="409"/>
      <c r="AD413" s="134"/>
      <c r="AE413" s="134"/>
      <c r="AF413" s="134"/>
      <c r="AG413" s="134"/>
      <c r="AH413" s="134"/>
      <c r="AI413" s="134"/>
      <c r="AJ413" s="134"/>
      <c r="AK413" s="409"/>
      <c r="AL413" s="409"/>
      <c r="AM413" s="409"/>
      <c r="AN413" s="409"/>
      <c r="AO413" s="409"/>
    </row>
    <row r="414" spans="1:41" ht="12.75" x14ac:dyDescent="0.2">
      <c r="A414" s="406"/>
      <c r="B414" s="407"/>
      <c r="F414" s="409"/>
      <c r="G414" s="409"/>
      <c r="H414" s="409"/>
      <c r="I414" s="409"/>
      <c r="J414" s="409"/>
      <c r="K414" s="409"/>
      <c r="L414" s="409"/>
      <c r="M414" s="409"/>
      <c r="N414" s="409"/>
      <c r="O414" s="409"/>
      <c r="P414" s="409"/>
      <c r="Q414" s="409"/>
      <c r="R414" s="409"/>
      <c r="S414" s="409"/>
      <c r="T414" s="409"/>
      <c r="U414" s="409"/>
      <c r="V414" s="409"/>
      <c r="W414" s="409"/>
      <c r="X414" s="409"/>
      <c r="Y414" s="409"/>
      <c r="Z414" s="409"/>
      <c r="AA414" s="409"/>
      <c r="AB414" s="409"/>
      <c r="AC414" s="409"/>
      <c r="AD414" s="134"/>
      <c r="AE414" s="134"/>
      <c r="AF414" s="134"/>
      <c r="AG414" s="134"/>
      <c r="AH414" s="134"/>
      <c r="AI414" s="134"/>
      <c r="AJ414" s="134"/>
      <c r="AK414" s="409"/>
      <c r="AL414" s="409"/>
      <c r="AM414" s="409"/>
      <c r="AN414" s="409"/>
      <c r="AO414" s="409"/>
    </row>
    <row r="415" spans="1:41" ht="12.75" x14ac:dyDescent="0.2">
      <c r="A415" s="406"/>
      <c r="B415" s="407"/>
      <c r="F415" s="409"/>
      <c r="G415" s="409"/>
      <c r="H415" s="409"/>
      <c r="I415" s="409"/>
      <c r="J415" s="409"/>
      <c r="K415" s="409"/>
      <c r="L415" s="409"/>
      <c r="M415" s="409"/>
      <c r="N415" s="409"/>
      <c r="O415" s="409"/>
      <c r="P415" s="409"/>
      <c r="Q415" s="409"/>
      <c r="R415" s="409"/>
      <c r="S415" s="409"/>
      <c r="T415" s="409"/>
      <c r="U415" s="409"/>
      <c r="V415" s="409"/>
      <c r="W415" s="409"/>
      <c r="X415" s="409"/>
      <c r="Y415" s="409"/>
      <c r="Z415" s="409"/>
      <c r="AA415" s="409"/>
      <c r="AB415" s="409"/>
      <c r="AC415" s="409"/>
      <c r="AD415" s="134"/>
      <c r="AE415" s="134"/>
      <c r="AF415" s="134"/>
      <c r="AG415" s="134"/>
      <c r="AH415" s="134"/>
      <c r="AI415" s="134"/>
      <c r="AJ415" s="134"/>
      <c r="AK415" s="409"/>
      <c r="AL415" s="409"/>
      <c r="AM415" s="409"/>
      <c r="AN415" s="409"/>
      <c r="AO415" s="409"/>
    </row>
    <row r="416" spans="1:41" ht="12.75" x14ac:dyDescent="0.2">
      <c r="A416" s="406"/>
      <c r="B416" s="407"/>
      <c r="F416" s="409"/>
      <c r="G416" s="409"/>
      <c r="H416" s="409"/>
      <c r="I416" s="409"/>
      <c r="J416" s="409"/>
      <c r="K416" s="409"/>
      <c r="L416" s="409"/>
      <c r="M416" s="409"/>
      <c r="N416" s="409"/>
      <c r="O416" s="409"/>
      <c r="P416" s="409"/>
      <c r="Q416" s="409"/>
      <c r="R416" s="409"/>
      <c r="S416" s="409"/>
      <c r="T416" s="409"/>
      <c r="U416" s="409"/>
      <c r="V416" s="409"/>
      <c r="W416" s="409"/>
      <c r="X416" s="409"/>
      <c r="Y416" s="409"/>
      <c r="Z416" s="409"/>
      <c r="AA416" s="409"/>
      <c r="AB416" s="409"/>
      <c r="AC416" s="409"/>
      <c r="AD416" s="134"/>
      <c r="AE416" s="134"/>
      <c r="AF416" s="134"/>
      <c r="AG416" s="134"/>
      <c r="AH416" s="134"/>
      <c r="AI416" s="134"/>
      <c r="AJ416" s="134"/>
      <c r="AK416" s="409"/>
      <c r="AL416" s="409"/>
      <c r="AM416" s="409"/>
      <c r="AN416" s="409"/>
      <c r="AO416" s="409"/>
    </row>
    <row r="417" spans="1:41" ht="12.75" x14ac:dyDescent="0.2">
      <c r="A417" s="406"/>
      <c r="B417" s="407"/>
      <c r="F417" s="409"/>
      <c r="G417" s="409"/>
      <c r="H417" s="409"/>
      <c r="I417" s="409"/>
      <c r="J417" s="409"/>
      <c r="K417" s="409"/>
      <c r="L417" s="409"/>
      <c r="M417" s="409"/>
      <c r="N417" s="409"/>
      <c r="O417" s="409"/>
      <c r="P417" s="409"/>
      <c r="Q417" s="409"/>
      <c r="R417" s="409"/>
      <c r="S417" s="409"/>
      <c r="T417" s="409"/>
      <c r="U417" s="409"/>
      <c r="V417" s="409"/>
      <c r="W417" s="409"/>
      <c r="X417" s="409"/>
      <c r="Y417" s="409"/>
      <c r="Z417" s="409"/>
      <c r="AA417" s="409"/>
      <c r="AB417" s="409"/>
      <c r="AC417" s="409"/>
      <c r="AD417" s="134"/>
      <c r="AE417" s="134"/>
      <c r="AF417" s="134"/>
      <c r="AG417" s="134"/>
      <c r="AH417" s="134"/>
      <c r="AI417" s="134"/>
      <c r="AJ417" s="134"/>
      <c r="AK417" s="409"/>
      <c r="AL417" s="409"/>
      <c r="AM417" s="409"/>
      <c r="AN417" s="409"/>
      <c r="AO417" s="409"/>
    </row>
    <row r="418" spans="1:41" ht="12.75" x14ac:dyDescent="0.2">
      <c r="A418" s="406"/>
      <c r="B418" s="407"/>
      <c r="F418" s="409"/>
      <c r="G418" s="409"/>
      <c r="H418" s="409"/>
      <c r="I418" s="409"/>
      <c r="J418" s="409"/>
      <c r="K418" s="409"/>
      <c r="L418" s="409"/>
      <c r="M418" s="409"/>
      <c r="N418" s="409"/>
      <c r="O418" s="409"/>
      <c r="P418" s="409"/>
      <c r="Q418" s="409"/>
      <c r="R418" s="409"/>
      <c r="S418" s="409"/>
      <c r="T418" s="409"/>
      <c r="U418" s="409"/>
      <c r="V418" s="409"/>
      <c r="W418" s="409"/>
      <c r="X418" s="409"/>
      <c r="Y418" s="409"/>
      <c r="Z418" s="409"/>
      <c r="AA418" s="409"/>
      <c r="AB418" s="409"/>
      <c r="AC418" s="409"/>
      <c r="AD418" s="134"/>
      <c r="AE418" s="134"/>
      <c r="AF418" s="134"/>
      <c r="AG418" s="134"/>
      <c r="AH418" s="134"/>
      <c r="AI418" s="134"/>
      <c r="AJ418" s="134"/>
      <c r="AK418" s="409"/>
      <c r="AL418" s="409"/>
      <c r="AM418" s="409"/>
      <c r="AN418" s="409"/>
      <c r="AO418" s="409"/>
    </row>
    <row r="419" spans="1:41" ht="12.75" x14ac:dyDescent="0.2">
      <c r="A419" s="406"/>
      <c r="B419" s="407"/>
      <c r="F419" s="409"/>
      <c r="G419" s="409"/>
      <c r="H419" s="409"/>
      <c r="I419" s="409"/>
      <c r="J419" s="409"/>
      <c r="K419" s="409"/>
      <c r="L419" s="409"/>
      <c r="M419" s="409"/>
      <c r="N419" s="409"/>
      <c r="O419" s="409"/>
      <c r="P419" s="409"/>
      <c r="Q419" s="409"/>
      <c r="R419" s="409"/>
      <c r="S419" s="409"/>
      <c r="T419" s="409"/>
      <c r="U419" s="409"/>
      <c r="V419" s="409"/>
      <c r="W419" s="409"/>
      <c r="X419" s="409"/>
      <c r="Y419" s="409"/>
      <c r="Z419" s="409"/>
      <c r="AA419" s="409"/>
      <c r="AB419" s="409"/>
      <c r="AC419" s="409"/>
      <c r="AD419" s="134"/>
      <c r="AE419" s="134"/>
      <c r="AF419" s="134"/>
      <c r="AG419" s="134"/>
      <c r="AH419" s="134"/>
      <c r="AI419" s="134"/>
      <c r="AJ419" s="134"/>
      <c r="AK419" s="409"/>
      <c r="AL419" s="409"/>
      <c r="AM419" s="409"/>
      <c r="AN419" s="409"/>
      <c r="AO419" s="409"/>
    </row>
    <row r="420" spans="1:41" ht="12.75" x14ac:dyDescent="0.2">
      <c r="A420" s="406"/>
      <c r="B420" s="407"/>
      <c r="F420" s="409"/>
      <c r="G420" s="409"/>
      <c r="H420" s="409"/>
      <c r="I420" s="409"/>
      <c r="J420" s="409"/>
      <c r="K420" s="409"/>
      <c r="L420" s="409"/>
      <c r="M420" s="409"/>
      <c r="N420" s="409"/>
      <c r="O420" s="409"/>
      <c r="P420" s="409"/>
      <c r="Q420" s="409"/>
      <c r="R420" s="409"/>
      <c r="S420" s="409"/>
      <c r="T420" s="409"/>
      <c r="U420" s="409"/>
      <c r="V420" s="409"/>
      <c r="W420" s="409"/>
      <c r="X420" s="409"/>
      <c r="Y420" s="409"/>
      <c r="Z420" s="409"/>
      <c r="AA420" s="409"/>
      <c r="AB420" s="409"/>
      <c r="AC420" s="409"/>
      <c r="AD420" s="134"/>
      <c r="AE420" s="134"/>
      <c r="AF420" s="134"/>
      <c r="AG420" s="134"/>
      <c r="AH420" s="134"/>
      <c r="AI420" s="134"/>
      <c r="AJ420" s="134"/>
      <c r="AK420" s="409"/>
      <c r="AL420" s="409"/>
      <c r="AM420" s="409"/>
      <c r="AN420" s="409"/>
      <c r="AO420" s="409"/>
    </row>
    <row r="421" spans="1:41" ht="12.75" x14ac:dyDescent="0.2">
      <c r="A421" s="406"/>
      <c r="B421" s="407"/>
      <c r="F421" s="409"/>
      <c r="G421" s="409"/>
      <c r="H421" s="409"/>
      <c r="I421" s="409"/>
      <c r="J421" s="409"/>
      <c r="K421" s="409"/>
      <c r="L421" s="409"/>
      <c r="M421" s="409"/>
      <c r="N421" s="409"/>
      <c r="O421" s="409"/>
      <c r="P421" s="409"/>
      <c r="Q421" s="409"/>
      <c r="R421" s="409"/>
      <c r="S421" s="409"/>
      <c r="T421" s="409"/>
      <c r="U421" s="409"/>
      <c r="V421" s="409"/>
      <c r="W421" s="409"/>
      <c r="X421" s="409"/>
      <c r="Y421" s="409"/>
      <c r="Z421" s="409"/>
      <c r="AA421" s="409"/>
      <c r="AB421" s="409"/>
      <c r="AC421" s="409"/>
      <c r="AD421" s="134"/>
      <c r="AE421" s="134"/>
      <c r="AF421" s="134"/>
      <c r="AG421" s="134"/>
      <c r="AH421" s="134"/>
      <c r="AI421" s="134"/>
      <c r="AJ421" s="134"/>
      <c r="AK421" s="409"/>
      <c r="AL421" s="409"/>
      <c r="AM421" s="409"/>
      <c r="AN421" s="409"/>
      <c r="AO421" s="409"/>
    </row>
    <row r="422" spans="1:41" ht="12.75" x14ac:dyDescent="0.2">
      <c r="A422" s="406"/>
      <c r="B422" s="407"/>
      <c r="F422" s="409"/>
      <c r="G422" s="409"/>
      <c r="H422" s="409"/>
      <c r="I422" s="409"/>
      <c r="J422" s="409"/>
      <c r="K422" s="409"/>
      <c r="L422" s="409"/>
      <c r="M422" s="409"/>
      <c r="N422" s="409"/>
      <c r="O422" s="409"/>
      <c r="P422" s="409"/>
      <c r="Q422" s="409"/>
      <c r="R422" s="409"/>
      <c r="S422" s="409"/>
      <c r="T422" s="409"/>
      <c r="U422" s="409"/>
      <c r="V422" s="409"/>
      <c r="W422" s="409"/>
      <c r="X422" s="409"/>
      <c r="Y422" s="409"/>
      <c r="Z422" s="409"/>
      <c r="AA422" s="409"/>
      <c r="AB422" s="409"/>
      <c r="AC422" s="409"/>
      <c r="AD422" s="134"/>
      <c r="AE422" s="134"/>
      <c r="AF422" s="134"/>
      <c r="AG422" s="134"/>
      <c r="AH422" s="134"/>
      <c r="AI422" s="134"/>
      <c r="AJ422" s="134"/>
      <c r="AK422" s="409"/>
      <c r="AL422" s="409"/>
      <c r="AM422" s="409"/>
      <c r="AN422" s="409"/>
      <c r="AO422" s="409"/>
    </row>
    <row r="423" spans="1:41" ht="12.75" x14ac:dyDescent="0.2">
      <c r="A423" s="406"/>
      <c r="B423" s="407"/>
      <c r="F423" s="409"/>
      <c r="G423" s="409"/>
      <c r="H423" s="409"/>
      <c r="I423" s="409"/>
      <c r="J423" s="409"/>
      <c r="K423" s="409"/>
      <c r="L423" s="409"/>
      <c r="M423" s="409"/>
      <c r="N423" s="409"/>
      <c r="O423" s="409"/>
      <c r="P423" s="409"/>
      <c r="Q423" s="409"/>
      <c r="R423" s="409"/>
      <c r="S423" s="409"/>
      <c r="T423" s="409"/>
      <c r="U423" s="409"/>
      <c r="V423" s="409"/>
      <c r="W423" s="409"/>
      <c r="X423" s="409"/>
      <c r="Y423" s="409"/>
      <c r="Z423" s="409"/>
      <c r="AA423" s="409"/>
      <c r="AB423" s="409"/>
      <c r="AC423" s="409"/>
      <c r="AD423" s="134"/>
      <c r="AE423" s="134"/>
      <c r="AF423" s="134"/>
      <c r="AG423" s="134"/>
      <c r="AH423" s="134"/>
      <c r="AI423" s="134"/>
      <c r="AJ423" s="134"/>
      <c r="AK423" s="409"/>
      <c r="AL423" s="409"/>
      <c r="AM423" s="409"/>
      <c r="AN423" s="409"/>
      <c r="AO423" s="409"/>
    </row>
    <row r="424" spans="1:41" ht="12.75" x14ac:dyDescent="0.2">
      <c r="A424" s="406"/>
      <c r="B424" s="407"/>
      <c r="F424" s="409"/>
      <c r="G424" s="409"/>
      <c r="H424" s="409"/>
      <c r="I424" s="409"/>
      <c r="J424" s="409"/>
      <c r="K424" s="409"/>
      <c r="L424" s="409"/>
      <c r="M424" s="409"/>
      <c r="N424" s="409"/>
      <c r="O424" s="409"/>
      <c r="P424" s="409"/>
      <c r="Q424" s="409"/>
      <c r="R424" s="409"/>
      <c r="S424" s="409"/>
      <c r="T424" s="409"/>
      <c r="U424" s="409"/>
      <c r="V424" s="409"/>
      <c r="W424" s="409"/>
      <c r="X424" s="409"/>
      <c r="Y424" s="409"/>
      <c r="Z424" s="409"/>
      <c r="AA424" s="409"/>
      <c r="AB424" s="409"/>
      <c r="AC424" s="409"/>
      <c r="AD424" s="134"/>
      <c r="AE424" s="134"/>
      <c r="AF424" s="134"/>
      <c r="AG424" s="134"/>
      <c r="AH424" s="134"/>
      <c r="AI424" s="134"/>
      <c r="AJ424" s="134"/>
      <c r="AK424" s="409"/>
      <c r="AL424" s="409"/>
      <c r="AM424" s="409"/>
      <c r="AN424" s="409"/>
      <c r="AO424" s="409"/>
    </row>
    <row r="425" spans="1:41" ht="12.75" x14ac:dyDescent="0.2">
      <c r="A425" s="406"/>
      <c r="B425" s="407"/>
      <c r="F425" s="409"/>
      <c r="G425" s="409"/>
      <c r="H425" s="409"/>
      <c r="I425" s="409"/>
      <c r="J425" s="409"/>
      <c r="K425" s="409"/>
      <c r="L425" s="409"/>
      <c r="M425" s="409"/>
      <c r="N425" s="409"/>
      <c r="O425" s="409"/>
      <c r="P425" s="409"/>
      <c r="Q425" s="409"/>
      <c r="R425" s="409"/>
      <c r="S425" s="409"/>
      <c r="T425" s="409"/>
      <c r="U425" s="409"/>
      <c r="V425" s="409"/>
      <c r="W425" s="409"/>
      <c r="X425" s="409"/>
      <c r="Y425" s="409"/>
      <c r="Z425" s="409"/>
      <c r="AA425" s="409"/>
      <c r="AB425" s="409"/>
      <c r="AC425" s="409"/>
      <c r="AD425" s="134"/>
      <c r="AE425" s="134"/>
      <c r="AF425" s="134"/>
      <c r="AG425" s="134"/>
      <c r="AH425" s="134"/>
      <c r="AI425" s="134"/>
      <c r="AJ425" s="134"/>
      <c r="AK425" s="409"/>
      <c r="AL425" s="409"/>
      <c r="AM425" s="409"/>
      <c r="AN425" s="409"/>
      <c r="AO425" s="409"/>
    </row>
    <row r="426" spans="1:41" ht="12.75" x14ac:dyDescent="0.2">
      <c r="A426" s="406"/>
      <c r="B426" s="407"/>
      <c r="F426" s="409"/>
      <c r="G426" s="409"/>
      <c r="H426" s="409"/>
      <c r="I426" s="409"/>
      <c r="J426" s="409"/>
      <c r="K426" s="409"/>
      <c r="L426" s="409"/>
      <c r="M426" s="409"/>
      <c r="N426" s="409"/>
      <c r="O426" s="409"/>
      <c r="P426" s="409"/>
      <c r="Q426" s="409"/>
      <c r="R426" s="409"/>
      <c r="S426" s="409"/>
      <c r="T426" s="409"/>
      <c r="U426" s="409"/>
      <c r="V426" s="409"/>
      <c r="W426" s="409"/>
      <c r="X426" s="409"/>
      <c r="Y426" s="409"/>
      <c r="Z426" s="409"/>
      <c r="AA426" s="409"/>
      <c r="AB426" s="409"/>
      <c r="AC426" s="409"/>
      <c r="AD426" s="134"/>
      <c r="AE426" s="134"/>
      <c r="AF426" s="134"/>
      <c r="AG426" s="134"/>
      <c r="AH426" s="134"/>
      <c r="AI426" s="134"/>
      <c r="AJ426" s="134"/>
      <c r="AK426" s="409"/>
      <c r="AL426" s="409"/>
      <c r="AM426" s="409"/>
      <c r="AN426" s="409"/>
      <c r="AO426" s="409"/>
    </row>
    <row r="427" spans="1:41" ht="12.75" x14ac:dyDescent="0.2">
      <c r="A427" s="406"/>
      <c r="B427" s="407"/>
      <c r="F427" s="409"/>
      <c r="G427" s="409"/>
      <c r="H427" s="409"/>
      <c r="I427" s="409"/>
      <c r="J427" s="409"/>
      <c r="K427" s="409"/>
      <c r="L427" s="409"/>
      <c r="M427" s="409"/>
      <c r="N427" s="409"/>
      <c r="O427" s="409"/>
      <c r="P427" s="409"/>
      <c r="Q427" s="409"/>
      <c r="R427" s="409"/>
      <c r="S427" s="409"/>
      <c r="T427" s="409"/>
      <c r="U427" s="409"/>
      <c r="V427" s="409"/>
      <c r="W427" s="409"/>
      <c r="X427" s="409"/>
      <c r="Y427" s="409"/>
      <c r="Z427" s="409"/>
      <c r="AA427" s="409"/>
      <c r="AB427" s="409"/>
      <c r="AC427" s="409"/>
      <c r="AD427" s="134"/>
      <c r="AE427" s="134"/>
      <c r="AF427" s="134"/>
      <c r="AG427" s="134"/>
      <c r="AH427" s="134"/>
      <c r="AI427" s="134"/>
      <c r="AJ427" s="134"/>
      <c r="AK427" s="409"/>
      <c r="AL427" s="409"/>
      <c r="AM427" s="409"/>
      <c r="AN427" s="409"/>
      <c r="AO427" s="409"/>
    </row>
    <row r="428" spans="1:41" ht="12.75" x14ac:dyDescent="0.2">
      <c r="A428" s="406"/>
      <c r="B428" s="407"/>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c r="AB428" s="409"/>
      <c r="AC428" s="409"/>
      <c r="AD428" s="134"/>
      <c r="AE428" s="134"/>
      <c r="AF428" s="134"/>
      <c r="AG428" s="134"/>
      <c r="AH428" s="134"/>
      <c r="AI428" s="134"/>
      <c r="AJ428" s="134"/>
      <c r="AK428" s="409"/>
      <c r="AL428" s="409"/>
      <c r="AM428" s="409"/>
      <c r="AN428" s="409"/>
      <c r="AO428" s="409"/>
    </row>
    <row r="429" spans="1:41" ht="12.75" x14ac:dyDescent="0.2">
      <c r="A429" s="406"/>
      <c r="B429" s="407"/>
      <c r="F429" s="409"/>
      <c r="G429" s="409"/>
      <c r="H429" s="409"/>
      <c r="I429" s="409"/>
      <c r="J429" s="409"/>
      <c r="K429" s="409"/>
      <c r="L429" s="409"/>
      <c r="M429" s="409"/>
      <c r="N429" s="409"/>
      <c r="O429" s="409"/>
      <c r="P429" s="409"/>
      <c r="Q429" s="409"/>
      <c r="R429" s="409"/>
      <c r="S429" s="409"/>
      <c r="T429" s="409"/>
      <c r="U429" s="409"/>
      <c r="V429" s="409"/>
      <c r="W429" s="409"/>
      <c r="X429" s="409"/>
      <c r="Y429" s="409"/>
      <c r="Z429" s="409"/>
      <c r="AA429" s="409"/>
      <c r="AB429" s="409"/>
      <c r="AC429" s="409"/>
      <c r="AD429" s="134"/>
      <c r="AE429" s="134"/>
      <c r="AF429" s="134"/>
      <c r="AG429" s="134"/>
      <c r="AH429" s="134"/>
      <c r="AI429" s="134"/>
      <c r="AJ429" s="134"/>
      <c r="AK429" s="409"/>
      <c r="AL429" s="409"/>
      <c r="AM429" s="409"/>
      <c r="AN429" s="409"/>
      <c r="AO429" s="409"/>
    </row>
    <row r="430" spans="1:41" ht="12.75" x14ac:dyDescent="0.2">
      <c r="A430" s="406"/>
      <c r="B430" s="407"/>
      <c r="F430" s="409"/>
      <c r="G430" s="409"/>
      <c r="H430" s="409"/>
      <c r="I430" s="409"/>
      <c r="J430" s="409"/>
      <c r="K430" s="409"/>
      <c r="L430" s="409"/>
      <c r="M430" s="409"/>
      <c r="N430" s="409"/>
      <c r="O430" s="409"/>
      <c r="P430" s="409"/>
      <c r="Q430" s="409"/>
      <c r="R430" s="409"/>
      <c r="S430" s="409"/>
      <c r="T430" s="409"/>
      <c r="U430" s="409"/>
      <c r="V430" s="409"/>
      <c r="W430" s="409"/>
      <c r="X430" s="409"/>
      <c r="Y430" s="409"/>
      <c r="Z430" s="409"/>
      <c r="AA430" s="409"/>
      <c r="AB430" s="409"/>
      <c r="AC430" s="409"/>
      <c r="AD430" s="134"/>
      <c r="AE430" s="134"/>
      <c r="AF430" s="134"/>
      <c r="AG430" s="134"/>
      <c r="AH430" s="134"/>
      <c r="AI430" s="134"/>
      <c r="AJ430" s="134"/>
      <c r="AK430" s="409"/>
      <c r="AL430" s="409"/>
      <c r="AM430" s="409"/>
      <c r="AN430" s="409"/>
      <c r="AO430" s="409"/>
    </row>
    <row r="431" spans="1:41" ht="12.75" x14ac:dyDescent="0.2">
      <c r="A431" s="406"/>
      <c r="B431" s="407"/>
      <c r="F431" s="409"/>
      <c r="G431" s="409"/>
      <c r="H431" s="409"/>
      <c r="I431" s="409"/>
      <c r="J431" s="409"/>
      <c r="K431" s="409"/>
      <c r="L431" s="409"/>
      <c r="M431" s="409"/>
      <c r="N431" s="409"/>
      <c r="O431" s="409"/>
      <c r="P431" s="409"/>
      <c r="Q431" s="409"/>
      <c r="R431" s="409"/>
      <c r="S431" s="409"/>
      <c r="T431" s="409"/>
      <c r="U431" s="409"/>
      <c r="V431" s="409"/>
      <c r="W431" s="409"/>
      <c r="X431" s="409"/>
      <c r="Y431" s="409"/>
      <c r="Z431" s="409"/>
      <c r="AA431" s="409"/>
      <c r="AB431" s="409"/>
      <c r="AC431" s="409"/>
      <c r="AD431" s="134"/>
      <c r="AE431" s="134"/>
      <c r="AF431" s="134"/>
      <c r="AG431" s="134"/>
      <c r="AH431" s="134"/>
      <c r="AI431" s="134"/>
      <c r="AJ431" s="134"/>
      <c r="AK431" s="409"/>
      <c r="AL431" s="409"/>
      <c r="AM431" s="409"/>
      <c r="AN431" s="409"/>
      <c r="AO431" s="409"/>
    </row>
    <row r="432" spans="1:41" ht="12.75" x14ac:dyDescent="0.2">
      <c r="A432" s="406"/>
      <c r="B432" s="407"/>
      <c r="F432" s="409"/>
      <c r="G432" s="409"/>
      <c r="H432" s="409"/>
      <c r="I432" s="409"/>
      <c r="J432" s="409"/>
      <c r="K432" s="409"/>
      <c r="L432" s="409"/>
      <c r="M432" s="409"/>
      <c r="N432" s="409"/>
      <c r="O432" s="409"/>
      <c r="P432" s="409"/>
      <c r="Q432" s="409"/>
      <c r="R432" s="409"/>
      <c r="S432" s="409"/>
      <c r="T432" s="409"/>
      <c r="U432" s="409"/>
      <c r="V432" s="409"/>
      <c r="W432" s="409"/>
      <c r="X432" s="409"/>
      <c r="Y432" s="409"/>
      <c r="Z432" s="409"/>
      <c r="AA432" s="409"/>
      <c r="AB432" s="409"/>
      <c r="AC432" s="409"/>
      <c r="AD432" s="134"/>
      <c r="AE432" s="134"/>
      <c r="AF432" s="134"/>
      <c r="AG432" s="134"/>
      <c r="AH432" s="134"/>
      <c r="AI432" s="134"/>
      <c r="AJ432" s="134"/>
      <c r="AK432" s="409"/>
      <c r="AL432" s="409"/>
      <c r="AM432" s="409"/>
      <c r="AN432" s="409"/>
      <c r="AO432" s="409"/>
    </row>
    <row r="433" spans="1:41" ht="12.75" x14ac:dyDescent="0.2">
      <c r="A433" s="406"/>
      <c r="B433" s="407"/>
      <c r="F433" s="409"/>
      <c r="G433" s="409"/>
      <c r="H433" s="409"/>
      <c r="I433" s="409"/>
      <c r="J433" s="409"/>
      <c r="K433" s="409"/>
      <c r="L433" s="409"/>
      <c r="M433" s="409"/>
      <c r="N433" s="409"/>
      <c r="O433" s="409"/>
      <c r="P433" s="409"/>
      <c r="Q433" s="409"/>
      <c r="R433" s="409"/>
      <c r="S433" s="409"/>
      <c r="T433" s="409"/>
      <c r="U433" s="409"/>
      <c r="V433" s="409"/>
      <c r="W433" s="409"/>
      <c r="X433" s="409"/>
      <c r="Y433" s="409"/>
      <c r="Z433" s="409"/>
      <c r="AA433" s="409"/>
      <c r="AB433" s="409"/>
      <c r="AC433" s="409"/>
      <c r="AD433" s="134"/>
      <c r="AE433" s="134"/>
      <c r="AF433" s="134"/>
      <c r="AG433" s="134"/>
      <c r="AH433" s="134"/>
      <c r="AI433" s="134"/>
      <c r="AJ433" s="134"/>
      <c r="AK433" s="409"/>
      <c r="AL433" s="409"/>
      <c r="AM433" s="409"/>
      <c r="AN433" s="409"/>
      <c r="AO433" s="409"/>
    </row>
    <row r="434" spans="1:41" ht="12.75" x14ac:dyDescent="0.2">
      <c r="A434" s="406"/>
      <c r="B434" s="407"/>
      <c r="F434" s="409"/>
      <c r="G434" s="409"/>
      <c r="H434" s="409"/>
      <c r="I434" s="409"/>
      <c r="J434" s="409"/>
      <c r="K434" s="409"/>
      <c r="L434" s="409"/>
      <c r="M434" s="409"/>
      <c r="N434" s="409"/>
      <c r="O434" s="409"/>
      <c r="P434" s="409"/>
      <c r="Q434" s="409"/>
      <c r="R434" s="409"/>
      <c r="S434" s="409"/>
      <c r="T434" s="409"/>
      <c r="U434" s="409"/>
      <c r="V434" s="409"/>
      <c r="W434" s="409"/>
      <c r="X434" s="409"/>
      <c r="Y434" s="409"/>
      <c r="Z434" s="409"/>
      <c r="AA434" s="409"/>
      <c r="AB434" s="409"/>
      <c r="AC434" s="409"/>
      <c r="AD434" s="134"/>
      <c r="AE434" s="134"/>
      <c r="AF434" s="134"/>
      <c r="AG434" s="134"/>
      <c r="AH434" s="134"/>
      <c r="AI434" s="134"/>
      <c r="AJ434" s="134"/>
      <c r="AK434" s="409"/>
      <c r="AL434" s="409"/>
      <c r="AM434" s="409"/>
      <c r="AN434" s="409"/>
      <c r="AO434" s="409"/>
    </row>
    <row r="435" spans="1:41" ht="12.75" x14ac:dyDescent="0.2">
      <c r="A435" s="406"/>
      <c r="B435" s="407"/>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134"/>
      <c r="AE435" s="134"/>
      <c r="AF435" s="134"/>
      <c r="AG435" s="134"/>
      <c r="AH435" s="134"/>
      <c r="AI435" s="134"/>
      <c r="AJ435" s="134"/>
      <c r="AK435" s="409"/>
      <c r="AL435" s="409"/>
      <c r="AM435" s="409"/>
      <c r="AN435" s="409"/>
      <c r="AO435" s="409"/>
    </row>
    <row r="436" spans="1:41" ht="12.75" x14ac:dyDescent="0.2">
      <c r="A436" s="406"/>
      <c r="B436" s="407"/>
      <c r="F436" s="409"/>
      <c r="G436" s="409"/>
      <c r="H436" s="409"/>
      <c r="I436" s="409"/>
      <c r="J436" s="409"/>
      <c r="K436" s="409"/>
      <c r="L436" s="409"/>
      <c r="M436" s="409"/>
      <c r="N436" s="409"/>
      <c r="O436" s="409"/>
      <c r="P436" s="409"/>
      <c r="Q436" s="409"/>
      <c r="R436" s="409"/>
      <c r="S436" s="409"/>
      <c r="T436" s="409"/>
      <c r="U436" s="409"/>
      <c r="V436" s="409"/>
      <c r="W436" s="409"/>
      <c r="X436" s="409"/>
      <c r="Y436" s="409"/>
      <c r="Z436" s="409"/>
      <c r="AA436" s="409"/>
      <c r="AB436" s="409"/>
      <c r="AC436" s="409"/>
      <c r="AD436" s="134"/>
      <c r="AE436" s="134"/>
      <c r="AF436" s="134"/>
      <c r="AG436" s="134"/>
      <c r="AH436" s="134"/>
      <c r="AI436" s="134"/>
      <c r="AJ436" s="134"/>
      <c r="AK436" s="409"/>
      <c r="AL436" s="409"/>
      <c r="AM436" s="409"/>
      <c r="AN436" s="409"/>
      <c r="AO436" s="409"/>
    </row>
    <row r="437" spans="1:41" ht="12.75" x14ac:dyDescent="0.2">
      <c r="A437" s="406"/>
      <c r="B437" s="407"/>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134"/>
      <c r="AE437" s="134"/>
      <c r="AF437" s="134"/>
      <c r="AG437" s="134"/>
      <c r="AH437" s="134"/>
      <c r="AI437" s="134"/>
      <c r="AJ437" s="134"/>
      <c r="AK437" s="409"/>
      <c r="AL437" s="409"/>
      <c r="AM437" s="409"/>
      <c r="AN437" s="409"/>
      <c r="AO437" s="409"/>
    </row>
    <row r="438" spans="1:41" ht="12.75" x14ac:dyDescent="0.2">
      <c r="A438" s="406"/>
      <c r="B438" s="407"/>
      <c r="F438" s="409"/>
      <c r="G438" s="409"/>
      <c r="H438" s="409"/>
      <c r="I438" s="409"/>
      <c r="J438" s="409"/>
      <c r="K438" s="409"/>
      <c r="L438" s="409"/>
      <c r="M438" s="409"/>
      <c r="N438" s="409"/>
      <c r="O438" s="409"/>
      <c r="P438" s="409"/>
      <c r="Q438" s="409"/>
      <c r="R438" s="409"/>
      <c r="S438" s="409"/>
      <c r="T438" s="409"/>
      <c r="U438" s="409"/>
      <c r="V438" s="409"/>
      <c r="W438" s="409"/>
      <c r="X438" s="409"/>
      <c r="Y438" s="409"/>
      <c r="Z438" s="409"/>
      <c r="AA438" s="409"/>
      <c r="AB438" s="409"/>
      <c r="AC438" s="409"/>
      <c r="AD438" s="134"/>
      <c r="AE438" s="134"/>
      <c r="AF438" s="134"/>
      <c r="AG438" s="134"/>
      <c r="AH438" s="134"/>
      <c r="AI438" s="134"/>
      <c r="AJ438" s="134"/>
      <c r="AK438" s="409"/>
      <c r="AL438" s="409"/>
      <c r="AM438" s="409"/>
      <c r="AN438" s="409"/>
      <c r="AO438" s="409"/>
    </row>
    <row r="439" spans="1:41" ht="12.75" x14ac:dyDescent="0.2">
      <c r="A439" s="406"/>
      <c r="B439" s="407"/>
      <c r="F439" s="409"/>
      <c r="G439" s="409"/>
      <c r="H439" s="409"/>
      <c r="I439" s="409"/>
      <c r="J439" s="409"/>
      <c r="K439" s="409"/>
      <c r="L439" s="409"/>
      <c r="M439" s="409"/>
      <c r="N439" s="409"/>
      <c r="O439" s="409"/>
      <c r="P439" s="409"/>
      <c r="Q439" s="409"/>
      <c r="R439" s="409"/>
      <c r="S439" s="409"/>
      <c r="T439" s="409"/>
      <c r="U439" s="409"/>
      <c r="V439" s="409"/>
      <c r="W439" s="409"/>
      <c r="X439" s="409"/>
      <c r="Y439" s="409"/>
      <c r="Z439" s="409"/>
      <c r="AA439" s="409"/>
      <c r="AB439" s="409"/>
      <c r="AC439" s="409"/>
      <c r="AD439" s="134"/>
      <c r="AE439" s="134"/>
      <c r="AF439" s="134"/>
      <c r="AG439" s="134"/>
      <c r="AH439" s="134"/>
      <c r="AI439" s="134"/>
      <c r="AJ439" s="134"/>
      <c r="AK439" s="409"/>
      <c r="AL439" s="409"/>
      <c r="AM439" s="409"/>
      <c r="AN439" s="409"/>
      <c r="AO439" s="409"/>
    </row>
    <row r="440" spans="1:41" ht="12.75" x14ac:dyDescent="0.2">
      <c r="A440" s="406"/>
      <c r="B440" s="407"/>
      <c r="F440" s="409"/>
      <c r="G440" s="409"/>
      <c r="H440" s="409"/>
      <c r="I440" s="409"/>
      <c r="J440" s="409"/>
      <c r="K440" s="409"/>
      <c r="L440" s="409"/>
      <c r="M440" s="409"/>
      <c r="N440" s="409"/>
      <c r="O440" s="409"/>
      <c r="P440" s="409"/>
      <c r="Q440" s="409"/>
      <c r="R440" s="409"/>
      <c r="S440" s="409"/>
      <c r="T440" s="409"/>
      <c r="U440" s="409"/>
      <c r="V440" s="409"/>
      <c r="W440" s="409"/>
      <c r="X440" s="409"/>
      <c r="Y440" s="409"/>
      <c r="Z440" s="409"/>
      <c r="AA440" s="409"/>
      <c r="AB440" s="409"/>
      <c r="AC440" s="409"/>
      <c r="AD440" s="134"/>
      <c r="AE440" s="134"/>
      <c r="AF440" s="134"/>
      <c r="AG440" s="134"/>
      <c r="AH440" s="134"/>
      <c r="AI440" s="134"/>
      <c r="AJ440" s="134"/>
      <c r="AK440" s="409"/>
      <c r="AL440" s="409"/>
      <c r="AM440" s="409"/>
      <c r="AN440" s="409"/>
      <c r="AO440" s="409"/>
    </row>
    <row r="441" spans="1:41" ht="12.75" x14ac:dyDescent="0.2">
      <c r="A441" s="406"/>
      <c r="B441" s="407"/>
      <c r="F441" s="409"/>
      <c r="G441" s="409"/>
      <c r="H441" s="409"/>
      <c r="I441" s="409"/>
      <c r="J441" s="409"/>
      <c r="K441" s="409"/>
      <c r="L441" s="409"/>
      <c r="M441" s="409"/>
      <c r="N441" s="409"/>
      <c r="O441" s="409"/>
      <c r="P441" s="409"/>
      <c r="Q441" s="409"/>
      <c r="R441" s="409"/>
      <c r="S441" s="409"/>
      <c r="T441" s="409"/>
      <c r="U441" s="409"/>
      <c r="V441" s="409"/>
      <c r="W441" s="409"/>
      <c r="X441" s="409"/>
      <c r="Y441" s="409"/>
      <c r="Z441" s="409"/>
      <c r="AA441" s="409"/>
      <c r="AB441" s="409"/>
      <c r="AC441" s="409"/>
      <c r="AD441" s="134"/>
      <c r="AE441" s="134"/>
      <c r="AF441" s="134"/>
      <c r="AG441" s="134"/>
      <c r="AH441" s="134"/>
      <c r="AI441" s="134"/>
      <c r="AJ441" s="134"/>
      <c r="AK441" s="409"/>
      <c r="AL441" s="409"/>
      <c r="AM441" s="409"/>
      <c r="AN441" s="409"/>
      <c r="AO441" s="409"/>
    </row>
    <row r="442" spans="1:41" ht="12.75" x14ac:dyDescent="0.2">
      <c r="A442" s="406"/>
      <c r="B442" s="407"/>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134"/>
      <c r="AE442" s="134"/>
      <c r="AF442" s="134"/>
      <c r="AG442" s="134"/>
      <c r="AH442" s="134"/>
      <c r="AI442" s="134"/>
      <c r="AJ442" s="134"/>
      <c r="AK442" s="409"/>
      <c r="AL442" s="409"/>
      <c r="AM442" s="409"/>
      <c r="AN442" s="409"/>
      <c r="AO442" s="409"/>
    </row>
    <row r="443" spans="1:41" ht="12.75" x14ac:dyDescent="0.2">
      <c r="A443" s="406"/>
      <c r="B443" s="407"/>
      <c r="F443" s="409"/>
      <c r="G443" s="409"/>
      <c r="H443" s="409"/>
      <c r="I443" s="409"/>
      <c r="J443" s="409"/>
      <c r="K443" s="409"/>
      <c r="L443" s="409"/>
      <c r="M443" s="409"/>
      <c r="N443" s="409"/>
      <c r="O443" s="409"/>
      <c r="P443" s="409"/>
      <c r="Q443" s="409"/>
      <c r="R443" s="409"/>
      <c r="S443" s="409"/>
      <c r="T443" s="409"/>
      <c r="U443" s="409"/>
      <c r="V443" s="409"/>
      <c r="W443" s="409"/>
      <c r="X443" s="409"/>
      <c r="Y443" s="409"/>
      <c r="Z443" s="409"/>
      <c r="AA443" s="409"/>
      <c r="AB443" s="409"/>
      <c r="AC443" s="409"/>
      <c r="AD443" s="134"/>
      <c r="AE443" s="134"/>
      <c r="AF443" s="134"/>
      <c r="AG443" s="134"/>
      <c r="AH443" s="134"/>
      <c r="AI443" s="134"/>
      <c r="AJ443" s="134"/>
      <c r="AK443" s="409"/>
      <c r="AL443" s="409"/>
      <c r="AM443" s="409"/>
      <c r="AN443" s="409"/>
      <c r="AO443" s="409"/>
    </row>
    <row r="444" spans="1:41" ht="12.75" x14ac:dyDescent="0.2">
      <c r="A444" s="406"/>
      <c r="B444" s="407"/>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134"/>
      <c r="AE444" s="134"/>
      <c r="AF444" s="134"/>
      <c r="AG444" s="134"/>
      <c r="AH444" s="134"/>
      <c r="AI444" s="134"/>
      <c r="AJ444" s="134"/>
      <c r="AK444" s="409"/>
      <c r="AL444" s="409"/>
      <c r="AM444" s="409"/>
      <c r="AN444" s="409"/>
      <c r="AO444" s="409"/>
    </row>
    <row r="445" spans="1:41" ht="12.75" x14ac:dyDescent="0.2">
      <c r="A445" s="406"/>
      <c r="B445" s="407"/>
      <c r="F445" s="409"/>
      <c r="G445" s="409"/>
      <c r="H445" s="409"/>
      <c r="I445" s="409"/>
      <c r="J445" s="409"/>
      <c r="K445" s="409"/>
      <c r="L445" s="409"/>
      <c r="M445" s="409"/>
      <c r="N445" s="409"/>
      <c r="O445" s="409"/>
      <c r="P445" s="409"/>
      <c r="Q445" s="409"/>
      <c r="R445" s="409"/>
      <c r="S445" s="409"/>
      <c r="T445" s="409"/>
      <c r="U445" s="409"/>
      <c r="V445" s="409"/>
      <c r="W445" s="409"/>
      <c r="X445" s="409"/>
      <c r="Y445" s="409"/>
      <c r="Z445" s="409"/>
      <c r="AA445" s="409"/>
      <c r="AB445" s="409"/>
      <c r="AC445" s="409"/>
      <c r="AD445" s="134"/>
      <c r="AE445" s="134"/>
      <c r="AF445" s="134"/>
      <c r="AG445" s="134"/>
      <c r="AH445" s="134"/>
      <c r="AI445" s="134"/>
      <c r="AJ445" s="134"/>
      <c r="AK445" s="409"/>
      <c r="AL445" s="409"/>
      <c r="AM445" s="409"/>
      <c r="AN445" s="409"/>
      <c r="AO445" s="409"/>
    </row>
    <row r="446" spans="1:41" ht="12.75" x14ac:dyDescent="0.2">
      <c r="A446" s="406"/>
      <c r="B446" s="407"/>
      <c r="F446" s="409"/>
      <c r="G446" s="409"/>
      <c r="H446" s="409"/>
      <c r="I446" s="409"/>
      <c r="J446" s="409"/>
      <c r="K446" s="409"/>
      <c r="L446" s="409"/>
      <c r="M446" s="409"/>
      <c r="N446" s="409"/>
      <c r="O446" s="409"/>
      <c r="P446" s="409"/>
      <c r="Q446" s="409"/>
      <c r="R446" s="409"/>
      <c r="S446" s="409"/>
      <c r="T446" s="409"/>
      <c r="U446" s="409"/>
      <c r="V446" s="409"/>
      <c r="W446" s="409"/>
      <c r="X446" s="409"/>
      <c r="Y446" s="409"/>
      <c r="Z446" s="409"/>
      <c r="AA446" s="409"/>
      <c r="AB446" s="409"/>
      <c r="AC446" s="409"/>
      <c r="AD446" s="134"/>
      <c r="AE446" s="134"/>
      <c r="AF446" s="134"/>
      <c r="AG446" s="134"/>
      <c r="AH446" s="134"/>
      <c r="AI446" s="134"/>
      <c r="AJ446" s="134"/>
      <c r="AK446" s="409"/>
      <c r="AL446" s="409"/>
      <c r="AM446" s="409"/>
      <c r="AN446" s="409"/>
      <c r="AO446" s="409"/>
    </row>
    <row r="447" spans="1:41" ht="12.75" x14ac:dyDescent="0.2">
      <c r="A447" s="406"/>
      <c r="B447" s="407"/>
      <c r="F447" s="409"/>
      <c r="G447" s="409"/>
      <c r="H447" s="409"/>
      <c r="I447" s="409"/>
      <c r="J447" s="409"/>
      <c r="K447" s="409"/>
      <c r="L447" s="409"/>
      <c r="M447" s="409"/>
      <c r="N447" s="409"/>
      <c r="O447" s="409"/>
      <c r="P447" s="409"/>
      <c r="Q447" s="409"/>
      <c r="R447" s="409"/>
      <c r="S447" s="409"/>
      <c r="T447" s="409"/>
      <c r="U447" s="409"/>
      <c r="V447" s="409"/>
      <c r="W447" s="409"/>
      <c r="X447" s="409"/>
      <c r="Y447" s="409"/>
      <c r="Z447" s="409"/>
      <c r="AA447" s="409"/>
      <c r="AB447" s="409"/>
      <c r="AC447" s="409"/>
      <c r="AD447" s="134"/>
      <c r="AE447" s="134"/>
      <c r="AF447" s="134"/>
      <c r="AG447" s="134"/>
      <c r="AH447" s="134"/>
      <c r="AI447" s="134"/>
      <c r="AJ447" s="134"/>
      <c r="AK447" s="409"/>
      <c r="AL447" s="409"/>
      <c r="AM447" s="409"/>
      <c r="AN447" s="409"/>
      <c r="AO447" s="409"/>
    </row>
    <row r="448" spans="1:41" ht="12.75" x14ac:dyDescent="0.2">
      <c r="A448" s="406"/>
      <c r="B448" s="407"/>
      <c r="F448" s="409"/>
      <c r="G448" s="409"/>
      <c r="H448" s="409"/>
      <c r="I448" s="409"/>
      <c r="J448" s="409"/>
      <c r="K448" s="409"/>
      <c r="L448" s="409"/>
      <c r="M448" s="409"/>
      <c r="N448" s="409"/>
      <c r="O448" s="409"/>
      <c r="P448" s="409"/>
      <c r="Q448" s="409"/>
      <c r="R448" s="409"/>
      <c r="S448" s="409"/>
      <c r="T448" s="409"/>
      <c r="U448" s="409"/>
      <c r="V448" s="409"/>
      <c r="W448" s="409"/>
      <c r="X448" s="409"/>
      <c r="Y448" s="409"/>
      <c r="Z448" s="409"/>
      <c r="AA448" s="409"/>
      <c r="AB448" s="409"/>
      <c r="AC448" s="409"/>
      <c r="AD448" s="134"/>
      <c r="AE448" s="134"/>
      <c r="AF448" s="134"/>
      <c r="AG448" s="134"/>
      <c r="AH448" s="134"/>
      <c r="AI448" s="134"/>
      <c r="AJ448" s="134"/>
      <c r="AK448" s="409"/>
      <c r="AL448" s="409"/>
      <c r="AM448" s="409"/>
      <c r="AN448" s="409"/>
      <c r="AO448" s="409"/>
    </row>
    <row r="449" spans="1:41" ht="12.75" x14ac:dyDescent="0.2">
      <c r="A449" s="406"/>
      <c r="B449" s="407"/>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134"/>
      <c r="AE449" s="134"/>
      <c r="AF449" s="134"/>
      <c r="AG449" s="134"/>
      <c r="AH449" s="134"/>
      <c r="AI449" s="134"/>
      <c r="AJ449" s="134"/>
      <c r="AK449" s="409"/>
      <c r="AL449" s="409"/>
      <c r="AM449" s="409"/>
      <c r="AN449" s="409"/>
      <c r="AO449" s="409"/>
    </row>
    <row r="450" spans="1:41" ht="12.75" x14ac:dyDescent="0.2">
      <c r="A450" s="406"/>
      <c r="B450" s="407"/>
      <c r="F450" s="409"/>
      <c r="G450" s="409"/>
      <c r="H450" s="409"/>
      <c r="I450" s="409"/>
      <c r="J450" s="409"/>
      <c r="K450" s="409"/>
      <c r="L450" s="409"/>
      <c r="M450" s="409"/>
      <c r="N450" s="409"/>
      <c r="O450" s="409"/>
      <c r="P450" s="409"/>
      <c r="Q450" s="409"/>
      <c r="R450" s="409"/>
      <c r="S450" s="409"/>
      <c r="T450" s="409"/>
      <c r="U450" s="409"/>
      <c r="V450" s="409"/>
      <c r="W450" s="409"/>
      <c r="X450" s="409"/>
      <c r="Y450" s="409"/>
      <c r="Z450" s="409"/>
      <c r="AA450" s="409"/>
      <c r="AB450" s="409"/>
      <c r="AC450" s="409"/>
      <c r="AD450" s="134"/>
      <c r="AE450" s="134"/>
      <c r="AF450" s="134"/>
      <c r="AG450" s="134"/>
      <c r="AH450" s="134"/>
      <c r="AI450" s="134"/>
      <c r="AJ450" s="134"/>
      <c r="AK450" s="409"/>
      <c r="AL450" s="409"/>
      <c r="AM450" s="409"/>
      <c r="AN450" s="409"/>
      <c r="AO450" s="409"/>
    </row>
    <row r="451" spans="1:41" ht="12.75" x14ac:dyDescent="0.2">
      <c r="A451" s="406"/>
      <c r="B451" s="407"/>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134"/>
      <c r="AE451" s="134"/>
      <c r="AF451" s="134"/>
      <c r="AG451" s="134"/>
      <c r="AH451" s="134"/>
      <c r="AI451" s="134"/>
      <c r="AJ451" s="134"/>
      <c r="AK451" s="409"/>
      <c r="AL451" s="409"/>
      <c r="AM451" s="409"/>
      <c r="AN451" s="409"/>
      <c r="AO451" s="409"/>
    </row>
    <row r="452" spans="1:41" ht="12.75" x14ac:dyDescent="0.2">
      <c r="A452" s="406"/>
      <c r="B452" s="407"/>
      <c r="F452" s="409"/>
      <c r="G452" s="409"/>
      <c r="H452" s="409"/>
      <c r="I452" s="409"/>
      <c r="J452" s="409"/>
      <c r="K452" s="409"/>
      <c r="L452" s="409"/>
      <c r="M452" s="409"/>
      <c r="N452" s="409"/>
      <c r="O452" s="409"/>
      <c r="P452" s="409"/>
      <c r="Q452" s="409"/>
      <c r="R452" s="409"/>
      <c r="S452" s="409"/>
      <c r="T452" s="409"/>
      <c r="U452" s="409"/>
      <c r="V452" s="409"/>
      <c r="W452" s="409"/>
      <c r="X452" s="409"/>
      <c r="Y452" s="409"/>
      <c r="Z452" s="409"/>
      <c r="AA452" s="409"/>
      <c r="AB452" s="409"/>
      <c r="AC452" s="409"/>
      <c r="AD452" s="134"/>
      <c r="AE452" s="134"/>
      <c r="AF452" s="134"/>
      <c r="AG452" s="134"/>
      <c r="AH452" s="134"/>
      <c r="AI452" s="134"/>
      <c r="AJ452" s="134"/>
      <c r="AK452" s="409"/>
      <c r="AL452" s="409"/>
      <c r="AM452" s="409"/>
      <c r="AN452" s="409"/>
      <c r="AO452" s="409"/>
    </row>
    <row r="453" spans="1:41" ht="12.75" x14ac:dyDescent="0.2">
      <c r="A453" s="406"/>
      <c r="B453" s="407"/>
      <c r="F453" s="409"/>
      <c r="G453" s="409"/>
      <c r="H453" s="409"/>
      <c r="I453" s="409"/>
      <c r="J453" s="409"/>
      <c r="K453" s="409"/>
      <c r="L453" s="409"/>
      <c r="M453" s="409"/>
      <c r="N453" s="409"/>
      <c r="O453" s="409"/>
      <c r="P453" s="409"/>
      <c r="Q453" s="409"/>
      <c r="R453" s="409"/>
      <c r="S453" s="409"/>
      <c r="T453" s="409"/>
      <c r="U453" s="409"/>
      <c r="V453" s="409"/>
      <c r="W453" s="409"/>
      <c r="X453" s="409"/>
      <c r="Y453" s="409"/>
      <c r="Z453" s="409"/>
      <c r="AA453" s="409"/>
      <c r="AB453" s="409"/>
      <c r="AC453" s="409"/>
      <c r="AD453" s="134"/>
      <c r="AE453" s="134"/>
      <c r="AF453" s="134"/>
      <c r="AG453" s="134"/>
      <c r="AH453" s="134"/>
      <c r="AI453" s="134"/>
      <c r="AJ453" s="134"/>
      <c r="AK453" s="409"/>
      <c r="AL453" s="409"/>
      <c r="AM453" s="409"/>
      <c r="AN453" s="409"/>
      <c r="AO453" s="409"/>
    </row>
    <row r="454" spans="1:41" ht="12.75" x14ac:dyDescent="0.2">
      <c r="A454" s="406"/>
      <c r="B454" s="407"/>
      <c r="F454" s="409"/>
      <c r="G454" s="409"/>
      <c r="H454" s="409"/>
      <c r="I454" s="409"/>
      <c r="J454" s="409"/>
      <c r="K454" s="409"/>
      <c r="L454" s="409"/>
      <c r="M454" s="409"/>
      <c r="N454" s="409"/>
      <c r="O454" s="409"/>
      <c r="P454" s="409"/>
      <c r="Q454" s="409"/>
      <c r="R454" s="409"/>
      <c r="S454" s="409"/>
      <c r="T454" s="409"/>
      <c r="U454" s="409"/>
      <c r="V454" s="409"/>
      <c r="W454" s="409"/>
      <c r="X454" s="409"/>
      <c r="Y454" s="409"/>
      <c r="Z454" s="409"/>
      <c r="AA454" s="409"/>
      <c r="AB454" s="409"/>
      <c r="AC454" s="409"/>
      <c r="AD454" s="134"/>
      <c r="AE454" s="134"/>
      <c r="AF454" s="134"/>
      <c r="AG454" s="134"/>
      <c r="AH454" s="134"/>
      <c r="AI454" s="134"/>
      <c r="AJ454" s="134"/>
      <c r="AK454" s="409"/>
      <c r="AL454" s="409"/>
      <c r="AM454" s="409"/>
      <c r="AN454" s="409"/>
      <c r="AO454" s="409"/>
    </row>
    <row r="455" spans="1:41" ht="12.75" x14ac:dyDescent="0.2">
      <c r="A455" s="406"/>
      <c r="B455" s="407"/>
      <c r="F455" s="409"/>
      <c r="G455" s="409"/>
      <c r="H455" s="409"/>
      <c r="I455" s="409"/>
      <c r="J455" s="409"/>
      <c r="K455" s="409"/>
      <c r="L455" s="409"/>
      <c r="M455" s="409"/>
      <c r="N455" s="409"/>
      <c r="O455" s="409"/>
      <c r="P455" s="409"/>
      <c r="Q455" s="409"/>
      <c r="R455" s="409"/>
      <c r="S455" s="409"/>
      <c r="T455" s="409"/>
      <c r="U455" s="409"/>
      <c r="V455" s="409"/>
      <c r="W455" s="409"/>
      <c r="X455" s="409"/>
      <c r="Y455" s="409"/>
      <c r="Z455" s="409"/>
      <c r="AA455" s="409"/>
      <c r="AB455" s="409"/>
      <c r="AC455" s="409"/>
      <c r="AD455" s="134"/>
      <c r="AE455" s="134"/>
      <c r="AF455" s="134"/>
      <c r="AG455" s="134"/>
      <c r="AH455" s="134"/>
      <c r="AI455" s="134"/>
      <c r="AJ455" s="134"/>
      <c r="AK455" s="409"/>
      <c r="AL455" s="409"/>
      <c r="AM455" s="409"/>
      <c r="AN455" s="409"/>
      <c r="AO455" s="409"/>
    </row>
    <row r="456" spans="1:41" ht="12.75" x14ac:dyDescent="0.2">
      <c r="A456" s="406"/>
      <c r="B456" s="407"/>
      <c r="F456" s="409"/>
      <c r="G456" s="409"/>
      <c r="H456" s="409"/>
      <c r="I456" s="409"/>
      <c r="J456" s="409"/>
      <c r="K456" s="409"/>
      <c r="L456" s="409"/>
      <c r="M456" s="409"/>
      <c r="N456" s="409"/>
      <c r="O456" s="409"/>
      <c r="P456" s="409"/>
      <c r="Q456" s="409"/>
      <c r="R456" s="409"/>
      <c r="S456" s="409"/>
      <c r="T456" s="409"/>
      <c r="U456" s="409"/>
      <c r="V456" s="409"/>
      <c r="W456" s="409"/>
      <c r="X456" s="409"/>
      <c r="Y456" s="409"/>
      <c r="Z456" s="409"/>
      <c r="AA456" s="409"/>
      <c r="AB456" s="409"/>
      <c r="AC456" s="409"/>
      <c r="AD456" s="134"/>
      <c r="AE456" s="134"/>
      <c r="AF456" s="134"/>
      <c r="AG456" s="134"/>
      <c r="AH456" s="134"/>
      <c r="AI456" s="134"/>
      <c r="AJ456" s="134"/>
      <c r="AK456" s="409"/>
      <c r="AL456" s="409"/>
      <c r="AM456" s="409"/>
      <c r="AN456" s="409"/>
      <c r="AO456" s="409"/>
    </row>
    <row r="457" spans="1:41" ht="12.75" x14ac:dyDescent="0.2">
      <c r="A457" s="406"/>
      <c r="B457" s="407"/>
      <c r="F457" s="409"/>
      <c r="G457" s="409"/>
      <c r="H457" s="409"/>
      <c r="I457" s="409"/>
      <c r="J457" s="409"/>
      <c r="K457" s="409"/>
      <c r="L457" s="409"/>
      <c r="M457" s="409"/>
      <c r="N457" s="409"/>
      <c r="O457" s="409"/>
      <c r="P457" s="409"/>
      <c r="Q457" s="409"/>
      <c r="R457" s="409"/>
      <c r="S457" s="409"/>
      <c r="T457" s="409"/>
      <c r="U457" s="409"/>
      <c r="V457" s="409"/>
      <c r="W457" s="409"/>
      <c r="X457" s="409"/>
      <c r="Y457" s="409"/>
      <c r="Z457" s="409"/>
      <c r="AA457" s="409"/>
      <c r="AB457" s="409"/>
      <c r="AC457" s="409"/>
      <c r="AD457" s="134"/>
      <c r="AE457" s="134"/>
      <c r="AF457" s="134"/>
      <c r="AG457" s="134"/>
      <c r="AH457" s="134"/>
      <c r="AI457" s="134"/>
      <c r="AJ457" s="134"/>
      <c r="AK457" s="409"/>
      <c r="AL457" s="409"/>
      <c r="AM457" s="409"/>
      <c r="AN457" s="409"/>
      <c r="AO457" s="409"/>
    </row>
    <row r="458" spans="1:41" ht="12.75" x14ac:dyDescent="0.2">
      <c r="A458" s="406"/>
      <c r="B458" s="407"/>
      <c r="F458" s="409"/>
      <c r="G458" s="409"/>
      <c r="H458" s="409"/>
      <c r="I458" s="409"/>
      <c r="J458" s="409"/>
      <c r="K458" s="409"/>
      <c r="L458" s="409"/>
      <c r="M458" s="409"/>
      <c r="N458" s="409"/>
      <c r="O458" s="409"/>
      <c r="P458" s="409"/>
      <c r="Q458" s="409"/>
      <c r="R458" s="409"/>
      <c r="S458" s="409"/>
      <c r="T458" s="409"/>
      <c r="U458" s="409"/>
      <c r="V458" s="409"/>
      <c r="W458" s="409"/>
      <c r="X458" s="409"/>
      <c r="Y458" s="409"/>
      <c r="Z458" s="409"/>
      <c r="AA458" s="409"/>
      <c r="AB458" s="409"/>
      <c r="AC458" s="409"/>
      <c r="AD458" s="134"/>
      <c r="AE458" s="134"/>
      <c r="AF458" s="134"/>
      <c r="AG458" s="134"/>
      <c r="AH458" s="134"/>
      <c r="AI458" s="134"/>
      <c r="AJ458" s="134"/>
      <c r="AK458" s="409"/>
      <c r="AL458" s="409"/>
      <c r="AM458" s="409"/>
      <c r="AN458" s="409"/>
      <c r="AO458" s="409"/>
    </row>
    <row r="459" spans="1:41" ht="12.75" x14ac:dyDescent="0.2">
      <c r="A459" s="406"/>
      <c r="B459" s="407"/>
      <c r="F459" s="409"/>
      <c r="G459" s="409"/>
      <c r="H459" s="409"/>
      <c r="I459" s="409"/>
      <c r="J459" s="409"/>
      <c r="K459" s="409"/>
      <c r="L459" s="409"/>
      <c r="M459" s="409"/>
      <c r="N459" s="409"/>
      <c r="O459" s="409"/>
      <c r="P459" s="409"/>
      <c r="Q459" s="409"/>
      <c r="R459" s="409"/>
      <c r="S459" s="409"/>
      <c r="T459" s="409"/>
      <c r="U459" s="409"/>
      <c r="V459" s="409"/>
      <c r="W459" s="409"/>
      <c r="X459" s="409"/>
      <c r="Y459" s="409"/>
      <c r="Z459" s="409"/>
      <c r="AA459" s="409"/>
      <c r="AB459" s="409"/>
      <c r="AC459" s="409"/>
      <c r="AD459" s="134"/>
      <c r="AE459" s="134"/>
      <c r="AF459" s="134"/>
      <c r="AG459" s="134"/>
      <c r="AH459" s="134"/>
      <c r="AI459" s="134"/>
      <c r="AJ459" s="134"/>
      <c r="AK459" s="409"/>
      <c r="AL459" s="409"/>
      <c r="AM459" s="409"/>
      <c r="AN459" s="409"/>
      <c r="AO459" s="409"/>
    </row>
    <row r="460" spans="1:41" ht="12.75" x14ac:dyDescent="0.2">
      <c r="A460" s="406"/>
      <c r="B460" s="407"/>
      <c r="F460" s="409"/>
      <c r="G460" s="409"/>
      <c r="H460" s="409"/>
      <c r="I460" s="409"/>
      <c r="J460" s="409"/>
      <c r="K460" s="409"/>
      <c r="L460" s="409"/>
      <c r="M460" s="409"/>
      <c r="N460" s="409"/>
      <c r="O460" s="409"/>
      <c r="P460" s="409"/>
      <c r="Q460" s="409"/>
      <c r="R460" s="409"/>
      <c r="S460" s="409"/>
      <c r="T460" s="409"/>
      <c r="U460" s="409"/>
      <c r="V460" s="409"/>
      <c r="W460" s="409"/>
      <c r="X460" s="409"/>
      <c r="Y460" s="409"/>
      <c r="Z460" s="409"/>
      <c r="AA460" s="409"/>
      <c r="AB460" s="409"/>
      <c r="AC460" s="409"/>
      <c r="AD460" s="134"/>
      <c r="AE460" s="134"/>
      <c r="AF460" s="134"/>
      <c r="AG460" s="134"/>
      <c r="AH460" s="134"/>
      <c r="AI460" s="134"/>
      <c r="AJ460" s="134"/>
      <c r="AK460" s="409"/>
      <c r="AL460" s="409"/>
      <c r="AM460" s="409"/>
      <c r="AN460" s="409"/>
      <c r="AO460" s="409"/>
    </row>
    <row r="461" spans="1:41" ht="12.75" x14ac:dyDescent="0.2">
      <c r="A461" s="406"/>
      <c r="B461" s="407"/>
      <c r="F461" s="409"/>
      <c r="G461" s="409"/>
      <c r="H461" s="409"/>
      <c r="I461" s="409"/>
      <c r="J461" s="409"/>
      <c r="K461" s="409"/>
      <c r="L461" s="409"/>
      <c r="M461" s="409"/>
      <c r="N461" s="409"/>
      <c r="O461" s="409"/>
      <c r="P461" s="409"/>
      <c r="Q461" s="409"/>
      <c r="R461" s="409"/>
      <c r="S461" s="409"/>
      <c r="T461" s="409"/>
      <c r="U461" s="409"/>
      <c r="V461" s="409"/>
      <c r="W461" s="409"/>
      <c r="X461" s="409"/>
      <c r="Y461" s="409"/>
      <c r="Z461" s="409"/>
      <c r="AA461" s="409"/>
      <c r="AB461" s="409"/>
      <c r="AC461" s="409"/>
      <c r="AD461" s="134"/>
      <c r="AE461" s="134"/>
      <c r="AF461" s="134"/>
      <c r="AG461" s="134"/>
      <c r="AH461" s="134"/>
      <c r="AI461" s="134"/>
      <c r="AJ461" s="134"/>
      <c r="AK461" s="409"/>
      <c r="AL461" s="409"/>
      <c r="AM461" s="409"/>
      <c r="AN461" s="409"/>
      <c r="AO461" s="409"/>
    </row>
    <row r="462" spans="1:41" ht="12.75" x14ac:dyDescent="0.2">
      <c r="A462" s="406"/>
      <c r="B462" s="407"/>
      <c r="F462" s="409"/>
      <c r="G462" s="409"/>
      <c r="H462" s="409"/>
      <c r="I462" s="409"/>
      <c r="J462" s="409"/>
      <c r="K462" s="409"/>
      <c r="L462" s="409"/>
      <c r="M462" s="409"/>
      <c r="N462" s="409"/>
      <c r="O462" s="409"/>
      <c r="P462" s="409"/>
      <c r="Q462" s="409"/>
      <c r="R462" s="409"/>
      <c r="S462" s="409"/>
      <c r="T462" s="409"/>
      <c r="U462" s="409"/>
      <c r="V462" s="409"/>
      <c r="W462" s="409"/>
      <c r="X462" s="409"/>
      <c r="Y462" s="409"/>
      <c r="Z462" s="409"/>
      <c r="AA462" s="409"/>
      <c r="AB462" s="409"/>
      <c r="AC462" s="409"/>
      <c r="AD462" s="134"/>
      <c r="AE462" s="134"/>
      <c r="AF462" s="134"/>
      <c r="AG462" s="134"/>
      <c r="AH462" s="134"/>
      <c r="AI462" s="134"/>
      <c r="AJ462" s="134"/>
      <c r="AK462" s="409"/>
      <c r="AL462" s="409"/>
      <c r="AM462" s="409"/>
      <c r="AN462" s="409"/>
      <c r="AO462" s="409"/>
    </row>
    <row r="463" spans="1:41" ht="12.75" x14ac:dyDescent="0.2">
      <c r="A463" s="406"/>
      <c r="B463" s="407"/>
      <c r="F463" s="409"/>
      <c r="G463" s="409"/>
      <c r="H463" s="409"/>
      <c r="I463" s="409"/>
      <c r="J463" s="409"/>
      <c r="K463" s="409"/>
      <c r="L463" s="409"/>
      <c r="M463" s="409"/>
      <c r="N463" s="409"/>
      <c r="O463" s="409"/>
      <c r="P463" s="409"/>
      <c r="Q463" s="409"/>
      <c r="R463" s="409"/>
      <c r="S463" s="409"/>
      <c r="T463" s="409"/>
      <c r="U463" s="409"/>
      <c r="V463" s="409"/>
      <c r="W463" s="409"/>
      <c r="X463" s="409"/>
      <c r="Y463" s="409"/>
      <c r="Z463" s="409"/>
      <c r="AA463" s="409"/>
      <c r="AB463" s="409"/>
      <c r="AC463" s="409"/>
      <c r="AD463" s="134"/>
      <c r="AE463" s="134"/>
      <c r="AF463" s="134"/>
      <c r="AG463" s="134"/>
      <c r="AH463" s="134"/>
      <c r="AI463" s="134"/>
      <c r="AJ463" s="134"/>
      <c r="AK463" s="409"/>
      <c r="AL463" s="409"/>
      <c r="AM463" s="409"/>
      <c r="AN463" s="409"/>
      <c r="AO463" s="409"/>
    </row>
    <row r="464" spans="1:41" ht="12.75" x14ac:dyDescent="0.2">
      <c r="A464" s="406"/>
      <c r="B464" s="407"/>
      <c r="F464" s="409"/>
      <c r="G464" s="409"/>
      <c r="H464" s="409"/>
      <c r="I464" s="409"/>
      <c r="J464" s="409"/>
      <c r="K464" s="409"/>
      <c r="L464" s="409"/>
      <c r="M464" s="409"/>
      <c r="N464" s="409"/>
      <c r="O464" s="409"/>
      <c r="P464" s="409"/>
      <c r="Q464" s="409"/>
      <c r="R464" s="409"/>
      <c r="S464" s="409"/>
      <c r="T464" s="409"/>
      <c r="U464" s="409"/>
      <c r="V464" s="409"/>
      <c r="W464" s="409"/>
      <c r="X464" s="409"/>
      <c r="Y464" s="409"/>
      <c r="Z464" s="409"/>
      <c r="AA464" s="409"/>
      <c r="AB464" s="409"/>
      <c r="AC464" s="409"/>
      <c r="AD464" s="134"/>
      <c r="AE464" s="134"/>
      <c r="AF464" s="134"/>
      <c r="AG464" s="134"/>
      <c r="AH464" s="134"/>
      <c r="AI464" s="134"/>
      <c r="AJ464" s="134"/>
      <c r="AK464" s="409"/>
      <c r="AL464" s="409"/>
      <c r="AM464" s="409"/>
      <c r="AN464" s="409"/>
      <c r="AO464" s="409"/>
    </row>
    <row r="465" spans="1:41" ht="12.75" x14ac:dyDescent="0.2">
      <c r="A465" s="406"/>
      <c r="B465" s="407"/>
      <c r="F465" s="409"/>
      <c r="G465" s="409"/>
      <c r="H465" s="409"/>
      <c r="I465" s="409"/>
      <c r="J465" s="409"/>
      <c r="K465" s="409"/>
      <c r="L465" s="409"/>
      <c r="M465" s="409"/>
      <c r="N465" s="409"/>
      <c r="O465" s="409"/>
      <c r="P465" s="409"/>
      <c r="Q465" s="409"/>
      <c r="R465" s="409"/>
      <c r="S465" s="409"/>
      <c r="T465" s="409"/>
      <c r="U465" s="409"/>
      <c r="V465" s="409"/>
      <c r="W465" s="409"/>
      <c r="X465" s="409"/>
      <c r="Y465" s="409"/>
      <c r="Z465" s="409"/>
      <c r="AA465" s="409"/>
      <c r="AB465" s="409"/>
      <c r="AC465" s="409"/>
      <c r="AD465" s="134"/>
      <c r="AE465" s="134"/>
      <c r="AF465" s="134"/>
      <c r="AG465" s="134"/>
      <c r="AH465" s="134"/>
      <c r="AI465" s="134"/>
      <c r="AJ465" s="134"/>
      <c r="AK465" s="409"/>
      <c r="AL465" s="409"/>
      <c r="AM465" s="409"/>
      <c r="AN465" s="409"/>
      <c r="AO465" s="409"/>
    </row>
    <row r="466" spans="1:41" ht="12.75" x14ac:dyDescent="0.2">
      <c r="A466" s="406"/>
      <c r="B466" s="407"/>
      <c r="F466" s="409"/>
      <c r="G466" s="409"/>
      <c r="H466" s="409"/>
      <c r="I466" s="409"/>
      <c r="J466" s="409"/>
      <c r="K466" s="409"/>
      <c r="L466" s="409"/>
      <c r="M466" s="409"/>
      <c r="N466" s="409"/>
      <c r="O466" s="409"/>
      <c r="P466" s="409"/>
      <c r="Q466" s="409"/>
      <c r="R466" s="409"/>
      <c r="S466" s="409"/>
      <c r="T466" s="409"/>
      <c r="U466" s="409"/>
      <c r="V466" s="409"/>
      <c r="W466" s="409"/>
      <c r="X466" s="409"/>
      <c r="Y466" s="409"/>
      <c r="Z466" s="409"/>
      <c r="AA466" s="409"/>
      <c r="AB466" s="409"/>
      <c r="AC466" s="409"/>
      <c r="AD466" s="134"/>
      <c r="AE466" s="134"/>
      <c r="AF466" s="134"/>
      <c r="AG466" s="134"/>
      <c r="AH466" s="134"/>
      <c r="AI466" s="134"/>
      <c r="AJ466" s="134"/>
      <c r="AK466" s="409"/>
      <c r="AL466" s="409"/>
      <c r="AM466" s="409"/>
      <c r="AN466" s="409"/>
      <c r="AO466" s="409"/>
    </row>
    <row r="467" spans="1:41" ht="12.75" x14ac:dyDescent="0.2">
      <c r="A467" s="406"/>
      <c r="B467" s="407"/>
      <c r="F467" s="409"/>
      <c r="G467" s="409"/>
      <c r="H467" s="409"/>
      <c r="I467" s="409"/>
      <c r="J467" s="409"/>
      <c r="K467" s="409"/>
      <c r="L467" s="409"/>
      <c r="M467" s="409"/>
      <c r="N467" s="409"/>
      <c r="O467" s="409"/>
      <c r="P467" s="409"/>
      <c r="Q467" s="409"/>
      <c r="R467" s="409"/>
      <c r="S467" s="409"/>
      <c r="T467" s="409"/>
      <c r="U467" s="409"/>
      <c r="V467" s="409"/>
      <c r="W467" s="409"/>
      <c r="X467" s="409"/>
      <c r="Y467" s="409"/>
      <c r="Z467" s="409"/>
      <c r="AA467" s="409"/>
      <c r="AB467" s="409"/>
      <c r="AC467" s="409"/>
      <c r="AD467" s="134"/>
      <c r="AE467" s="134"/>
      <c r="AF467" s="134"/>
      <c r="AG467" s="134"/>
      <c r="AH467" s="134"/>
      <c r="AI467" s="134"/>
      <c r="AJ467" s="134"/>
      <c r="AK467" s="409"/>
      <c r="AL467" s="409"/>
      <c r="AM467" s="409"/>
      <c r="AN467" s="409"/>
      <c r="AO467" s="409"/>
    </row>
    <row r="468" spans="1:41" ht="12.75" x14ac:dyDescent="0.2">
      <c r="A468" s="406"/>
      <c r="B468" s="407"/>
      <c r="F468" s="409"/>
      <c r="G468" s="409"/>
      <c r="H468" s="409"/>
      <c r="I468" s="409"/>
      <c r="J468" s="409"/>
      <c r="K468" s="409"/>
      <c r="L468" s="409"/>
      <c r="M468" s="409"/>
      <c r="N468" s="409"/>
      <c r="O468" s="409"/>
      <c r="P468" s="409"/>
      <c r="Q468" s="409"/>
      <c r="R468" s="409"/>
      <c r="S468" s="409"/>
      <c r="T468" s="409"/>
      <c r="U468" s="409"/>
      <c r="V468" s="409"/>
      <c r="W468" s="409"/>
      <c r="X468" s="409"/>
      <c r="Y468" s="409"/>
      <c r="Z468" s="409"/>
      <c r="AA468" s="409"/>
      <c r="AB468" s="409"/>
      <c r="AC468" s="409"/>
      <c r="AD468" s="134"/>
      <c r="AE468" s="134"/>
      <c r="AF468" s="134"/>
      <c r="AG468" s="134"/>
      <c r="AH468" s="134"/>
      <c r="AI468" s="134"/>
      <c r="AJ468" s="134"/>
      <c r="AK468" s="409"/>
      <c r="AL468" s="409"/>
      <c r="AM468" s="409"/>
      <c r="AN468" s="409"/>
      <c r="AO468" s="409"/>
    </row>
    <row r="469" spans="1:41" ht="12.75" x14ac:dyDescent="0.2">
      <c r="A469" s="406"/>
      <c r="B469" s="407"/>
      <c r="F469" s="409"/>
      <c r="G469" s="409"/>
      <c r="H469" s="409"/>
      <c r="I469" s="409"/>
      <c r="J469" s="409"/>
      <c r="K469" s="409"/>
      <c r="L469" s="409"/>
      <c r="M469" s="409"/>
      <c r="N469" s="409"/>
      <c r="O469" s="409"/>
      <c r="P469" s="409"/>
      <c r="Q469" s="409"/>
      <c r="R469" s="409"/>
      <c r="S469" s="409"/>
      <c r="T469" s="409"/>
      <c r="U469" s="409"/>
      <c r="V469" s="409"/>
      <c r="W469" s="409"/>
      <c r="X469" s="409"/>
      <c r="Y469" s="409"/>
      <c r="Z469" s="409"/>
      <c r="AA469" s="409"/>
      <c r="AB469" s="409"/>
      <c r="AC469" s="409"/>
      <c r="AD469" s="134"/>
      <c r="AE469" s="134"/>
      <c r="AF469" s="134"/>
      <c r="AG469" s="134"/>
      <c r="AH469" s="134"/>
      <c r="AI469" s="134"/>
      <c r="AJ469" s="134"/>
      <c r="AK469" s="409"/>
      <c r="AL469" s="409"/>
      <c r="AM469" s="409"/>
      <c r="AN469" s="409"/>
      <c r="AO469" s="409"/>
    </row>
    <row r="470" spans="1:41" ht="12.75" x14ac:dyDescent="0.2">
      <c r="A470" s="406"/>
      <c r="B470" s="407"/>
      <c r="F470" s="409"/>
      <c r="G470" s="409"/>
      <c r="H470" s="409"/>
      <c r="I470" s="409"/>
      <c r="J470" s="409"/>
      <c r="K470" s="409"/>
      <c r="L470" s="409"/>
      <c r="M470" s="409"/>
      <c r="N470" s="409"/>
      <c r="O470" s="409"/>
      <c r="P470" s="409"/>
      <c r="Q470" s="409"/>
      <c r="R470" s="409"/>
      <c r="S470" s="409"/>
      <c r="T470" s="409"/>
      <c r="U470" s="409"/>
      <c r="V470" s="409"/>
      <c r="W470" s="409"/>
      <c r="X470" s="409"/>
      <c r="Y470" s="409"/>
      <c r="Z470" s="409"/>
      <c r="AA470" s="409"/>
      <c r="AB470" s="409"/>
      <c r="AC470" s="409"/>
      <c r="AD470" s="134"/>
      <c r="AE470" s="134"/>
      <c r="AF470" s="134"/>
      <c r="AG470" s="134"/>
      <c r="AH470" s="134"/>
      <c r="AI470" s="134"/>
      <c r="AJ470" s="134"/>
      <c r="AK470" s="409"/>
      <c r="AL470" s="409"/>
      <c r="AM470" s="409"/>
      <c r="AN470" s="409"/>
      <c r="AO470" s="409"/>
    </row>
    <row r="471" spans="1:41" ht="12.75" x14ac:dyDescent="0.2">
      <c r="A471" s="406"/>
      <c r="B471" s="407"/>
      <c r="F471" s="409"/>
      <c r="G471" s="409"/>
      <c r="H471" s="409"/>
      <c r="I471" s="409"/>
      <c r="J471" s="409"/>
      <c r="K471" s="409"/>
      <c r="L471" s="409"/>
      <c r="M471" s="409"/>
      <c r="N471" s="409"/>
      <c r="O471" s="409"/>
      <c r="P471" s="409"/>
      <c r="Q471" s="409"/>
      <c r="R471" s="409"/>
      <c r="S471" s="409"/>
      <c r="T471" s="409"/>
      <c r="U471" s="409"/>
      <c r="V471" s="409"/>
      <c r="W471" s="409"/>
      <c r="X471" s="409"/>
      <c r="Y471" s="409"/>
      <c r="Z471" s="409"/>
      <c r="AA471" s="409"/>
      <c r="AB471" s="409"/>
      <c r="AC471" s="409"/>
      <c r="AD471" s="134"/>
      <c r="AE471" s="134"/>
      <c r="AF471" s="134"/>
      <c r="AG471" s="134"/>
      <c r="AH471" s="134"/>
      <c r="AI471" s="134"/>
      <c r="AJ471" s="134"/>
      <c r="AK471" s="409"/>
      <c r="AL471" s="409"/>
      <c r="AM471" s="409"/>
      <c r="AN471" s="409"/>
      <c r="AO471" s="409"/>
    </row>
    <row r="472" spans="1:41" ht="12.75" x14ac:dyDescent="0.2">
      <c r="A472" s="406"/>
      <c r="B472" s="407"/>
      <c r="F472" s="409"/>
      <c r="G472" s="409"/>
      <c r="H472" s="409"/>
      <c r="I472" s="409"/>
      <c r="J472" s="409"/>
      <c r="K472" s="409"/>
      <c r="L472" s="409"/>
      <c r="M472" s="409"/>
      <c r="N472" s="409"/>
      <c r="O472" s="409"/>
      <c r="P472" s="409"/>
      <c r="Q472" s="409"/>
      <c r="R472" s="409"/>
      <c r="S472" s="409"/>
      <c r="T472" s="409"/>
      <c r="U472" s="409"/>
      <c r="V472" s="409"/>
      <c r="W472" s="409"/>
      <c r="X472" s="409"/>
      <c r="Y472" s="409"/>
      <c r="Z472" s="409"/>
      <c r="AA472" s="409"/>
      <c r="AB472" s="409"/>
      <c r="AC472" s="409"/>
      <c r="AD472" s="134"/>
      <c r="AE472" s="134"/>
      <c r="AF472" s="134"/>
      <c r="AG472" s="134"/>
      <c r="AH472" s="134"/>
      <c r="AI472" s="134"/>
      <c r="AJ472" s="134"/>
      <c r="AK472" s="409"/>
      <c r="AL472" s="409"/>
      <c r="AM472" s="409"/>
      <c r="AN472" s="409"/>
      <c r="AO472" s="409"/>
    </row>
    <row r="473" spans="1:41" ht="12.75" x14ac:dyDescent="0.2">
      <c r="A473" s="406"/>
      <c r="B473" s="407"/>
      <c r="F473" s="409"/>
      <c r="G473" s="409"/>
      <c r="H473" s="409"/>
      <c r="I473" s="409"/>
      <c r="J473" s="409"/>
      <c r="K473" s="409"/>
      <c r="L473" s="409"/>
      <c r="M473" s="409"/>
      <c r="N473" s="409"/>
      <c r="O473" s="409"/>
      <c r="P473" s="409"/>
      <c r="Q473" s="409"/>
      <c r="R473" s="409"/>
      <c r="S473" s="409"/>
      <c r="T473" s="409"/>
      <c r="U473" s="409"/>
      <c r="V473" s="409"/>
      <c r="W473" s="409"/>
      <c r="X473" s="409"/>
      <c r="Y473" s="409"/>
      <c r="Z473" s="409"/>
      <c r="AA473" s="409"/>
      <c r="AB473" s="409"/>
      <c r="AC473" s="409"/>
      <c r="AD473" s="134"/>
      <c r="AE473" s="134"/>
      <c r="AF473" s="134"/>
      <c r="AG473" s="134"/>
      <c r="AH473" s="134"/>
      <c r="AI473" s="134"/>
      <c r="AJ473" s="134"/>
      <c r="AK473" s="409"/>
      <c r="AL473" s="409"/>
      <c r="AM473" s="409"/>
      <c r="AN473" s="409"/>
      <c r="AO473" s="409"/>
    </row>
    <row r="474" spans="1:41" ht="12.75" x14ac:dyDescent="0.2">
      <c r="A474" s="406"/>
      <c r="B474" s="407"/>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c r="AB474" s="409"/>
      <c r="AC474" s="409"/>
      <c r="AD474" s="134"/>
      <c r="AE474" s="134"/>
      <c r="AF474" s="134"/>
      <c r="AG474" s="134"/>
      <c r="AH474" s="134"/>
      <c r="AI474" s="134"/>
      <c r="AJ474" s="134"/>
      <c r="AK474" s="409"/>
      <c r="AL474" s="409"/>
      <c r="AM474" s="409"/>
      <c r="AN474" s="409"/>
      <c r="AO474" s="409"/>
    </row>
    <row r="475" spans="1:41" ht="12.75" x14ac:dyDescent="0.2">
      <c r="A475" s="406"/>
      <c r="B475" s="407"/>
      <c r="F475" s="409"/>
      <c r="G475" s="409"/>
      <c r="H475" s="409"/>
      <c r="I475" s="409"/>
      <c r="J475" s="409"/>
      <c r="K475" s="409"/>
      <c r="L475" s="409"/>
      <c r="M475" s="409"/>
      <c r="N475" s="409"/>
      <c r="O475" s="409"/>
      <c r="P475" s="409"/>
      <c r="Q475" s="409"/>
      <c r="R475" s="409"/>
      <c r="S475" s="409"/>
      <c r="T475" s="409"/>
      <c r="U475" s="409"/>
      <c r="V475" s="409"/>
      <c r="W475" s="409"/>
      <c r="X475" s="409"/>
      <c r="Y475" s="409"/>
      <c r="Z475" s="409"/>
      <c r="AA475" s="409"/>
      <c r="AB475" s="409"/>
      <c r="AC475" s="409"/>
      <c r="AD475" s="134"/>
      <c r="AE475" s="134"/>
      <c r="AF475" s="134"/>
      <c r="AG475" s="134"/>
      <c r="AH475" s="134"/>
      <c r="AI475" s="134"/>
      <c r="AJ475" s="134"/>
      <c r="AK475" s="409"/>
      <c r="AL475" s="409"/>
      <c r="AM475" s="409"/>
      <c r="AN475" s="409"/>
      <c r="AO475" s="409"/>
    </row>
    <row r="476" spans="1:41" ht="12.75" x14ac:dyDescent="0.2">
      <c r="A476" s="406"/>
      <c r="B476" s="407"/>
      <c r="F476" s="409"/>
      <c r="G476" s="409"/>
      <c r="H476" s="409"/>
      <c r="I476" s="409"/>
      <c r="J476" s="409"/>
      <c r="K476" s="409"/>
      <c r="L476" s="409"/>
      <c r="M476" s="409"/>
      <c r="N476" s="409"/>
      <c r="O476" s="409"/>
      <c r="P476" s="409"/>
      <c r="Q476" s="409"/>
      <c r="R476" s="409"/>
      <c r="S476" s="409"/>
      <c r="T476" s="409"/>
      <c r="U476" s="409"/>
      <c r="V476" s="409"/>
      <c r="W476" s="409"/>
      <c r="X476" s="409"/>
      <c r="Y476" s="409"/>
      <c r="Z476" s="409"/>
      <c r="AA476" s="409"/>
      <c r="AB476" s="409"/>
      <c r="AC476" s="409"/>
      <c r="AD476" s="134"/>
      <c r="AE476" s="134"/>
      <c r="AF476" s="134"/>
      <c r="AG476" s="134"/>
      <c r="AH476" s="134"/>
      <c r="AI476" s="134"/>
      <c r="AJ476" s="134"/>
      <c r="AK476" s="409"/>
      <c r="AL476" s="409"/>
      <c r="AM476" s="409"/>
      <c r="AN476" s="409"/>
      <c r="AO476" s="409"/>
    </row>
    <row r="477" spans="1:41" ht="12.75" x14ac:dyDescent="0.2">
      <c r="A477" s="406"/>
      <c r="B477" s="407"/>
      <c r="F477" s="409"/>
      <c r="G477" s="409"/>
      <c r="H477" s="409"/>
      <c r="I477" s="409"/>
      <c r="J477" s="409"/>
      <c r="K477" s="409"/>
      <c r="L477" s="409"/>
      <c r="M477" s="409"/>
      <c r="N477" s="409"/>
      <c r="O477" s="409"/>
      <c r="P477" s="409"/>
      <c r="Q477" s="409"/>
      <c r="R477" s="409"/>
      <c r="S477" s="409"/>
      <c r="T477" s="409"/>
      <c r="U477" s="409"/>
      <c r="V477" s="409"/>
      <c r="W477" s="409"/>
      <c r="X477" s="409"/>
      <c r="Y477" s="409"/>
      <c r="Z477" s="409"/>
      <c r="AA477" s="409"/>
      <c r="AB477" s="409"/>
      <c r="AC477" s="409"/>
      <c r="AD477" s="134"/>
      <c r="AE477" s="134"/>
      <c r="AF477" s="134"/>
      <c r="AG477" s="134"/>
      <c r="AH477" s="134"/>
      <c r="AI477" s="134"/>
      <c r="AJ477" s="134"/>
      <c r="AK477" s="409"/>
      <c r="AL477" s="409"/>
      <c r="AM477" s="409"/>
      <c r="AN477" s="409"/>
      <c r="AO477" s="409"/>
    </row>
    <row r="478" spans="1:41" ht="12.75" x14ac:dyDescent="0.2">
      <c r="A478" s="406"/>
      <c r="B478" s="407"/>
      <c r="F478" s="409"/>
      <c r="G478" s="409"/>
      <c r="H478" s="409"/>
      <c r="I478" s="409"/>
      <c r="J478" s="409"/>
      <c r="K478" s="409"/>
      <c r="L478" s="409"/>
      <c r="M478" s="409"/>
      <c r="N478" s="409"/>
      <c r="O478" s="409"/>
      <c r="P478" s="409"/>
      <c r="Q478" s="409"/>
      <c r="R478" s="409"/>
      <c r="S478" s="409"/>
      <c r="T478" s="409"/>
      <c r="U478" s="409"/>
      <c r="V478" s="409"/>
      <c r="W478" s="409"/>
      <c r="X478" s="409"/>
      <c r="Y478" s="409"/>
      <c r="Z478" s="409"/>
      <c r="AA478" s="409"/>
      <c r="AB478" s="409"/>
      <c r="AC478" s="409"/>
      <c r="AD478" s="134"/>
      <c r="AE478" s="134"/>
      <c r="AF478" s="134"/>
      <c r="AG478" s="134"/>
      <c r="AH478" s="134"/>
      <c r="AI478" s="134"/>
      <c r="AJ478" s="134"/>
      <c r="AK478" s="409"/>
      <c r="AL478" s="409"/>
      <c r="AM478" s="409"/>
      <c r="AN478" s="409"/>
      <c r="AO478" s="409"/>
    </row>
    <row r="479" spans="1:41" ht="12.75" x14ac:dyDescent="0.2">
      <c r="A479" s="406"/>
      <c r="B479" s="407"/>
      <c r="F479" s="409"/>
      <c r="G479" s="409"/>
      <c r="H479" s="409"/>
      <c r="I479" s="409"/>
      <c r="J479" s="409"/>
      <c r="K479" s="409"/>
      <c r="L479" s="409"/>
      <c r="M479" s="409"/>
      <c r="N479" s="409"/>
      <c r="O479" s="409"/>
      <c r="P479" s="409"/>
      <c r="Q479" s="409"/>
      <c r="R479" s="409"/>
      <c r="S479" s="409"/>
      <c r="T479" s="409"/>
      <c r="U479" s="409"/>
      <c r="V479" s="409"/>
      <c r="W479" s="409"/>
      <c r="X479" s="409"/>
      <c r="Y479" s="409"/>
      <c r="Z479" s="409"/>
      <c r="AA479" s="409"/>
      <c r="AB479" s="409"/>
      <c r="AC479" s="409"/>
      <c r="AD479" s="134"/>
      <c r="AE479" s="134"/>
      <c r="AF479" s="134"/>
      <c r="AG479" s="134"/>
      <c r="AH479" s="134"/>
      <c r="AI479" s="134"/>
      <c r="AJ479" s="134"/>
      <c r="AK479" s="409"/>
      <c r="AL479" s="409"/>
      <c r="AM479" s="409"/>
      <c r="AN479" s="409"/>
      <c r="AO479" s="409"/>
    </row>
    <row r="480" spans="1:41" ht="12.75" x14ac:dyDescent="0.2">
      <c r="A480" s="406"/>
      <c r="B480" s="407"/>
      <c r="F480" s="409"/>
      <c r="G480" s="409"/>
      <c r="H480" s="409"/>
      <c r="I480" s="409"/>
      <c r="J480" s="409"/>
      <c r="K480" s="409"/>
      <c r="L480" s="409"/>
      <c r="M480" s="409"/>
      <c r="N480" s="409"/>
      <c r="O480" s="409"/>
      <c r="P480" s="409"/>
      <c r="Q480" s="409"/>
      <c r="R480" s="409"/>
      <c r="S480" s="409"/>
      <c r="T480" s="409"/>
      <c r="U480" s="409"/>
      <c r="V480" s="409"/>
      <c r="W480" s="409"/>
      <c r="X480" s="409"/>
      <c r="Y480" s="409"/>
      <c r="Z480" s="409"/>
      <c r="AA480" s="409"/>
      <c r="AB480" s="409"/>
      <c r="AC480" s="409"/>
      <c r="AD480" s="134"/>
      <c r="AE480" s="134"/>
      <c r="AF480" s="134"/>
      <c r="AG480" s="134"/>
      <c r="AH480" s="134"/>
      <c r="AI480" s="134"/>
      <c r="AJ480" s="134"/>
      <c r="AK480" s="409"/>
      <c r="AL480" s="409"/>
      <c r="AM480" s="409"/>
      <c r="AN480" s="409"/>
      <c r="AO480" s="409"/>
    </row>
    <row r="481" spans="1:41" ht="12.75" x14ac:dyDescent="0.2">
      <c r="A481" s="406"/>
      <c r="B481" s="407"/>
      <c r="F481" s="409"/>
      <c r="G481" s="409"/>
      <c r="H481" s="409"/>
      <c r="I481" s="409"/>
      <c r="J481" s="409"/>
      <c r="K481" s="409"/>
      <c r="L481" s="409"/>
      <c r="M481" s="409"/>
      <c r="N481" s="409"/>
      <c r="O481" s="409"/>
      <c r="P481" s="409"/>
      <c r="Q481" s="409"/>
      <c r="R481" s="409"/>
      <c r="S481" s="409"/>
      <c r="T481" s="409"/>
      <c r="U481" s="409"/>
      <c r="V481" s="409"/>
      <c r="W481" s="409"/>
      <c r="X481" s="409"/>
      <c r="Y481" s="409"/>
      <c r="Z481" s="409"/>
      <c r="AA481" s="409"/>
      <c r="AB481" s="409"/>
      <c r="AC481" s="409"/>
      <c r="AD481" s="134"/>
      <c r="AE481" s="134"/>
      <c r="AF481" s="134"/>
      <c r="AG481" s="134"/>
      <c r="AH481" s="134"/>
      <c r="AI481" s="134"/>
      <c r="AJ481" s="134"/>
      <c r="AK481" s="409"/>
      <c r="AL481" s="409"/>
      <c r="AM481" s="409"/>
      <c r="AN481" s="409"/>
      <c r="AO481" s="409"/>
    </row>
    <row r="482" spans="1:41" ht="12.75" x14ac:dyDescent="0.2">
      <c r="A482" s="406"/>
      <c r="B482" s="407"/>
      <c r="F482" s="409"/>
      <c r="G482" s="409"/>
      <c r="H482" s="409"/>
      <c r="I482" s="409"/>
      <c r="J482" s="409"/>
      <c r="K482" s="409"/>
      <c r="L482" s="409"/>
      <c r="M482" s="409"/>
      <c r="N482" s="409"/>
      <c r="O482" s="409"/>
      <c r="P482" s="409"/>
      <c r="Q482" s="409"/>
      <c r="R482" s="409"/>
      <c r="S482" s="409"/>
      <c r="T482" s="409"/>
      <c r="U482" s="409"/>
      <c r="V482" s="409"/>
      <c r="W482" s="409"/>
      <c r="X482" s="409"/>
      <c r="Y482" s="409"/>
      <c r="Z482" s="409"/>
      <c r="AA482" s="409"/>
      <c r="AB482" s="409"/>
      <c r="AC482" s="409"/>
      <c r="AD482" s="134"/>
      <c r="AE482" s="134"/>
      <c r="AF482" s="134"/>
      <c r="AG482" s="134"/>
      <c r="AH482" s="134"/>
      <c r="AI482" s="134"/>
      <c r="AJ482" s="134"/>
      <c r="AK482" s="409"/>
      <c r="AL482" s="409"/>
      <c r="AM482" s="409"/>
      <c r="AN482" s="409"/>
      <c r="AO482" s="409"/>
    </row>
    <row r="483" spans="1:41" ht="12.75" x14ac:dyDescent="0.2">
      <c r="A483" s="406"/>
      <c r="B483" s="407"/>
      <c r="F483" s="409"/>
      <c r="G483" s="409"/>
      <c r="H483" s="409"/>
      <c r="I483" s="409"/>
      <c r="J483" s="409"/>
      <c r="K483" s="409"/>
      <c r="L483" s="409"/>
      <c r="M483" s="409"/>
      <c r="N483" s="409"/>
      <c r="O483" s="409"/>
      <c r="P483" s="409"/>
      <c r="Q483" s="409"/>
      <c r="R483" s="409"/>
      <c r="S483" s="409"/>
      <c r="T483" s="409"/>
      <c r="U483" s="409"/>
      <c r="V483" s="409"/>
      <c r="W483" s="409"/>
      <c r="X483" s="409"/>
      <c r="Y483" s="409"/>
      <c r="Z483" s="409"/>
      <c r="AA483" s="409"/>
      <c r="AB483" s="409"/>
      <c r="AC483" s="409"/>
      <c r="AD483" s="134"/>
      <c r="AE483" s="134"/>
      <c r="AF483" s="134"/>
      <c r="AG483" s="134"/>
      <c r="AH483" s="134"/>
      <c r="AI483" s="134"/>
      <c r="AJ483" s="134"/>
      <c r="AK483" s="409"/>
      <c r="AL483" s="409"/>
      <c r="AM483" s="409"/>
      <c r="AN483" s="409"/>
      <c r="AO483" s="409"/>
    </row>
    <row r="484" spans="1:41" ht="12.75" x14ac:dyDescent="0.2">
      <c r="A484" s="406"/>
      <c r="B484" s="407"/>
      <c r="F484" s="409"/>
      <c r="G484" s="409"/>
      <c r="H484" s="409"/>
      <c r="I484" s="409"/>
      <c r="J484" s="409"/>
      <c r="K484" s="409"/>
      <c r="L484" s="409"/>
      <c r="M484" s="409"/>
      <c r="N484" s="409"/>
      <c r="O484" s="409"/>
      <c r="P484" s="409"/>
      <c r="Q484" s="409"/>
      <c r="R484" s="409"/>
      <c r="S484" s="409"/>
      <c r="T484" s="409"/>
      <c r="U484" s="409"/>
      <c r="V484" s="409"/>
      <c r="W484" s="409"/>
      <c r="X484" s="409"/>
      <c r="Y484" s="409"/>
      <c r="Z484" s="409"/>
      <c r="AA484" s="409"/>
      <c r="AB484" s="409"/>
      <c r="AC484" s="409"/>
      <c r="AD484" s="134"/>
      <c r="AE484" s="134"/>
      <c r="AF484" s="134"/>
      <c r="AG484" s="134"/>
      <c r="AH484" s="134"/>
      <c r="AI484" s="134"/>
      <c r="AJ484" s="134"/>
      <c r="AK484" s="409"/>
      <c r="AL484" s="409"/>
      <c r="AM484" s="409"/>
      <c r="AN484" s="409"/>
      <c r="AO484" s="409"/>
    </row>
    <row r="485" spans="1:41" ht="12.75" x14ac:dyDescent="0.2">
      <c r="A485" s="406"/>
      <c r="B485" s="407"/>
      <c r="F485" s="409"/>
      <c r="G485" s="409"/>
      <c r="H485" s="409"/>
      <c r="I485" s="409"/>
      <c r="J485" s="409"/>
      <c r="K485" s="409"/>
      <c r="L485" s="409"/>
      <c r="M485" s="409"/>
      <c r="N485" s="409"/>
      <c r="O485" s="409"/>
      <c r="P485" s="409"/>
      <c r="Q485" s="409"/>
      <c r="R485" s="409"/>
      <c r="S485" s="409"/>
      <c r="T485" s="409"/>
      <c r="U485" s="409"/>
      <c r="V485" s="409"/>
      <c r="W485" s="409"/>
      <c r="X485" s="409"/>
      <c r="Y485" s="409"/>
      <c r="Z485" s="409"/>
      <c r="AA485" s="409"/>
      <c r="AB485" s="409"/>
      <c r="AC485" s="409"/>
      <c r="AD485" s="134"/>
      <c r="AE485" s="134"/>
      <c r="AF485" s="134"/>
      <c r="AG485" s="134"/>
      <c r="AH485" s="134"/>
      <c r="AI485" s="134"/>
      <c r="AJ485" s="134"/>
      <c r="AK485" s="409"/>
      <c r="AL485" s="409"/>
      <c r="AM485" s="409"/>
      <c r="AN485" s="409"/>
      <c r="AO485" s="409"/>
    </row>
    <row r="486" spans="1:41" ht="12.75" x14ac:dyDescent="0.2">
      <c r="A486" s="406"/>
      <c r="B486" s="407"/>
      <c r="F486" s="409"/>
      <c r="G486" s="409"/>
      <c r="H486" s="409"/>
      <c r="I486" s="409"/>
      <c r="J486" s="409"/>
      <c r="K486" s="409"/>
      <c r="L486" s="409"/>
      <c r="M486" s="409"/>
      <c r="N486" s="409"/>
      <c r="O486" s="409"/>
      <c r="P486" s="409"/>
      <c r="Q486" s="409"/>
      <c r="R486" s="409"/>
      <c r="S486" s="409"/>
      <c r="T486" s="409"/>
      <c r="U486" s="409"/>
      <c r="V486" s="409"/>
      <c r="W486" s="409"/>
      <c r="X486" s="409"/>
      <c r="Y486" s="409"/>
      <c r="Z486" s="409"/>
      <c r="AA486" s="409"/>
      <c r="AB486" s="409"/>
      <c r="AC486" s="409"/>
      <c r="AD486" s="134"/>
      <c r="AE486" s="134"/>
      <c r="AF486" s="134"/>
      <c r="AG486" s="134"/>
      <c r="AH486" s="134"/>
      <c r="AI486" s="134"/>
      <c r="AJ486" s="134"/>
      <c r="AK486" s="409"/>
      <c r="AL486" s="409"/>
      <c r="AM486" s="409"/>
      <c r="AN486" s="409"/>
      <c r="AO486" s="409"/>
    </row>
    <row r="487" spans="1:41" ht="12.75" x14ac:dyDescent="0.2">
      <c r="A487" s="406"/>
      <c r="B487" s="407"/>
      <c r="F487" s="409"/>
      <c r="G487" s="409"/>
      <c r="H487" s="409"/>
      <c r="I487" s="409"/>
      <c r="J487" s="409"/>
      <c r="K487" s="409"/>
      <c r="L487" s="409"/>
      <c r="M487" s="409"/>
      <c r="N487" s="409"/>
      <c r="O487" s="409"/>
      <c r="P487" s="409"/>
      <c r="Q487" s="409"/>
      <c r="R487" s="409"/>
      <c r="S487" s="409"/>
      <c r="T487" s="409"/>
      <c r="U487" s="409"/>
      <c r="V487" s="409"/>
      <c r="W487" s="409"/>
      <c r="X487" s="409"/>
      <c r="Y487" s="409"/>
      <c r="Z487" s="409"/>
      <c r="AA487" s="409"/>
      <c r="AB487" s="409"/>
      <c r="AC487" s="409"/>
      <c r="AD487" s="134"/>
      <c r="AE487" s="134"/>
      <c r="AF487" s="134"/>
      <c r="AG487" s="134"/>
      <c r="AH487" s="134"/>
      <c r="AI487" s="134"/>
      <c r="AJ487" s="134"/>
      <c r="AK487" s="409"/>
      <c r="AL487" s="409"/>
      <c r="AM487" s="409"/>
      <c r="AN487" s="409"/>
      <c r="AO487" s="409"/>
    </row>
    <row r="488" spans="1:41" ht="12.75" x14ac:dyDescent="0.2">
      <c r="A488" s="406"/>
      <c r="B488" s="407"/>
      <c r="F488" s="409"/>
      <c r="G488" s="409"/>
      <c r="H488" s="409"/>
      <c r="I488" s="409"/>
      <c r="J488" s="409"/>
      <c r="K488" s="409"/>
      <c r="L488" s="409"/>
      <c r="M488" s="409"/>
      <c r="N488" s="409"/>
      <c r="O488" s="409"/>
      <c r="P488" s="409"/>
      <c r="Q488" s="409"/>
      <c r="R488" s="409"/>
      <c r="S488" s="409"/>
      <c r="T488" s="409"/>
      <c r="U488" s="409"/>
      <c r="V488" s="409"/>
      <c r="W488" s="409"/>
      <c r="X488" s="409"/>
      <c r="Y488" s="409"/>
      <c r="Z488" s="409"/>
      <c r="AA488" s="409"/>
      <c r="AB488" s="409"/>
      <c r="AC488" s="409"/>
      <c r="AD488" s="134"/>
      <c r="AE488" s="134"/>
      <c r="AF488" s="134"/>
      <c r="AG488" s="134"/>
      <c r="AH488" s="134"/>
      <c r="AI488" s="134"/>
      <c r="AJ488" s="134"/>
      <c r="AK488" s="409"/>
      <c r="AL488" s="409"/>
      <c r="AM488" s="409"/>
      <c r="AN488" s="409"/>
      <c r="AO488" s="409"/>
    </row>
    <row r="489" spans="1:41" ht="12.75" x14ac:dyDescent="0.2">
      <c r="A489" s="406"/>
      <c r="B489" s="407"/>
      <c r="F489" s="409"/>
      <c r="G489" s="409"/>
      <c r="H489" s="409"/>
      <c r="I489" s="409"/>
      <c r="J489" s="409"/>
      <c r="K489" s="409"/>
      <c r="L489" s="409"/>
      <c r="M489" s="409"/>
      <c r="N489" s="409"/>
      <c r="O489" s="409"/>
      <c r="P489" s="409"/>
      <c r="Q489" s="409"/>
      <c r="R489" s="409"/>
      <c r="S489" s="409"/>
      <c r="T489" s="409"/>
      <c r="U489" s="409"/>
      <c r="V489" s="409"/>
      <c r="W489" s="409"/>
      <c r="X489" s="409"/>
      <c r="Y489" s="409"/>
      <c r="Z489" s="409"/>
      <c r="AA489" s="409"/>
      <c r="AB489" s="409"/>
      <c r="AC489" s="409"/>
      <c r="AD489" s="134"/>
      <c r="AE489" s="134"/>
      <c r="AF489" s="134"/>
      <c r="AG489" s="134"/>
      <c r="AH489" s="134"/>
      <c r="AI489" s="134"/>
      <c r="AJ489" s="134"/>
      <c r="AK489" s="409"/>
      <c r="AL489" s="409"/>
      <c r="AM489" s="409"/>
      <c r="AN489" s="409"/>
      <c r="AO489" s="409"/>
    </row>
    <row r="490" spans="1:41" ht="12.75" x14ac:dyDescent="0.2">
      <c r="A490" s="406"/>
      <c r="B490" s="407"/>
      <c r="F490" s="409"/>
      <c r="G490" s="409"/>
      <c r="H490" s="409"/>
      <c r="I490" s="409"/>
      <c r="J490" s="409"/>
      <c r="K490" s="409"/>
      <c r="L490" s="409"/>
      <c r="M490" s="409"/>
      <c r="N490" s="409"/>
      <c r="O490" s="409"/>
      <c r="P490" s="409"/>
      <c r="Q490" s="409"/>
      <c r="R490" s="409"/>
      <c r="S490" s="409"/>
      <c r="T490" s="409"/>
      <c r="U490" s="409"/>
      <c r="V490" s="409"/>
      <c r="W490" s="409"/>
      <c r="X490" s="409"/>
      <c r="Y490" s="409"/>
      <c r="Z490" s="409"/>
      <c r="AA490" s="409"/>
      <c r="AB490" s="409"/>
      <c r="AC490" s="409"/>
      <c r="AD490" s="134"/>
      <c r="AE490" s="134"/>
      <c r="AF490" s="134"/>
      <c r="AG490" s="134"/>
      <c r="AH490" s="134"/>
      <c r="AI490" s="134"/>
      <c r="AJ490" s="134"/>
      <c r="AK490" s="409"/>
      <c r="AL490" s="409"/>
      <c r="AM490" s="409"/>
      <c r="AN490" s="409"/>
      <c r="AO490" s="409"/>
    </row>
    <row r="491" spans="1:41" ht="12.75" x14ac:dyDescent="0.2">
      <c r="A491" s="406"/>
      <c r="B491" s="407"/>
      <c r="F491" s="409"/>
      <c r="G491" s="409"/>
      <c r="H491" s="409"/>
      <c r="I491" s="409"/>
      <c r="J491" s="409"/>
      <c r="K491" s="409"/>
      <c r="L491" s="409"/>
      <c r="M491" s="409"/>
      <c r="N491" s="409"/>
      <c r="O491" s="409"/>
      <c r="P491" s="409"/>
      <c r="Q491" s="409"/>
      <c r="R491" s="409"/>
      <c r="S491" s="409"/>
      <c r="T491" s="409"/>
      <c r="U491" s="409"/>
      <c r="V491" s="409"/>
      <c r="W491" s="409"/>
      <c r="X491" s="409"/>
      <c r="Y491" s="409"/>
      <c r="Z491" s="409"/>
      <c r="AA491" s="409"/>
      <c r="AB491" s="409"/>
      <c r="AC491" s="409"/>
      <c r="AD491" s="134"/>
      <c r="AE491" s="134"/>
      <c r="AF491" s="134"/>
      <c r="AG491" s="134"/>
      <c r="AH491" s="134"/>
      <c r="AI491" s="134"/>
      <c r="AJ491" s="134"/>
      <c r="AK491" s="409"/>
      <c r="AL491" s="409"/>
      <c r="AM491" s="409"/>
      <c r="AN491" s="409"/>
      <c r="AO491" s="409"/>
    </row>
    <row r="492" spans="1:41" ht="12.75" x14ac:dyDescent="0.2">
      <c r="A492" s="406"/>
      <c r="B492" s="407"/>
      <c r="F492" s="409"/>
      <c r="G492" s="409"/>
      <c r="H492" s="409"/>
      <c r="I492" s="409"/>
      <c r="J492" s="409"/>
      <c r="K492" s="409"/>
      <c r="L492" s="409"/>
      <c r="M492" s="409"/>
      <c r="N492" s="409"/>
      <c r="O492" s="409"/>
      <c r="P492" s="409"/>
      <c r="Q492" s="409"/>
      <c r="R492" s="409"/>
      <c r="S492" s="409"/>
      <c r="T492" s="409"/>
      <c r="U492" s="409"/>
      <c r="V492" s="409"/>
      <c r="W492" s="409"/>
      <c r="X492" s="409"/>
      <c r="Y492" s="409"/>
      <c r="Z492" s="409"/>
      <c r="AA492" s="409"/>
      <c r="AB492" s="409"/>
      <c r="AC492" s="409"/>
      <c r="AD492" s="134"/>
      <c r="AE492" s="134"/>
      <c r="AF492" s="134"/>
      <c r="AG492" s="134"/>
      <c r="AH492" s="134"/>
      <c r="AI492" s="134"/>
      <c r="AJ492" s="134"/>
      <c r="AK492" s="409"/>
      <c r="AL492" s="409"/>
      <c r="AM492" s="409"/>
      <c r="AN492" s="409"/>
      <c r="AO492" s="409"/>
    </row>
    <row r="493" spans="1:41" ht="12.75" x14ac:dyDescent="0.2">
      <c r="A493" s="406"/>
      <c r="B493" s="407"/>
      <c r="F493" s="409"/>
      <c r="G493" s="409"/>
      <c r="H493" s="409"/>
      <c r="I493" s="409"/>
      <c r="J493" s="409"/>
      <c r="K493" s="409"/>
      <c r="L493" s="409"/>
      <c r="M493" s="409"/>
      <c r="N493" s="409"/>
      <c r="O493" s="409"/>
      <c r="P493" s="409"/>
      <c r="Q493" s="409"/>
      <c r="R493" s="409"/>
      <c r="S493" s="409"/>
      <c r="T493" s="409"/>
      <c r="U493" s="409"/>
      <c r="V493" s="409"/>
      <c r="W493" s="409"/>
      <c r="X493" s="409"/>
      <c r="Y493" s="409"/>
      <c r="Z493" s="409"/>
      <c r="AA493" s="409"/>
      <c r="AB493" s="409"/>
      <c r="AC493" s="409"/>
      <c r="AD493" s="134"/>
      <c r="AE493" s="134"/>
      <c r="AF493" s="134"/>
      <c r="AG493" s="134"/>
      <c r="AH493" s="134"/>
      <c r="AI493" s="134"/>
      <c r="AJ493" s="134"/>
      <c r="AK493" s="409"/>
      <c r="AL493" s="409"/>
      <c r="AM493" s="409"/>
      <c r="AN493" s="409"/>
      <c r="AO493" s="409"/>
    </row>
    <row r="494" spans="1:41" ht="12.75" x14ac:dyDescent="0.2">
      <c r="A494" s="406"/>
      <c r="B494" s="407"/>
      <c r="F494" s="409"/>
      <c r="G494" s="409"/>
      <c r="H494" s="409"/>
      <c r="I494" s="409"/>
      <c r="J494" s="409"/>
      <c r="K494" s="409"/>
      <c r="L494" s="409"/>
      <c r="M494" s="409"/>
      <c r="N494" s="409"/>
      <c r="O494" s="409"/>
      <c r="P494" s="409"/>
      <c r="Q494" s="409"/>
      <c r="R494" s="409"/>
      <c r="S494" s="409"/>
      <c r="T494" s="409"/>
      <c r="U494" s="409"/>
      <c r="V494" s="409"/>
      <c r="W494" s="409"/>
      <c r="X494" s="409"/>
      <c r="Y494" s="409"/>
      <c r="Z494" s="409"/>
      <c r="AA494" s="409"/>
      <c r="AB494" s="409"/>
      <c r="AC494" s="409"/>
      <c r="AD494" s="134"/>
      <c r="AE494" s="134"/>
      <c r="AF494" s="134"/>
      <c r="AG494" s="134"/>
      <c r="AH494" s="134"/>
      <c r="AI494" s="134"/>
      <c r="AJ494" s="134"/>
      <c r="AK494" s="409"/>
      <c r="AL494" s="409"/>
      <c r="AM494" s="409"/>
      <c r="AN494" s="409"/>
      <c r="AO494" s="409"/>
    </row>
    <row r="495" spans="1:41" ht="12.75" x14ac:dyDescent="0.2">
      <c r="A495" s="406"/>
      <c r="B495" s="407"/>
      <c r="F495" s="409"/>
      <c r="G495" s="409"/>
      <c r="H495" s="409"/>
      <c r="I495" s="409"/>
      <c r="J495" s="409"/>
      <c r="K495" s="409"/>
      <c r="L495" s="409"/>
      <c r="M495" s="409"/>
      <c r="N495" s="409"/>
      <c r="O495" s="409"/>
      <c r="P495" s="409"/>
      <c r="Q495" s="409"/>
      <c r="R495" s="409"/>
      <c r="S495" s="409"/>
      <c r="T495" s="409"/>
      <c r="U495" s="409"/>
      <c r="V495" s="409"/>
      <c r="W495" s="409"/>
      <c r="X495" s="409"/>
      <c r="Y495" s="409"/>
      <c r="Z495" s="409"/>
      <c r="AA495" s="409"/>
      <c r="AB495" s="409"/>
      <c r="AC495" s="409"/>
      <c r="AD495" s="134"/>
      <c r="AE495" s="134"/>
      <c r="AF495" s="134"/>
      <c r="AG495" s="134"/>
      <c r="AH495" s="134"/>
      <c r="AI495" s="134"/>
      <c r="AJ495" s="134"/>
      <c r="AK495" s="409"/>
      <c r="AL495" s="409"/>
      <c r="AM495" s="409"/>
      <c r="AN495" s="409"/>
      <c r="AO495" s="409"/>
    </row>
    <row r="496" spans="1:41" ht="12.75" x14ac:dyDescent="0.2">
      <c r="A496" s="406"/>
      <c r="B496" s="407"/>
      <c r="F496" s="409"/>
      <c r="G496" s="409"/>
      <c r="H496" s="409"/>
      <c r="I496" s="409"/>
      <c r="J496" s="409"/>
      <c r="K496" s="409"/>
      <c r="L496" s="409"/>
      <c r="M496" s="409"/>
      <c r="N496" s="409"/>
      <c r="O496" s="409"/>
      <c r="P496" s="409"/>
      <c r="Q496" s="409"/>
      <c r="R496" s="409"/>
      <c r="S496" s="409"/>
      <c r="T496" s="409"/>
      <c r="U496" s="409"/>
      <c r="V496" s="409"/>
      <c r="W496" s="409"/>
      <c r="X496" s="409"/>
      <c r="Y496" s="409"/>
      <c r="Z496" s="409"/>
      <c r="AA496" s="409"/>
      <c r="AB496" s="409"/>
      <c r="AC496" s="409"/>
      <c r="AD496" s="134"/>
      <c r="AE496" s="134"/>
      <c r="AF496" s="134"/>
      <c r="AG496" s="134"/>
      <c r="AH496" s="134"/>
      <c r="AI496" s="134"/>
      <c r="AJ496" s="134"/>
      <c r="AK496" s="409"/>
      <c r="AL496" s="409"/>
      <c r="AM496" s="409"/>
      <c r="AN496" s="409"/>
      <c r="AO496" s="409"/>
    </row>
    <row r="497" spans="1:41" ht="12.75" x14ac:dyDescent="0.2">
      <c r="A497" s="406"/>
      <c r="B497" s="407"/>
      <c r="F497" s="409"/>
      <c r="G497" s="409"/>
      <c r="H497" s="409"/>
      <c r="I497" s="409"/>
      <c r="J497" s="409"/>
      <c r="K497" s="409"/>
      <c r="L497" s="409"/>
      <c r="M497" s="409"/>
      <c r="N497" s="409"/>
      <c r="O497" s="409"/>
      <c r="P497" s="409"/>
      <c r="Q497" s="409"/>
      <c r="R497" s="409"/>
      <c r="S497" s="409"/>
      <c r="T497" s="409"/>
      <c r="U497" s="409"/>
      <c r="V497" s="409"/>
      <c r="W497" s="409"/>
      <c r="X497" s="409"/>
      <c r="Y497" s="409"/>
      <c r="Z497" s="409"/>
      <c r="AA497" s="409"/>
      <c r="AB497" s="409"/>
      <c r="AC497" s="409"/>
      <c r="AD497" s="134"/>
      <c r="AE497" s="134"/>
      <c r="AF497" s="134"/>
      <c r="AG497" s="134"/>
      <c r="AH497" s="134"/>
      <c r="AI497" s="134"/>
      <c r="AJ497" s="134"/>
      <c r="AK497" s="409"/>
      <c r="AL497" s="409"/>
      <c r="AM497" s="409"/>
      <c r="AN497" s="409"/>
      <c r="AO497" s="409"/>
    </row>
    <row r="498" spans="1:41" ht="12.75" x14ac:dyDescent="0.2">
      <c r="A498" s="406"/>
      <c r="B498" s="407"/>
      <c r="F498" s="409"/>
      <c r="G498" s="409"/>
      <c r="H498" s="409"/>
      <c r="I498" s="409"/>
      <c r="J498" s="409"/>
      <c r="K498" s="409"/>
      <c r="L498" s="409"/>
      <c r="M498" s="409"/>
      <c r="N498" s="409"/>
      <c r="O498" s="409"/>
      <c r="P498" s="409"/>
      <c r="Q498" s="409"/>
      <c r="R498" s="409"/>
      <c r="S498" s="409"/>
      <c r="T498" s="409"/>
      <c r="U498" s="409"/>
      <c r="V498" s="409"/>
      <c r="W498" s="409"/>
      <c r="X498" s="409"/>
      <c r="Y498" s="409"/>
      <c r="Z498" s="409"/>
      <c r="AA498" s="409"/>
      <c r="AB498" s="409"/>
      <c r="AC498" s="409"/>
      <c r="AD498" s="134"/>
      <c r="AE498" s="134"/>
      <c r="AF498" s="134"/>
      <c r="AG498" s="134"/>
      <c r="AH498" s="134"/>
      <c r="AI498" s="134"/>
      <c r="AJ498" s="134"/>
      <c r="AK498" s="409"/>
      <c r="AL498" s="409"/>
      <c r="AM498" s="409"/>
      <c r="AN498" s="409"/>
      <c r="AO498" s="409"/>
    </row>
    <row r="499" spans="1:41" ht="12.75" x14ac:dyDescent="0.2">
      <c r="A499" s="406"/>
      <c r="B499" s="407"/>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134"/>
      <c r="AE499" s="134"/>
      <c r="AF499" s="134"/>
      <c r="AG499" s="134"/>
      <c r="AH499" s="134"/>
      <c r="AI499" s="134"/>
      <c r="AJ499" s="134"/>
      <c r="AK499" s="409"/>
      <c r="AL499" s="409"/>
      <c r="AM499" s="409"/>
      <c r="AN499" s="409"/>
      <c r="AO499" s="409"/>
    </row>
    <row r="500" spans="1:41" ht="12.75" x14ac:dyDescent="0.2">
      <c r="A500" s="406"/>
      <c r="B500" s="407"/>
      <c r="F500" s="409"/>
      <c r="G500" s="409"/>
      <c r="H500" s="409"/>
      <c r="I500" s="409"/>
      <c r="J500" s="409"/>
      <c r="K500" s="409"/>
      <c r="L500" s="409"/>
      <c r="M500" s="409"/>
      <c r="N500" s="409"/>
      <c r="O500" s="409"/>
      <c r="P500" s="409"/>
      <c r="Q500" s="409"/>
      <c r="R500" s="409"/>
      <c r="S500" s="409"/>
      <c r="T500" s="409"/>
      <c r="U500" s="409"/>
      <c r="V500" s="409"/>
      <c r="W500" s="409"/>
      <c r="X500" s="409"/>
      <c r="Y500" s="409"/>
      <c r="Z500" s="409"/>
      <c r="AA500" s="409"/>
      <c r="AB500" s="409"/>
      <c r="AC500" s="409"/>
      <c r="AD500" s="134"/>
      <c r="AE500" s="134"/>
      <c r="AF500" s="134"/>
      <c r="AG500" s="134"/>
      <c r="AH500" s="134"/>
      <c r="AI500" s="134"/>
      <c r="AJ500" s="134"/>
      <c r="AK500" s="409"/>
      <c r="AL500" s="409"/>
      <c r="AM500" s="409"/>
      <c r="AN500" s="409"/>
      <c r="AO500" s="409"/>
    </row>
    <row r="501" spans="1:41" ht="12.75" x14ac:dyDescent="0.2">
      <c r="A501" s="406"/>
      <c r="B501" s="407"/>
      <c r="F501" s="409"/>
      <c r="G501" s="409"/>
      <c r="H501" s="409"/>
      <c r="I501" s="409"/>
      <c r="J501" s="409"/>
      <c r="K501" s="409"/>
      <c r="L501" s="409"/>
      <c r="M501" s="409"/>
      <c r="N501" s="409"/>
      <c r="O501" s="409"/>
      <c r="P501" s="409"/>
      <c r="Q501" s="409"/>
      <c r="R501" s="409"/>
      <c r="S501" s="409"/>
      <c r="T501" s="409"/>
      <c r="U501" s="409"/>
      <c r="V501" s="409"/>
      <c r="W501" s="409"/>
      <c r="X501" s="409"/>
      <c r="Y501" s="409"/>
      <c r="Z501" s="409"/>
      <c r="AA501" s="409"/>
      <c r="AB501" s="409"/>
      <c r="AC501" s="409"/>
      <c r="AD501" s="134"/>
      <c r="AE501" s="134"/>
      <c r="AF501" s="134"/>
      <c r="AG501" s="134"/>
      <c r="AH501" s="134"/>
      <c r="AI501" s="134"/>
      <c r="AJ501" s="134"/>
      <c r="AK501" s="409"/>
      <c r="AL501" s="409"/>
      <c r="AM501" s="409"/>
      <c r="AN501" s="409"/>
      <c r="AO501" s="409"/>
    </row>
    <row r="502" spans="1:41" ht="12.75" x14ac:dyDescent="0.2">
      <c r="A502" s="406"/>
      <c r="B502" s="407"/>
      <c r="F502" s="409"/>
      <c r="G502" s="409"/>
      <c r="H502" s="409"/>
      <c r="I502" s="409"/>
      <c r="J502" s="409"/>
      <c r="K502" s="409"/>
      <c r="L502" s="409"/>
      <c r="M502" s="409"/>
      <c r="N502" s="409"/>
      <c r="O502" s="409"/>
      <c r="P502" s="409"/>
      <c r="Q502" s="409"/>
      <c r="R502" s="409"/>
      <c r="S502" s="409"/>
      <c r="T502" s="409"/>
      <c r="U502" s="409"/>
      <c r="V502" s="409"/>
      <c r="W502" s="409"/>
      <c r="X502" s="409"/>
      <c r="Y502" s="409"/>
      <c r="Z502" s="409"/>
      <c r="AA502" s="409"/>
      <c r="AB502" s="409"/>
      <c r="AC502" s="409"/>
      <c r="AD502" s="134"/>
      <c r="AE502" s="134"/>
      <c r="AF502" s="134"/>
      <c r="AG502" s="134"/>
      <c r="AH502" s="134"/>
      <c r="AI502" s="134"/>
      <c r="AJ502" s="134"/>
      <c r="AK502" s="409"/>
      <c r="AL502" s="409"/>
      <c r="AM502" s="409"/>
      <c r="AN502" s="409"/>
      <c r="AO502" s="409"/>
    </row>
    <row r="503" spans="1:41" ht="12.75" x14ac:dyDescent="0.2">
      <c r="A503" s="406"/>
      <c r="B503" s="407"/>
      <c r="F503" s="409"/>
      <c r="G503" s="409"/>
      <c r="H503" s="409"/>
      <c r="I503" s="409"/>
      <c r="J503" s="409"/>
      <c r="K503" s="409"/>
      <c r="L503" s="409"/>
      <c r="M503" s="409"/>
      <c r="N503" s="409"/>
      <c r="O503" s="409"/>
      <c r="P503" s="409"/>
      <c r="Q503" s="409"/>
      <c r="R503" s="409"/>
      <c r="S503" s="409"/>
      <c r="T503" s="409"/>
      <c r="U503" s="409"/>
      <c r="V503" s="409"/>
      <c r="W503" s="409"/>
      <c r="X503" s="409"/>
      <c r="Y503" s="409"/>
      <c r="Z503" s="409"/>
      <c r="AA503" s="409"/>
      <c r="AB503" s="409"/>
      <c r="AC503" s="409"/>
      <c r="AD503" s="134"/>
      <c r="AE503" s="134"/>
      <c r="AF503" s="134"/>
      <c r="AG503" s="134"/>
      <c r="AH503" s="134"/>
      <c r="AI503" s="134"/>
      <c r="AJ503" s="134"/>
      <c r="AK503" s="409"/>
      <c r="AL503" s="409"/>
      <c r="AM503" s="409"/>
      <c r="AN503" s="409"/>
      <c r="AO503" s="409"/>
    </row>
    <row r="504" spans="1:41" ht="12.75" x14ac:dyDescent="0.2">
      <c r="A504" s="406"/>
      <c r="B504" s="407"/>
      <c r="F504" s="409"/>
      <c r="G504" s="409"/>
      <c r="H504" s="409"/>
      <c r="I504" s="409"/>
      <c r="J504" s="409"/>
      <c r="K504" s="409"/>
      <c r="L504" s="409"/>
      <c r="M504" s="409"/>
      <c r="N504" s="409"/>
      <c r="O504" s="409"/>
      <c r="P504" s="409"/>
      <c r="Q504" s="409"/>
      <c r="R504" s="409"/>
      <c r="S504" s="409"/>
      <c r="T504" s="409"/>
      <c r="U504" s="409"/>
      <c r="V504" s="409"/>
      <c r="W504" s="409"/>
      <c r="X504" s="409"/>
      <c r="Y504" s="409"/>
      <c r="Z504" s="409"/>
      <c r="AA504" s="409"/>
      <c r="AB504" s="409"/>
      <c r="AC504" s="409"/>
      <c r="AD504" s="134"/>
      <c r="AE504" s="134"/>
      <c r="AF504" s="134"/>
      <c r="AG504" s="134"/>
      <c r="AH504" s="134"/>
      <c r="AI504" s="134"/>
      <c r="AJ504" s="134"/>
      <c r="AK504" s="409"/>
      <c r="AL504" s="409"/>
      <c r="AM504" s="409"/>
      <c r="AN504" s="409"/>
      <c r="AO504" s="409"/>
    </row>
    <row r="505" spans="1:41" ht="12.75" x14ac:dyDescent="0.2">
      <c r="A505" s="406"/>
      <c r="B505" s="407"/>
      <c r="F505" s="409"/>
      <c r="G505" s="409"/>
      <c r="H505" s="409"/>
      <c r="I505" s="409"/>
      <c r="J505" s="409"/>
      <c r="K505" s="409"/>
      <c r="L505" s="409"/>
      <c r="M505" s="409"/>
      <c r="N505" s="409"/>
      <c r="O505" s="409"/>
      <c r="P505" s="409"/>
      <c r="Q505" s="409"/>
      <c r="R505" s="409"/>
      <c r="S505" s="409"/>
      <c r="T505" s="409"/>
      <c r="U505" s="409"/>
      <c r="V505" s="409"/>
      <c r="W505" s="409"/>
      <c r="X505" s="409"/>
      <c r="Y505" s="409"/>
      <c r="Z505" s="409"/>
      <c r="AA505" s="409"/>
      <c r="AB505" s="409"/>
      <c r="AC505" s="409"/>
      <c r="AD505" s="134"/>
      <c r="AE505" s="134"/>
      <c r="AF505" s="134"/>
      <c r="AG505" s="134"/>
      <c r="AH505" s="134"/>
      <c r="AI505" s="134"/>
      <c r="AJ505" s="134"/>
      <c r="AK505" s="409"/>
      <c r="AL505" s="409"/>
      <c r="AM505" s="409"/>
      <c r="AN505" s="409"/>
      <c r="AO505" s="409"/>
    </row>
    <row r="506" spans="1:41" ht="12.75" x14ac:dyDescent="0.2">
      <c r="A506" s="406"/>
      <c r="B506" s="407"/>
      <c r="F506" s="409"/>
      <c r="G506" s="409"/>
      <c r="H506" s="409"/>
      <c r="I506" s="409"/>
      <c r="J506" s="409"/>
      <c r="K506" s="409"/>
      <c r="L506" s="409"/>
      <c r="M506" s="409"/>
      <c r="N506" s="409"/>
      <c r="O506" s="409"/>
      <c r="P506" s="409"/>
      <c r="Q506" s="409"/>
      <c r="R506" s="409"/>
      <c r="S506" s="409"/>
      <c r="T506" s="409"/>
      <c r="U506" s="409"/>
      <c r="V506" s="409"/>
      <c r="W506" s="409"/>
      <c r="X506" s="409"/>
      <c r="Y506" s="409"/>
      <c r="Z506" s="409"/>
      <c r="AA506" s="409"/>
      <c r="AB506" s="409"/>
      <c r="AC506" s="409"/>
      <c r="AD506" s="134"/>
      <c r="AE506" s="134"/>
      <c r="AF506" s="134"/>
      <c r="AG506" s="134"/>
      <c r="AH506" s="134"/>
      <c r="AI506" s="134"/>
      <c r="AJ506" s="134"/>
      <c r="AK506" s="409"/>
      <c r="AL506" s="409"/>
      <c r="AM506" s="409"/>
      <c r="AN506" s="409"/>
      <c r="AO506" s="409"/>
    </row>
    <row r="507" spans="1:41" ht="12.75" x14ac:dyDescent="0.2">
      <c r="A507" s="406"/>
      <c r="B507" s="407"/>
      <c r="F507" s="409"/>
      <c r="G507" s="409"/>
      <c r="H507" s="409"/>
      <c r="I507" s="409"/>
      <c r="J507" s="409"/>
      <c r="K507" s="409"/>
      <c r="L507" s="409"/>
      <c r="M507" s="409"/>
      <c r="N507" s="409"/>
      <c r="O507" s="409"/>
      <c r="P507" s="409"/>
      <c r="Q507" s="409"/>
      <c r="R507" s="409"/>
      <c r="S507" s="409"/>
      <c r="T507" s="409"/>
      <c r="U507" s="409"/>
      <c r="V507" s="409"/>
      <c r="W507" s="409"/>
      <c r="X507" s="409"/>
      <c r="Y507" s="409"/>
      <c r="Z507" s="409"/>
      <c r="AA507" s="409"/>
      <c r="AB507" s="409"/>
      <c r="AC507" s="409"/>
      <c r="AD507" s="134"/>
      <c r="AE507" s="134"/>
      <c r="AF507" s="134"/>
      <c r="AG507" s="134"/>
      <c r="AH507" s="134"/>
      <c r="AI507" s="134"/>
      <c r="AJ507" s="134"/>
      <c r="AK507" s="409"/>
      <c r="AL507" s="409"/>
      <c r="AM507" s="409"/>
      <c r="AN507" s="409"/>
      <c r="AO507" s="409"/>
    </row>
    <row r="508" spans="1:41" ht="12.75" x14ac:dyDescent="0.2">
      <c r="A508" s="406"/>
      <c r="B508" s="407"/>
      <c r="F508" s="409"/>
      <c r="G508" s="409"/>
      <c r="H508" s="409"/>
      <c r="I508" s="409"/>
      <c r="J508" s="409"/>
      <c r="K508" s="409"/>
      <c r="L508" s="409"/>
      <c r="M508" s="409"/>
      <c r="N508" s="409"/>
      <c r="O508" s="409"/>
      <c r="P508" s="409"/>
      <c r="Q508" s="409"/>
      <c r="R508" s="409"/>
      <c r="S508" s="409"/>
      <c r="T508" s="409"/>
      <c r="U508" s="409"/>
      <c r="V508" s="409"/>
      <c r="W508" s="409"/>
      <c r="X508" s="409"/>
      <c r="Y508" s="409"/>
      <c r="Z508" s="409"/>
      <c r="AA508" s="409"/>
      <c r="AB508" s="409"/>
      <c r="AC508" s="409"/>
      <c r="AD508" s="134"/>
      <c r="AE508" s="134"/>
      <c r="AF508" s="134"/>
      <c r="AG508" s="134"/>
      <c r="AH508" s="134"/>
      <c r="AI508" s="134"/>
      <c r="AJ508" s="134"/>
      <c r="AK508" s="409"/>
      <c r="AL508" s="409"/>
      <c r="AM508" s="409"/>
      <c r="AN508" s="409"/>
      <c r="AO508" s="409"/>
    </row>
    <row r="509" spans="1:41" ht="12.75" x14ac:dyDescent="0.2">
      <c r="A509" s="406"/>
      <c r="B509" s="407"/>
      <c r="F509" s="409"/>
      <c r="G509" s="409"/>
      <c r="H509" s="409"/>
      <c r="I509" s="409"/>
      <c r="J509" s="409"/>
      <c r="K509" s="409"/>
      <c r="L509" s="409"/>
      <c r="M509" s="409"/>
      <c r="N509" s="409"/>
      <c r="O509" s="409"/>
      <c r="P509" s="409"/>
      <c r="Q509" s="409"/>
      <c r="R509" s="409"/>
      <c r="S509" s="409"/>
      <c r="T509" s="409"/>
      <c r="U509" s="409"/>
      <c r="V509" s="409"/>
      <c r="W509" s="409"/>
      <c r="X509" s="409"/>
      <c r="Y509" s="409"/>
      <c r="Z509" s="409"/>
      <c r="AA509" s="409"/>
      <c r="AB509" s="409"/>
      <c r="AC509" s="409"/>
      <c r="AD509" s="134"/>
      <c r="AE509" s="134"/>
      <c r="AF509" s="134"/>
      <c r="AG509" s="134"/>
      <c r="AH509" s="134"/>
      <c r="AI509" s="134"/>
      <c r="AJ509" s="134"/>
      <c r="AK509" s="409"/>
      <c r="AL509" s="409"/>
      <c r="AM509" s="409"/>
      <c r="AN509" s="409"/>
      <c r="AO509" s="409"/>
    </row>
    <row r="510" spans="1:41" ht="12.75" x14ac:dyDescent="0.2">
      <c r="A510" s="406"/>
      <c r="B510" s="407"/>
      <c r="F510" s="409"/>
      <c r="G510" s="409"/>
      <c r="H510" s="409"/>
      <c r="I510" s="409"/>
      <c r="J510" s="409"/>
      <c r="K510" s="409"/>
      <c r="L510" s="409"/>
      <c r="M510" s="409"/>
      <c r="N510" s="409"/>
      <c r="O510" s="409"/>
      <c r="P510" s="409"/>
      <c r="Q510" s="409"/>
      <c r="R510" s="409"/>
      <c r="S510" s="409"/>
      <c r="T510" s="409"/>
      <c r="U510" s="409"/>
      <c r="V510" s="409"/>
      <c r="W510" s="409"/>
      <c r="X510" s="409"/>
      <c r="Y510" s="409"/>
      <c r="Z510" s="409"/>
      <c r="AA510" s="409"/>
      <c r="AB510" s="409"/>
      <c r="AC510" s="409"/>
      <c r="AD510" s="134"/>
      <c r="AE510" s="134"/>
      <c r="AF510" s="134"/>
      <c r="AG510" s="134"/>
      <c r="AH510" s="134"/>
      <c r="AI510" s="134"/>
      <c r="AJ510" s="134"/>
      <c r="AK510" s="409"/>
      <c r="AL510" s="409"/>
      <c r="AM510" s="409"/>
      <c r="AN510" s="409"/>
      <c r="AO510" s="409"/>
    </row>
    <row r="511" spans="1:41" ht="12.75" x14ac:dyDescent="0.2">
      <c r="A511" s="406"/>
      <c r="B511" s="407"/>
      <c r="F511" s="409"/>
      <c r="G511" s="409"/>
      <c r="H511" s="409"/>
      <c r="I511" s="409"/>
      <c r="J511" s="409"/>
      <c r="K511" s="409"/>
      <c r="L511" s="409"/>
      <c r="M511" s="409"/>
      <c r="N511" s="409"/>
      <c r="O511" s="409"/>
      <c r="P511" s="409"/>
      <c r="Q511" s="409"/>
      <c r="R511" s="409"/>
      <c r="S511" s="409"/>
      <c r="T511" s="409"/>
      <c r="U511" s="409"/>
      <c r="V511" s="409"/>
      <c r="W511" s="409"/>
      <c r="X511" s="409"/>
      <c r="Y511" s="409"/>
      <c r="Z511" s="409"/>
      <c r="AA511" s="409"/>
      <c r="AB511" s="409"/>
      <c r="AC511" s="409"/>
      <c r="AD511" s="134"/>
      <c r="AE511" s="134"/>
      <c r="AF511" s="134"/>
      <c r="AG511" s="134"/>
      <c r="AH511" s="134"/>
      <c r="AI511" s="134"/>
      <c r="AJ511" s="134"/>
      <c r="AK511" s="409"/>
      <c r="AL511" s="409"/>
      <c r="AM511" s="409"/>
      <c r="AN511" s="409"/>
      <c r="AO511" s="409"/>
    </row>
    <row r="512" spans="1:41" ht="12.75" x14ac:dyDescent="0.2">
      <c r="A512" s="406"/>
      <c r="B512" s="407"/>
      <c r="F512" s="409"/>
      <c r="G512" s="409"/>
      <c r="H512" s="409"/>
      <c r="I512" s="409"/>
      <c r="J512" s="409"/>
      <c r="K512" s="409"/>
      <c r="L512" s="409"/>
      <c r="M512" s="409"/>
      <c r="N512" s="409"/>
      <c r="O512" s="409"/>
      <c r="P512" s="409"/>
      <c r="Q512" s="409"/>
      <c r="R512" s="409"/>
      <c r="S512" s="409"/>
      <c r="T512" s="409"/>
      <c r="U512" s="409"/>
      <c r="V512" s="409"/>
      <c r="W512" s="409"/>
      <c r="X512" s="409"/>
      <c r="Y512" s="409"/>
      <c r="Z512" s="409"/>
      <c r="AA512" s="409"/>
      <c r="AB512" s="409"/>
      <c r="AC512" s="409"/>
      <c r="AD512" s="134"/>
      <c r="AE512" s="134"/>
      <c r="AF512" s="134"/>
      <c r="AG512" s="134"/>
      <c r="AH512" s="134"/>
      <c r="AI512" s="134"/>
      <c r="AJ512" s="134"/>
      <c r="AK512" s="409"/>
      <c r="AL512" s="409"/>
      <c r="AM512" s="409"/>
      <c r="AN512" s="409"/>
      <c r="AO512" s="409"/>
    </row>
    <row r="513" spans="1:41" ht="12.75" x14ac:dyDescent="0.2">
      <c r="A513" s="406"/>
      <c r="B513" s="407"/>
      <c r="F513" s="409"/>
      <c r="G513" s="409"/>
      <c r="H513" s="409"/>
      <c r="I513" s="409"/>
      <c r="J513" s="409"/>
      <c r="K513" s="409"/>
      <c r="L513" s="409"/>
      <c r="M513" s="409"/>
      <c r="N513" s="409"/>
      <c r="O513" s="409"/>
      <c r="P513" s="409"/>
      <c r="Q513" s="409"/>
      <c r="R513" s="409"/>
      <c r="S513" s="409"/>
      <c r="T513" s="409"/>
      <c r="U513" s="409"/>
      <c r="V513" s="409"/>
      <c r="W513" s="409"/>
      <c r="X513" s="409"/>
      <c r="Y513" s="409"/>
      <c r="Z513" s="409"/>
      <c r="AA513" s="409"/>
      <c r="AB513" s="409"/>
      <c r="AC513" s="409"/>
      <c r="AD513" s="134"/>
      <c r="AE513" s="134"/>
      <c r="AF513" s="134"/>
      <c r="AG513" s="134"/>
      <c r="AH513" s="134"/>
      <c r="AI513" s="134"/>
      <c r="AJ513" s="134"/>
      <c r="AK513" s="409"/>
      <c r="AL513" s="409"/>
      <c r="AM513" s="409"/>
      <c r="AN513" s="409"/>
      <c r="AO513" s="409"/>
    </row>
    <row r="514" spans="1:41" ht="12.75" x14ac:dyDescent="0.2">
      <c r="A514" s="406"/>
      <c r="B514" s="407"/>
      <c r="F514" s="409"/>
      <c r="G514" s="409"/>
      <c r="H514" s="409"/>
      <c r="I514" s="409"/>
      <c r="J514" s="409"/>
      <c r="K514" s="409"/>
      <c r="L514" s="409"/>
      <c r="M514" s="409"/>
      <c r="N514" s="409"/>
      <c r="O514" s="409"/>
      <c r="P514" s="409"/>
      <c r="Q514" s="409"/>
      <c r="R514" s="409"/>
      <c r="S514" s="409"/>
      <c r="T514" s="409"/>
      <c r="U514" s="409"/>
      <c r="V514" s="409"/>
      <c r="W514" s="409"/>
      <c r="X514" s="409"/>
      <c r="Y514" s="409"/>
      <c r="Z514" s="409"/>
      <c r="AA514" s="409"/>
      <c r="AB514" s="409"/>
      <c r="AC514" s="409"/>
      <c r="AD514" s="134"/>
      <c r="AE514" s="134"/>
      <c r="AF514" s="134"/>
      <c r="AG514" s="134"/>
      <c r="AH514" s="134"/>
      <c r="AI514" s="134"/>
      <c r="AJ514" s="134"/>
      <c r="AK514" s="409"/>
      <c r="AL514" s="409"/>
      <c r="AM514" s="409"/>
      <c r="AN514" s="409"/>
      <c r="AO514" s="409"/>
    </row>
    <row r="515" spans="1:41" ht="12.75" x14ac:dyDescent="0.2">
      <c r="A515" s="406"/>
      <c r="B515" s="407"/>
      <c r="F515" s="409"/>
      <c r="G515" s="409"/>
      <c r="H515" s="409"/>
      <c r="I515" s="409"/>
      <c r="J515" s="409"/>
      <c r="K515" s="409"/>
      <c r="L515" s="409"/>
      <c r="M515" s="409"/>
      <c r="N515" s="409"/>
      <c r="O515" s="409"/>
      <c r="P515" s="409"/>
      <c r="Q515" s="409"/>
      <c r="R515" s="409"/>
      <c r="S515" s="409"/>
      <c r="T515" s="409"/>
      <c r="U515" s="409"/>
      <c r="V515" s="409"/>
      <c r="W515" s="409"/>
      <c r="X515" s="409"/>
      <c r="Y515" s="409"/>
      <c r="Z515" s="409"/>
      <c r="AA515" s="409"/>
      <c r="AB515" s="409"/>
      <c r="AC515" s="409"/>
      <c r="AD515" s="134"/>
      <c r="AE515" s="134"/>
      <c r="AF515" s="134"/>
      <c r="AG515" s="134"/>
      <c r="AH515" s="134"/>
      <c r="AI515" s="134"/>
      <c r="AJ515" s="134"/>
      <c r="AK515" s="409"/>
      <c r="AL515" s="409"/>
      <c r="AM515" s="409"/>
      <c r="AN515" s="409"/>
      <c r="AO515" s="409"/>
    </row>
    <row r="516" spans="1:41" ht="12.75" x14ac:dyDescent="0.2">
      <c r="A516" s="406"/>
      <c r="B516" s="407"/>
      <c r="F516" s="409"/>
      <c r="G516" s="409"/>
      <c r="H516" s="409"/>
      <c r="I516" s="409"/>
      <c r="J516" s="409"/>
      <c r="K516" s="409"/>
      <c r="L516" s="409"/>
      <c r="M516" s="409"/>
      <c r="N516" s="409"/>
      <c r="O516" s="409"/>
      <c r="P516" s="409"/>
      <c r="Q516" s="409"/>
      <c r="R516" s="409"/>
      <c r="S516" s="409"/>
      <c r="T516" s="409"/>
      <c r="U516" s="409"/>
      <c r="V516" s="409"/>
      <c r="W516" s="409"/>
      <c r="X516" s="409"/>
      <c r="Y516" s="409"/>
      <c r="Z516" s="409"/>
      <c r="AA516" s="409"/>
      <c r="AB516" s="409"/>
      <c r="AC516" s="409"/>
      <c r="AD516" s="134"/>
      <c r="AE516" s="134"/>
      <c r="AF516" s="134"/>
      <c r="AG516" s="134"/>
      <c r="AH516" s="134"/>
      <c r="AI516" s="134"/>
      <c r="AJ516" s="134"/>
      <c r="AK516" s="409"/>
      <c r="AL516" s="409"/>
      <c r="AM516" s="409"/>
      <c r="AN516" s="409"/>
      <c r="AO516" s="409"/>
    </row>
    <row r="517" spans="1:41" ht="12.75" x14ac:dyDescent="0.2">
      <c r="A517" s="406"/>
      <c r="B517" s="407"/>
      <c r="F517" s="409"/>
      <c r="G517" s="409"/>
      <c r="H517" s="409"/>
      <c r="I517" s="409"/>
      <c r="J517" s="409"/>
      <c r="K517" s="409"/>
      <c r="L517" s="409"/>
      <c r="M517" s="409"/>
      <c r="N517" s="409"/>
      <c r="O517" s="409"/>
      <c r="P517" s="409"/>
      <c r="Q517" s="409"/>
      <c r="R517" s="409"/>
      <c r="S517" s="409"/>
      <c r="T517" s="409"/>
      <c r="U517" s="409"/>
      <c r="V517" s="409"/>
      <c r="W517" s="409"/>
      <c r="X517" s="409"/>
      <c r="Y517" s="409"/>
      <c r="Z517" s="409"/>
      <c r="AA517" s="409"/>
      <c r="AB517" s="409"/>
      <c r="AC517" s="409"/>
      <c r="AD517" s="134"/>
      <c r="AE517" s="134"/>
      <c r="AF517" s="134"/>
      <c r="AG517" s="134"/>
      <c r="AH517" s="134"/>
      <c r="AI517" s="134"/>
      <c r="AJ517" s="134"/>
      <c r="AK517" s="409"/>
      <c r="AL517" s="409"/>
      <c r="AM517" s="409"/>
      <c r="AN517" s="409"/>
      <c r="AO517" s="409"/>
    </row>
    <row r="518" spans="1:41" ht="12.75" x14ac:dyDescent="0.2">
      <c r="A518" s="406"/>
      <c r="B518" s="407"/>
      <c r="F518" s="409"/>
      <c r="G518" s="409"/>
      <c r="H518" s="409"/>
      <c r="I518" s="409"/>
      <c r="J518" s="409"/>
      <c r="K518" s="409"/>
      <c r="L518" s="409"/>
      <c r="M518" s="409"/>
      <c r="N518" s="409"/>
      <c r="O518" s="409"/>
      <c r="P518" s="409"/>
      <c r="Q518" s="409"/>
      <c r="R518" s="409"/>
      <c r="S518" s="409"/>
      <c r="T518" s="409"/>
      <c r="U518" s="409"/>
      <c r="V518" s="409"/>
      <c r="W518" s="409"/>
      <c r="X518" s="409"/>
      <c r="Y518" s="409"/>
      <c r="Z518" s="409"/>
      <c r="AA518" s="409"/>
      <c r="AB518" s="409"/>
      <c r="AC518" s="409"/>
      <c r="AD518" s="134"/>
      <c r="AE518" s="134"/>
      <c r="AF518" s="134"/>
      <c r="AG518" s="134"/>
      <c r="AH518" s="134"/>
      <c r="AI518" s="134"/>
      <c r="AJ518" s="134"/>
      <c r="AK518" s="409"/>
      <c r="AL518" s="409"/>
      <c r="AM518" s="409"/>
      <c r="AN518" s="409"/>
      <c r="AO518" s="409"/>
    </row>
    <row r="519" spans="1:41" ht="12.75" x14ac:dyDescent="0.2">
      <c r="A519" s="406"/>
      <c r="B519" s="407"/>
      <c r="F519" s="409"/>
      <c r="G519" s="409"/>
      <c r="H519" s="409"/>
      <c r="I519" s="409"/>
      <c r="J519" s="409"/>
      <c r="K519" s="409"/>
      <c r="L519" s="409"/>
      <c r="M519" s="409"/>
      <c r="N519" s="409"/>
      <c r="O519" s="409"/>
      <c r="P519" s="409"/>
      <c r="Q519" s="409"/>
      <c r="R519" s="409"/>
      <c r="S519" s="409"/>
      <c r="T519" s="409"/>
      <c r="U519" s="409"/>
      <c r="V519" s="409"/>
      <c r="W519" s="409"/>
      <c r="X519" s="409"/>
      <c r="Y519" s="409"/>
      <c r="Z519" s="409"/>
      <c r="AA519" s="409"/>
      <c r="AB519" s="409"/>
      <c r="AC519" s="409"/>
      <c r="AD519" s="134"/>
      <c r="AE519" s="134"/>
      <c r="AF519" s="134"/>
      <c r="AG519" s="134"/>
      <c r="AH519" s="134"/>
      <c r="AI519" s="134"/>
      <c r="AJ519" s="134"/>
      <c r="AK519" s="409"/>
      <c r="AL519" s="409"/>
      <c r="AM519" s="409"/>
      <c r="AN519" s="409"/>
      <c r="AO519" s="409"/>
    </row>
    <row r="520" spans="1:41" ht="12.75" x14ac:dyDescent="0.2">
      <c r="A520" s="406"/>
      <c r="B520" s="407"/>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c r="AB520" s="409"/>
      <c r="AC520" s="409"/>
      <c r="AD520" s="134"/>
      <c r="AE520" s="134"/>
      <c r="AF520" s="134"/>
      <c r="AG520" s="134"/>
      <c r="AH520" s="134"/>
      <c r="AI520" s="134"/>
      <c r="AJ520" s="134"/>
      <c r="AK520" s="409"/>
      <c r="AL520" s="409"/>
      <c r="AM520" s="409"/>
      <c r="AN520" s="409"/>
      <c r="AO520" s="409"/>
    </row>
    <row r="521" spans="1:41" ht="12.75" x14ac:dyDescent="0.2">
      <c r="A521" s="406"/>
      <c r="B521" s="407"/>
      <c r="F521" s="409"/>
      <c r="G521" s="409"/>
      <c r="H521" s="409"/>
      <c r="I521" s="409"/>
      <c r="J521" s="409"/>
      <c r="K521" s="409"/>
      <c r="L521" s="409"/>
      <c r="M521" s="409"/>
      <c r="N521" s="409"/>
      <c r="O521" s="409"/>
      <c r="P521" s="409"/>
      <c r="Q521" s="409"/>
      <c r="R521" s="409"/>
      <c r="S521" s="409"/>
      <c r="T521" s="409"/>
      <c r="U521" s="409"/>
      <c r="V521" s="409"/>
      <c r="W521" s="409"/>
      <c r="X521" s="409"/>
      <c r="Y521" s="409"/>
      <c r="Z521" s="409"/>
      <c r="AA521" s="409"/>
      <c r="AB521" s="409"/>
      <c r="AC521" s="409"/>
      <c r="AD521" s="134"/>
      <c r="AE521" s="134"/>
      <c r="AF521" s="134"/>
      <c r="AG521" s="134"/>
      <c r="AH521" s="134"/>
      <c r="AI521" s="134"/>
      <c r="AJ521" s="134"/>
      <c r="AK521" s="409"/>
      <c r="AL521" s="409"/>
      <c r="AM521" s="409"/>
      <c r="AN521" s="409"/>
      <c r="AO521" s="409"/>
    </row>
    <row r="522" spans="1:41" ht="12.75" x14ac:dyDescent="0.2">
      <c r="A522" s="406"/>
      <c r="B522" s="407"/>
      <c r="F522" s="409"/>
      <c r="G522" s="409"/>
      <c r="H522" s="409"/>
      <c r="I522" s="409"/>
      <c r="J522" s="409"/>
      <c r="K522" s="409"/>
      <c r="L522" s="409"/>
      <c r="M522" s="409"/>
      <c r="N522" s="409"/>
      <c r="O522" s="409"/>
      <c r="P522" s="409"/>
      <c r="Q522" s="409"/>
      <c r="R522" s="409"/>
      <c r="S522" s="409"/>
      <c r="T522" s="409"/>
      <c r="U522" s="409"/>
      <c r="V522" s="409"/>
      <c r="W522" s="409"/>
      <c r="X522" s="409"/>
      <c r="Y522" s="409"/>
      <c r="Z522" s="409"/>
      <c r="AA522" s="409"/>
      <c r="AB522" s="409"/>
      <c r="AC522" s="409"/>
      <c r="AD522" s="134"/>
      <c r="AE522" s="134"/>
      <c r="AF522" s="134"/>
      <c r="AG522" s="134"/>
      <c r="AH522" s="134"/>
      <c r="AI522" s="134"/>
      <c r="AJ522" s="134"/>
      <c r="AK522" s="409"/>
      <c r="AL522" s="409"/>
      <c r="AM522" s="409"/>
      <c r="AN522" s="409"/>
      <c r="AO522" s="409"/>
    </row>
    <row r="523" spans="1:41" ht="12.75" x14ac:dyDescent="0.2">
      <c r="A523" s="406"/>
      <c r="B523" s="407"/>
      <c r="F523" s="409"/>
      <c r="G523" s="409"/>
      <c r="H523" s="409"/>
      <c r="I523" s="409"/>
      <c r="J523" s="409"/>
      <c r="K523" s="409"/>
      <c r="L523" s="409"/>
      <c r="M523" s="409"/>
      <c r="N523" s="409"/>
      <c r="O523" s="409"/>
      <c r="P523" s="409"/>
      <c r="Q523" s="409"/>
      <c r="R523" s="409"/>
      <c r="S523" s="409"/>
      <c r="T523" s="409"/>
      <c r="U523" s="409"/>
      <c r="V523" s="409"/>
      <c r="W523" s="409"/>
      <c r="X523" s="409"/>
      <c r="Y523" s="409"/>
      <c r="Z523" s="409"/>
      <c r="AA523" s="409"/>
      <c r="AB523" s="409"/>
      <c r="AC523" s="409"/>
      <c r="AD523" s="134"/>
      <c r="AE523" s="134"/>
      <c r="AF523" s="134"/>
      <c r="AG523" s="134"/>
      <c r="AH523" s="134"/>
      <c r="AI523" s="134"/>
      <c r="AJ523" s="134"/>
      <c r="AK523" s="409"/>
      <c r="AL523" s="409"/>
      <c r="AM523" s="409"/>
      <c r="AN523" s="409"/>
      <c r="AO523" s="409"/>
    </row>
    <row r="524" spans="1:41" ht="12.75" x14ac:dyDescent="0.2">
      <c r="A524" s="406"/>
      <c r="B524" s="407"/>
      <c r="F524" s="409"/>
      <c r="G524" s="409"/>
      <c r="H524" s="409"/>
      <c r="I524" s="409"/>
      <c r="J524" s="409"/>
      <c r="K524" s="409"/>
      <c r="L524" s="409"/>
      <c r="M524" s="409"/>
      <c r="N524" s="409"/>
      <c r="O524" s="409"/>
      <c r="P524" s="409"/>
      <c r="Q524" s="409"/>
      <c r="R524" s="409"/>
      <c r="S524" s="409"/>
      <c r="T524" s="409"/>
      <c r="U524" s="409"/>
      <c r="V524" s="409"/>
      <c r="W524" s="409"/>
      <c r="X524" s="409"/>
      <c r="Y524" s="409"/>
      <c r="Z524" s="409"/>
      <c r="AA524" s="409"/>
      <c r="AB524" s="409"/>
      <c r="AC524" s="409"/>
      <c r="AD524" s="134"/>
      <c r="AE524" s="134"/>
      <c r="AF524" s="134"/>
      <c r="AG524" s="134"/>
      <c r="AH524" s="134"/>
      <c r="AI524" s="134"/>
      <c r="AJ524" s="134"/>
      <c r="AK524" s="409"/>
      <c r="AL524" s="409"/>
      <c r="AM524" s="409"/>
      <c r="AN524" s="409"/>
      <c r="AO524" s="409"/>
    </row>
    <row r="525" spans="1:41" ht="12.75" x14ac:dyDescent="0.2">
      <c r="A525" s="406"/>
      <c r="B525" s="407"/>
      <c r="F525" s="409"/>
      <c r="G525" s="409"/>
      <c r="H525" s="409"/>
      <c r="I525" s="409"/>
      <c r="J525" s="409"/>
      <c r="K525" s="409"/>
      <c r="L525" s="409"/>
      <c r="M525" s="409"/>
      <c r="N525" s="409"/>
      <c r="O525" s="409"/>
      <c r="P525" s="409"/>
      <c r="Q525" s="409"/>
      <c r="R525" s="409"/>
      <c r="S525" s="409"/>
      <c r="T525" s="409"/>
      <c r="U525" s="409"/>
      <c r="V525" s="409"/>
      <c r="W525" s="409"/>
      <c r="X525" s="409"/>
      <c r="Y525" s="409"/>
      <c r="Z525" s="409"/>
      <c r="AA525" s="409"/>
      <c r="AB525" s="409"/>
      <c r="AC525" s="409"/>
      <c r="AD525" s="134"/>
      <c r="AE525" s="134"/>
      <c r="AF525" s="134"/>
      <c r="AG525" s="134"/>
      <c r="AH525" s="134"/>
      <c r="AI525" s="134"/>
      <c r="AJ525" s="134"/>
      <c r="AK525" s="409"/>
      <c r="AL525" s="409"/>
      <c r="AM525" s="409"/>
      <c r="AN525" s="409"/>
      <c r="AO525" s="409"/>
    </row>
    <row r="526" spans="1:41" ht="12.75" x14ac:dyDescent="0.2">
      <c r="A526" s="406"/>
      <c r="B526" s="407"/>
      <c r="F526" s="409"/>
      <c r="G526" s="409"/>
      <c r="H526" s="409"/>
      <c r="I526" s="409"/>
      <c r="J526" s="409"/>
      <c r="K526" s="409"/>
      <c r="L526" s="409"/>
      <c r="M526" s="409"/>
      <c r="N526" s="409"/>
      <c r="O526" s="409"/>
      <c r="P526" s="409"/>
      <c r="Q526" s="409"/>
      <c r="R526" s="409"/>
      <c r="S526" s="409"/>
      <c r="T526" s="409"/>
      <c r="U526" s="409"/>
      <c r="V526" s="409"/>
      <c r="W526" s="409"/>
      <c r="X526" s="409"/>
      <c r="Y526" s="409"/>
      <c r="Z526" s="409"/>
      <c r="AA526" s="409"/>
      <c r="AB526" s="409"/>
      <c r="AC526" s="409"/>
      <c r="AD526" s="134"/>
      <c r="AE526" s="134"/>
      <c r="AF526" s="134"/>
      <c r="AG526" s="134"/>
      <c r="AH526" s="134"/>
      <c r="AI526" s="134"/>
      <c r="AJ526" s="134"/>
      <c r="AK526" s="409"/>
      <c r="AL526" s="409"/>
      <c r="AM526" s="409"/>
      <c r="AN526" s="409"/>
      <c r="AO526" s="409"/>
    </row>
    <row r="527" spans="1:41" ht="12.75" x14ac:dyDescent="0.2">
      <c r="A527" s="406"/>
      <c r="B527" s="407"/>
      <c r="F527" s="409"/>
      <c r="G527" s="409"/>
      <c r="H527" s="409"/>
      <c r="I527" s="409"/>
      <c r="J527" s="409"/>
      <c r="K527" s="409"/>
      <c r="L527" s="409"/>
      <c r="M527" s="409"/>
      <c r="N527" s="409"/>
      <c r="O527" s="409"/>
      <c r="P527" s="409"/>
      <c r="Q527" s="409"/>
      <c r="R527" s="409"/>
      <c r="S527" s="409"/>
      <c r="T527" s="409"/>
      <c r="U527" s="409"/>
      <c r="V527" s="409"/>
      <c r="W527" s="409"/>
      <c r="X527" s="409"/>
      <c r="Y527" s="409"/>
      <c r="Z527" s="409"/>
      <c r="AA527" s="409"/>
      <c r="AB527" s="409"/>
      <c r="AC527" s="409"/>
      <c r="AD527" s="134"/>
      <c r="AE527" s="134"/>
      <c r="AF527" s="134"/>
      <c r="AG527" s="134"/>
      <c r="AH527" s="134"/>
      <c r="AI527" s="134"/>
      <c r="AJ527" s="134"/>
      <c r="AK527" s="409"/>
      <c r="AL527" s="409"/>
      <c r="AM527" s="409"/>
      <c r="AN527" s="409"/>
      <c r="AO527" s="409"/>
    </row>
    <row r="528" spans="1:41" ht="12.75" x14ac:dyDescent="0.2">
      <c r="A528" s="406"/>
      <c r="B528" s="407"/>
      <c r="F528" s="409"/>
      <c r="G528" s="409"/>
      <c r="H528" s="409"/>
      <c r="I528" s="409"/>
      <c r="J528" s="409"/>
      <c r="K528" s="409"/>
      <c r="L528" s="409"/>
      <c r="M528" s="409"/>
      <c r="N528" s="409"/>
      <c r="O528" s="409"/>
      <c r="P528" s="409"/>
      <c r="Q528" s="409"/>
      <c r="R528" s="409"/>
      <c r="S528" s="409"/>
      <c r="T528" s="409"/>
      <c r="U528" s="409"/>
      <c r="V528" s="409"/>
      <c r="W528" s="409"/>
      <c r="X528" s="409"/>
      <c r="Y528" s="409"/>
      <c r="Z528" s="409"/>
      <c r="AA528" s="409"/>
      <c r="AB528" s="409"/>
      <c r="AC528" s="409"/>
      <c r="AD528" s="134"/>
      <c r="AE528" s="134"/>
      <c r="AF528" s="134"/>
      <c r="AG528" s="134"/>
      <c r="AH528" s="134"/>
      <c r="AI528" s="134"/>
      <c r="AJ528" s="134"/>
      <c r="AK528" s="409"/>
      <c r="AL528" s="409"/>
      <c r="AM528" s="409"/>
      <c r="AN528" s="409"/>
      <c r="AO528" s="409"/>
    </row>
    <row r="529" spans="1:41" ht="12.75" x14ac:dyDescent="0.2">
      <c r="A529" s="406"/>
      <c r="B529" s="407"/>
      <c r="F529" s="409"/>
      <c r="G529" s="409"/>
      <c r="H529" s="409"/>
      <c r="I529" s="409"/>
      <c r="J529" s="409"/>
      <c r="K529" s="409"/>
      <c r="L529" s="409"/>
      <c r="M529" s="409"/>
      <c r="N529" s="409"/>
      <c r="O529" s="409"/>
      <c r="P529" s="409"/>
      <c r="Q529" s="409"/>
      <c r="R529" s="409"/>
      <c r="S529" s="409"/>
      <c r="T529" s="409"/>
      <c r="U529" s="409"/>
      <c r="V529" s="409"/>
      <c r="W529" s="409"/>
      <c r="X529" s="409"/>
      <c r="Y529" s="409"/>
      <c r="Z529" s="409"/>
      <c r="AA529" s="409"/>
      <c r="AB529" s="409"/>
      <c r="AC529" s="409"/>
      <c r="AD529" s="134"/>
      <c r="AE529" s="134"/>
      <c r="AF529" s="134"/>
      <c r="AG529" s="134"/>
      <c r="AH529" s="134"/>
      <c r="AI529" s="134"/>
      <c r="AJ529" s="134"/>
      <c r="AK529" s="409"/>
      <c r="AL529" s="409"/>
      <c r="AM529" s="409"/>
      <c r="AN529" s="409"/>
      <c r="AO529" s="409"/>
    </row>
    <row r="530" spans="1:41" ht="12.75" x14ac:dyDescent="0.2">
      <c r="A530" s="406"/>
      <c r="B530" s="407"/>
      <c r="F530" s="409"/>
      <c r="G530" s="409"/>
      <c r="H530" s="409"/>
      <c r="I530" s="409"/>
      <c r="J530" s="409"/>
      <c r="K530" s="409"/>
      <c r="L530" s="409"/>
      <c r="M530" s="409"/>
      <c r="N530" s="409"/>
      <c r="O530" s="409"/>
      <c r="P530" s="409"/>
      <c r="Q530" s="409"/>
      <c r="R530" s="409"/>
      <c r="S530" s="409"/>
      <c r="T530" s="409"/>
      <c r="U530" s="409"/>
      <c r="V530" s="409"/>
      <c r="W530" s="409"/>
      <c r="X530" s="409"/>
      <c r="Y530" s="409"/>
      <c r="Z530" s="409"/>
      <c r="AA530" s="409"/>
      <c r="AB530" s="409"/>
      <c r="AC530" s="409"/>
      <c r="AD530" s="134"/>
      <c r="AE530" s="134"/>
      <c r="AF530" s="134"/>
      <c r="AG530" s="134"/>
      <c r="AH530" s="134"/>
      <c r="AI530" s="134"/>
      <c r="AJ530" s="134"/>
      <c r="AK530" s="409"/>
      <c r="AL530" s="409"/>
      <c r="AM530" s="409"/>
      <c r="AN530" s="409"/>
      <c r="AO530" s="409"/>
    </row>
    <row r="531" spans="1:41" ht="12.75" x14ac:dyDescent="0.2">
      <c r="A531" s="406"/>
      <c r="B531" s="407"/>
      <c r="F531" s="409"/>
      <c r="G531" s="409"/>
      <c r="H531" s="409"/>
      <c r="I531" s="409"/>
      <c r="J531" s="409"/>
      <c r="K531" s="409"/>
      <c r="L531" s="409"/>
      <c r="M531" s="409"/>
      <c r="N531" s="409"/>
      <c r="O531" s="409"/>
      <c r="P531" s="409"/>
      <c r="Q531" s="409"/>
      <c r="R531" s="409"/>
      <c r="S531" s="409"/>
      <c r="T531" s="409"/>
      <c r="U531" s="409"/>
      <c r="V531" s="409"/>
      <c r="W531" s="409"/>
      <c r="X531" s="409"/>
      <c r="Y531" s="409"/>
      <c r="Z531" s="409"/>
      <c r="AA531" s="409"/>
      <c r="AB531" s="409"/>
      <c r="AC531" s="409"/>
      <c r="AD531" s="134"/>
      <c r="AE531" s="134"/>
      <c r="AF531" s="134"/>
      <c r="AG531" s="134"/>
      <c r="AH531" s="134"/>
      <c r="AI531" s="134"/>
      <c r="AJ531" s="134"/>
      <c r="AK531" s="409"/>
      <c r="AL531" s="409"/>
      <c r="AM531" s="409"/>
      <c r="AN531" s="409"/>
      <c r="AO531" s="409"/>
    </row>
    <row r="532" spans="1:41" ht="12.75" x14ac:dyDescent="0.2">
      <c r="A532" s="406"/>
      <c r="B532" s="407"/>
      <c r="F532" s="409"/>
      <c r="G532" s="409"/>
      <c r="H532" s="409"/>
      <c r="I532" s="409"/>
      <c r="J532" s="409"/>
      <c r="K532" s="409"/>
      <c r="L532" s="409"/>
      <c r="M532" s="409"/>
      <c r="N532" s="409"/>
      <c r="O532" s="409"/>
      <c r="P532" s="409"/>
      <c r="Q532" s="409"/>
      <c r="R532" s="409"/>
      <c r="S532" s="409"/>
      <c r="T532" s="409"/>
      <c r="U532" s="409"/>
      <c r="V532" s="409"/>
      <c r="W532" s="409"/>
      <c r="X532" s="409"/>
      <c r="Y532" s="409"/>
      <c r="Z532" s="409"/>
      <c r="AA532" s="409"/>
      <c r="AB532" s="409"/>
      <c r="AC532" s="409"/>
      <c r="AD532" s="134"/>
      <c r="AE532" s="134"/>
      <c r="AF532" s="134"/>
      <c r="AG532" s="134"/>
      <c r="AH532" s="134"/>
      <c r="AI532" s="134"/>
      <c r="AJ532" s="134"/>
      <c r="AK532" s="409"/>
      <c r="AL532" s="409"/>
      <c r="AM532" s="409"/>
      <c r="AN532" s="409"/>
      <c r="AO532" s="409"/>
    </row>
    <row r="533" spans="1:41" ht="12.75" x14ac:dyDescent="0.2">
      <c r="A533" s="406"/>
      <c r="B533" s="407"/>
      <c r="F533" s="409"/>
      <c r="G533" s="409"/>
      <c r="H533" s="409"/>
      <c r="I533" s="409"/>
      <c r="J533" s="409"/>
      <c r="K533" s="409"/>
      <c r="L533" s="409"/>
      <c r="M533" s="409"/>
      <c r="N533" s="409"/>
      <c r="O533" s="409"/>
      <c r="P533" s="409"/>
      <c r="Q533" s="409"/>
      <c r="R533" s="409"/>
      <c r="S533" s="409"/>
      <c r="T533" s="409"/>
      <c r="U533" s="409"/>
      <c r="V533" s="409"/>
      <c r="W533" s="409"/>
      <c r="X533" s="409"/>
      <c r="Y533" s="409"/>
      <c r="Z533" s="409"/>
      <c r="AA533" s="409"/>
      <c r="AB533" s="409"/>
      <c r="AC533" s="409"/>
      <c r="AD533" s="134"/>
      <c r="AE533" s="134"/>
      <c r="AF533" s="134"/>
      <c r="AG533" s="134"/>
      <c r="AH533" s="134"/>
      <c r="AI533" s="134"/>
      <c r="AJ533" s="134"/>
      <c r="AK533" s="409"/>
      <c r="AL533" s="409"/>
      <c r="AM533" s="409"/>
      <c r="AN533" s="409"/>
      <c r="AO533" s="409"/>
    </row>
    <row r="534" spans="1:41" ht="12.75" x14ac:dyDescent="0.2">
      <c r="A534" s="406"/>
      <c r="B534" s="407"/>
      <c r="F534" s="409"/>
      <c r="G534" s="409"/>
      <c r="H534" s="409"/>
      <c r="I534" s="409"/>
      <c r="J534" s="409"/>
      <c r="K534" s="409"/>
      <c r="L534" s="409"/>
      <c r="M534" s="409"/>
      <c r="N534" s="409"/>
      <c r="O534" s="409"/>
      <c r="P534" s="409"/>
      <c r="Q534" s="409"/>
      <c r="R534" s="409"/>
      <c r="S534" s="409"/>
      <c r="T534" s="409"/>
      <c r="U534" s="409"/>
      <c r="V534" s="409"/>
      <c r="W534" s="409"/>
      <c r="X534" s="409"/>
      <c r="Y534" s="409"/>
      <c r="Z534" s="409"/>
      <c r="AA534" s="409"/>
      <c r="AB534" s="409"/>
      <c r="AC534" s="409"/>
      <c r="AD534" s="134"/>
      <c r="AE534" s="134"/>
      <c r="AF534" s="134"/>
      <c r="AG534" s="134"/>
      <c r="AH534" s="134"/>
      <c r="AI534" s="134"/>
      <c r="AJ534" s="134"/>
      <c r="AK534" s="409"/>
      <c r="AL534" s="409"/>
      <c r="AM534" s="409"/>
      <c r="AN534" s="409"/>
      <c r="AO534" s="409"/>
    </row>
    <row r="535" spans="1:41" ht="12.75" x14ac:dyDescent="0.2">
      <c r="A535" s="406"/>
      <c r="B535" s="407"/>
      <c r="F535" s="409"/>
      <c r="G535" s="409"/>
      <c r="H535" s="409"/>
      <c r="I535" s="409"/>
      <c r="J535" s="409"/>
      <c r="K535" s="409"/>
      <c r="L535" s="409"/>
      <c r="M535" s="409"/>
      <c r="N535" s="409"/>
      <c r="O535" s="409"/>
      <c r="P535" s="409"/>
      <c r="Q535" s="409"/>
      <c r="R535" s="409"/>
      <c r="S535" s="409"/>
      <c r="T535" s="409"/>
      <c r="U535" s="409"/>
      <c r="V535" s="409"/>
      <c r="W535" s="409"/>
      <c r="X535" s="409"/>
      <c r="Y535" s="409"/>
      <c r="Z535" s="409"/>
      <c r="AA535" s="409"/>
      <c r="AB535" s="409"/>
      <c r="AC535" s="409"/>
      <c r="AD535" s="134"/>
      <c r="AE535" s="134"/>
      <c r="AF535" s="134"/>
      <c r="AG535" s="134"/>
      <c r="AH535" s="134"/>
      <c r="AI535" s="134"/>
      <c r="AJ535" s="134"/>
      <c r="AK535" s="409"/>
      <c r="AL535" s="409"/>
      <c r="AM535" s="409"/>
      <c r="AN535" s="409"/>
      <c r="AO535" s="409"/>
    </row>
    <row r="536" spans="1:41" ht="12.75" x14ac:dyDescent="0.2">
      <c r="A536" s="406"/>
      <c r="B536" s="407"/>
      <c r="F536" s="409"/>
      <c r="G536" s="409"/>
      <c r="H536" s="409"/>
      <c r="I536" s="409"/>
      <c r="J536" s="409"/>
      <c r="K536" s="409"/>
      <c r="L536" s="409"/>
      <c r="M536" s="409"/>
      <c r="N536" s="409"/>
      <c r="O536" s="409"/>
      <c r="P536" s="409"/>
      <c r="Q536" s="409"/>
      <c r="R536" s="409"/>
      <c r="S536" s="409"/>
      <c r="T536" s="409"/>
      <c r="U536" s="409"/>
      <c r="V536" s="409"/>
      <c r="W536" s="409"/>
      <c r="X536" s="409"/>
      <c r="Y536" s="409"/>
      <c r="Z536" s="409"/>
      <c r="AA536" s="409"/>
      <c r="AB536" s="409"/>
      <c r="AC536" s="409"/>
      <c r="AD536" s="134"/>
      <c r="AE536" s="134"/>
      <c r="AF536" s="134"/>
      <c r="AG536" s="134"/>
      <c r="AH536" s="134"/>
      <c r="AI536" s="134"/>
      <c r="AJ536" s="134"/>
      <c r="AK536" s="409"/>
      <c r="AL536" s="409"/>
      <c r="AM536" s="409"/>
      <c r="AN536" s="409"/>
      <c r="AO536" s="409"/>
    </row>
    <row r="537" spans="1:41" ht="12.75" x14ac:dyDescent="0.2">
      <c r="A537" s="406"/>
      <c r="B537" s="407"/>
      <c r="F537" s="409"/>
      <c r="G537" s="409"/>
      <c r="H537" s="409"/>
      <c r="I537" s="409"/>
      <c r="J537" s="409"/>
      <c r="K537" s="409"/>
      <c r="L537" s="409"/>
      <c r="M537" s="409"/>
      <c r="N537" s="409"/>
      <c r="O537" s="409"/>
      <c r="P537" s="409"/>
      <c r="Q537" s="409"/>
      <c r="R537" s="409"/>
      <c r="S537" s="409"/>
      <c r="T537" s="409"/>
      <c r="U537" s="409"/>
      <c r="V537" s="409"/>
      <c r="W537" s="409"/>
      <c r="X537" s="409"/>
      <c r="Y537" s="409"/>
      <c r="Z537" s="409"/>
      <c r="AA537" s="409"/>
      <c r="AB537" s="409"/>
      <c r="AC537" s="409"/>
      <c r="AD537" s="134"/>
      <c r="AE537" s="134"/>
      <c r="AF537" s="134"/>
      <c r="AG537" s="134"/>
      <c r="AH537" s="134"/>
      <c r="AI537" s="134"/>
      <c r="AJ537" s="134"/>
      <c r="AK537" s="409"/>
      <c r="AL537" s="409"/>
      <c r="AM537" s="409"/>
      <c r="AN537" s="409"/>
      <c r="AO537" s="409"/>
    </row>
    <row r="538" spans="1:41" ht="12.75" x14ac:dyDescent="0.2">
      <c r="A538" s="406"/>
      <c r="B538" s="407"/>
      <c r="F538" s="409"/>
      <c r="G538" s="409"/>
      <c r="H538" s="409"/>
      <c r="I538" s="409"/>
      <c r="J538" s="409"/>
      <c r="K538" s="409"/>
      <c r="L538" s="409"/>
      <c r="M538" s="409"/>
      <c r="N538" s="409"/>
      <c r="O538" s="409"/>
      <c r="P538" s="409"/>
      <c r="Q538" s="409"/>
      <c r="R538" s="409"/>
      <c r="S538" s="409"/>
      <c r="T538" s="409"/>
      <c r="U538" s="409"/>
      <c r="V538" s="409"/>
      <c r="W538" s="409"/>
      <c r="X538" s="409"/>
      <c r="Y538" s="409"/>
      <c r="Z538" s="409"/>
      <c r="AA538" s="409"/>
      <c r="AB538" s="409"/>
      <c r="AC538" s="409"/>
      <c r="AD538" s="134"/>
      <c r="AE538" s="134"/>
      <c r="AF538" s="134"/>
      <c r="AG538" s="134"/>
      <c r="AH538" s="134"/>
      <c r="AI538" s="134"/>
      <c r="AJ538" s="134"/>
      <c r="AK538" s="409"/>
      <c r="AL538" s="409"/>
      <c r="AM538" s="409"/>
      <c r="AN538" s="409"/>
      <c r="AO538" s="409"/>
    </row>
    <row r="539" spans="1:41" ht="12.75" x14ac:dyDescent="0.2">
      <c r="A539" s="406"/>
      <c r="B539" s="407"/>
      <c r="F539" s="409"/>
      <c r="G539" s="409"/>
      <c r="H539" s="409"/>
      <c r="I539" s="409"/>
      <c r="J539" s="409"/>
      <c r="K539" s="409"/>
      <c r="L539" s="409"/>
      <c r="M539" s="409"/>
      <c r="N539" s="409"/>
      <c r="O539" s="409"/>
      <c r="P539" s="409"/>
      <c r="Q539" s="409"/>
      <c r="R539" s="409"/>
      <c r="S539" s="409"/>
      <c r="T539" s="409"/>
      <c r="U539" s="409"/>
      <c r="V539" s="409"/>
      <c r="W539" s="409"/>
      <c r="X539" s="409"/>
      <c r="Y539" s="409"/>
      <c r="Z539" s="409"/>
      <c r="AA539" s="409"/>
      <c r="AB539" s="409"/>
      <c r="AC539" s="409"/>
      <c r="AD539" s="134"/>
      <c r="AE539" s="134"/>
      <c r="AF539" s="134"/>
      <c r="AG539" s="134"/>
      <c r="AH539" s="134"/>
      <c r="AI539" s="134"/>
      <c r="AJ539" s="134"/>
      <c r="AK539" s="409"/>
      <c r="AL539" s="409"/>
      <c r="AM539" s="409"/>
      <c r="AN539" s="409"/>
      <c r="AO539" s="409"/>
    </row>
    <row r="540" spans="1:41" ht="12.75" x14ac:dyDescent="0.2">
      <c r="A540" s="406"/>
      <c r="B540" s="407"/>
      <c r="F540" s="409"/>
      <c r="G540" s="409"/>
      <c r="H540" s="409"/>
      <c r="I540" s="409"/>
      <c r="J540" s="409"/>
      <c r="K540" s="409"/>
      <c r="L540" s="409"/>
      <c r="M540" s="409"/>
      <c r="N540" s="409"/>
      <c r="O540" s="409"/>
      <c r="P540" s="409"/>
      <c r="Q540" s="409"/>
      <c r="R540" s="409"/>
      <c r="S540" s="409"/>
      <c r="T540" s="409"/>
      <c r="U540" s="409"/>
      <c r="V540" s="409"/>
      <c r="W540" s="409"/>
      <c r="X540" s="409"/>
      <c r="Y540" s="409"/>
      <c r="Z540" s="409"/>
      <c r="AA540" s="409"/>
      <c r="AB540" s="409"/>
      <c r="AC540" s="409"/>
      <c r="AD540" s="134"/>
      <c r="AE540" s="134"/>
      <c r="AF540" s="134"/>
      <c r="AG540" s="134"/>
      <c r="AH540" s="134"/>
      <c r="AI540" s="134"/>
      <c r="AJ540" s="134"/>
      <c r="AK540" s="409"/>
      <c r="AL540" s="409"/>
      <c r="AM540" s="409"/>
      <c r="AN540" s="409"/>
      <c r="AO540" s="409"/>
    </row>
    <row r="541" spans="1:41" ht="12.75" x14ac:dyDescent="0.2">
      <c r="A541" s="406"/>
      <c r="B541" s="407"/>
      <c r="F541" s="409"/>
      <c r="G541" s="409"/>
      <c r="H541" s="409"/>
      <c r="I541" s="409"/>
      <c r="J541" s="409"/>
      <c r="K541" s="409"/>
      <c r="L541" s="409"/>
      <c r="M541" s="409"/>
      <c r="N541" s="409"/>
      <c r="O541" s="409"/>
      <c r="P541" s="409"/>
      <c r="Q541" s="409"/>
      <c r="R541" s="409"/>
      <c r="S541" s="409"/>
      <c r="T541" s="409"/>
      <c r="U541" s="409"/>
      <c r="V541" s="409"/>
      <c r="W541" s="409"/>
      <c r="X541" s="409"/>
      <c r="Y541" s="409"/>
      <c r="Z541" s="409"/>
      <c r="AA541" s="409"/>
      <c r="AB541" s="409"/>
      <c r="AC541" s="409"/>
      <c r="AD541" s="134"/>
      <c r="AE541" s="134"/>
      <c r="AF541" s="134"/>
      <c r="AG541" s="134"/>
      <c r="AH541" s="134"/>
      <c r="AI541" s="134"/>
      <c r="AJ541" s="134"/>
      <c r="AK541" s="409"/>
      <c r="AL541" s="409"/>
      <c r="AM541" s="409"/>
      <c r="AN541" s="409"/>
      <c r="AO541" s="409"/>
    </row>
    <row r="542" spans="1:41" ht="12.75" x14ac:dyDescent="0.2">
      <c r="A542" s="406"/>
      <c r="B542" s="407"/>
      <c r="F542" s="409"/>
      <c r="G542" s="409"/>
      <c r="H542" s="409"/>
      <c r="I542" s="409"/>
      <c r="J542" s="409"/>
      <c r="K542" s="409"/>
      <c r="L542" s="409"/>
      <c r="M542" s="409"/>
      <c r="N542" s="409"/>
      <c r="O542" s="409"/>
      <c r="P542" s="409"/>
      <c r="Q542" s="409"/>
      <c r="R542" s="409"/>
      <c r="S542" s="409"/>
      <c r="T542" s="409"/>
      <c r="U542" s="409"/>
      <c r="V542" s="409"/>
      <c r="W542" s="409"/>
      <c r="X542" s="409"/>
      <c r="Y542" s="409"/>
      <c r="Z542" s="409"/>
      <c r="AA542" s="409"/>
      <c r="AB542" s="409"/>
      <c r="AC542" s="409"/>
      <c r="AD542" s="134"/>
      <c r="AE542" s="134"/>
      <c r="AF542" s="134"/>
      <c r="AG542" s="134"/>
      <c r="AH542" s="134"/>
      <c r="AI542" s="134"/>
      <c r="AJ542" s="134"/>
      <c r="AK542" s="409"/>
      <c r="AL542" s="409"/>
      <c r="AM542" s="409"/>
      <c r="AN542" s="409"/>
      <c r="AO542" s="409"/>
    </row>
    <row r="543" spans="1:41" ht="12.75" x14ac:dyDescent="0.2">
      <c r="A543" s="406"/>
      <c r="B543" s="407"/>
      <c r="F543" s="409"/>
      <c r="G543" s="409"/>
      <c r="H543" s="409"/>
      <c r="I543" s="409"/>
      <c r="J543" s="409"/>
      <c r="K543" s="409"/>
      <c r="L543" s="409"/>
      <c r="M543" s="409"/>
      <c r="N543" s="409"/>
      <c r="O543" s="409"/>
      <c r="P543" s="409"/>
      <c r="Q543" s="409"/>
      <c r="R543" s="409"/>
      <c r="S543" s="409"/>
      <c r="T543" s="409"/>
      <c r="U543" s="409"/>
      <c r="V543" s="409"/>
      <c r="W543" s="409"/>
      <c r="X543" s="409"/>
      <c r="Y543" s="409"/>
      <c r="Z543" s="409"/>
      <c r="AA543" s="409"/>
      <c r="AB543" s="409"/>
      <c r="AC543" s="409"/>
      <c r="AD543" s="134"/>
      <c r="AE543" s="134"/>
      <c r="AF543" s="134"/>
      <c r="AG543" s="134"/>
      <c r="AH543" s="134"/>
      <c r="AI543" s="134"/>
      <c r="AJ543" s="134"/>
      <c r="AK543" s="409"/>
      <c r="AL543" s="409"/>
      <c r="AM543" s="409"/>
      <c r="AN543" s="409"/>
      <c r="AO543" s="409"/>
    </row>
    <row r="544" spans="1:41" ht="12.75" x14ac:dyDescent="0.2">
      <c r="A544" s="406"/>
      <c r="B544" s="407"/>
      <c r="F544" s="409"/>
      <c r="G544" s="409"/>
      <c r="H544" s="409"/>
      <c r="I544" s="409"/>
      <c r="J544" s="409"/>
      <c r="K544" s="409"/>
      <c r="L544" s="409"/>
      <c r="M544" s="409"/>
      <c r="N544" s="409"/>
      <c r="O544" s="409"/>
      <c r="P544" s="409"/>
      <c r="Q544" s="409"/>
      <c r="R544" s="409"/>
      <c r="S544" s="409"/>
      <c r="T544" s="409"/>
      <c r="U544" s="409"/>
      <c r="V544" s="409"/>
      <c r="W544" s="409"/>
      <c r="X544" s="409"/>
      <c r="Y544" s="409"/>
      <c r="Z544" s="409"/>
      <c r="AA544" s="409"/>
      <c r="AB544" s="409"/>
      <c r="AC544" s="409"/>
      <c r="AD544" s="134"/>
      <c r="AE544" s="134"/>
      <c r="AF544" s="134"/>
      <c r="AG544" s="134"/>
      <c r="AH544" s="134"/>
      <c r="AI544" s="134"/>
      <c r="AJ544" s="134"/>
      <c r="AK544" s="409"/>
      <c r="AL544" s="409"/>
      <c r="AM544" s="409"/>
      <c r="AN544" s="409"/>
      <c r="AO544" s="409"/>
    </row>
    <row r="545" spans="1:41" ht="12.75" x14ac:dyDescent="0.2">
      <c r="A545" s="406"/>
      <c r="B545" s="407"/>
      <c r="F545" s="409"/>
      <c r="G545" s="409"/>
      <c r="H545" s="409"/>
      <c r="I545" s="409"/>
      <c r="J545" s="409"/>
      <c r="K545" s="409"/>
      <c r="L545" s="409"/>
      <c r="M545" s="409"/>
      <c r="N545" s="409"/>
      <c r="O545" s="409"/>
      <c r="P545" s="409"/>
      <c r="Q545" s="409"/>
      <c r="R545" s="409"/>
      <c r="S545" s="409"/>
      <c r="T545" s="409"/>
      <c r="U545" s="409"/>
      <c r="V545" s="409"/>
      <c r="W545" s="409"/>
      <c r="X545" s="409"/>
      <c r="Y545" s="409"/>
      <c r="Z545" s="409"/>
      <c r="AA545" s="409"/>
      <c r="AB545" s="409"/>
      <c r="AC545" s="409"/>
      <c r="AD545" s="134"/>
      <c r="AE545" s="134"/>
      <c r="AF545" s="134"/>
      <c r="AG545" s="134"/>
      <c r="AH545" s="134"/>
      <c r="AI545" s="134"/>
      <c r="AJ545" s="134"/>
      <c r="AK545" s="409"/>
      <c r="AL545" s="409"/>
      <c r="AM545" s="409"/>
      <c r="AN545" s="409"/>
      <c r="AO545" s="409"/>
    </row>
    <row r="546" spans="1:41" ht="12.75" x14ac:dyDescent="0.2">
      <c r="A546" s="406"/>
      <c r="B546" s="407"/>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c r="AB546" s="409"/>
      <c r="AC546" s="409"/>
      <c r="AD546" s="134"/>
      <c r="AE546" s="134"/>
      <c r="AF546" s="134"/>
      <c r="AG546" s="134"/>
      <c r="AH546" s="134"/>
      <c r="AI546" s="134"/>
      <c r="AJ546" s="134"/>
      <c r="AK546" s="409"/>
      <c r="AL546" s="409"/>
      <c r="AM546" s="409"/>
      <c r="AN546" s="409"/>
      <c r="AO546" s="409"/>
    </row>
    <row r="547" spans="1:41" ht="12.75" x14ac:dyDescent="0.2">
      <c r="A547" s="406"/>
      <c r="B547" s="407"/>
      <c r="F547" s="409"/>
      <c r="G547" s="409"/>
      <c r="H547" s="409"/>
      <c r="I547" s="409"/>
      <c r="J547" s="409"/>
      <c r="K547" s="409"/>
      <c r="L547" s="409"/>
      <c r="M547" s="409"/>
      <c r="N547" s="409"/>
      <c r="O547" s="409"/>
      <c r="P547" s="409"/>
      <c r="Q547" s="409"/>
      <c r="R547" s="409"/>
      <c r="S547" s="409"/>
      <c r="T547" s="409"/>
      <c r="U547" s="409"/>
      <c r="V547" s="409"/>
      <c r="W547" s="409"/>
      <c r="X547" s="409"/>
      <c r="Y547" s="409"/>
      <c r="Z547" s="409"/>
      <c r="AA547" s="409"/>
      <c r="AB547" s="409"/>
      <c r="AC547" s="409"/>
      <c r="AD547" s="134"/>
      <c r="AE547" s="134"/>
      <c r="AF547" s="134"/>
      <c r="AG547" s="134"/>
      <c r="AH547" s="134"/>
      <c r="AI547" s="134"/>
      <c r="AJ547" s="134"/>
      <c r="AK547" s="409"/>
      <c r="AL547" s="409"/>
      <c r="AM547" s="409"/>
      <c r="AN547" s="409"/>
      <c r="AO547" s="409"/>
    </row>
    <row r="548" spans="1:41" ht="12.75" x14ac:dyDescent="0.2">
      <c r="A548" s="406"/>
      <c r="B548" s="407"/>
      <c r="F548" s="409"/>
      <c r="G548" s="409"/>
      <c r="H548" s="409"/>
      <c r="I548" s="409"/>
      <c r="J548" s="409"/>
      <c r="K548" s="409"/>
      <c r="L548" s="409"/>
      <c r="M548" s="409"/>
      <c r="N548" s="409"/>
      <c r="O548" s="409"/>
      <c r="P548" s="409"/>
      <c r="Q548" s="409"/>
      <c r="R548" s="409"/>
      <c r="S548" s="409"/>
      <c r="T548" s="409"/>
      <c r="U548" s="409"/>
      <c r="V548" s="409"/>
      <c r="W548" s="409"/>
      <c r="X548" s="409"/>
      <c r="Y548" s="409"/>
      <c r="Z548" s="409"/>
      <c r="AA548" s="409"/>
      <c r="AB548" s="409"/>
      <c r="AC548" s="409"/>
      <c r="AD548" s="134"/>
      <c r="AE548" s="134"/>
      <c r="AF548" s="134"/>
      <c r="AG548" s="134"/>
      <c r="AH548" s="134"/>
      <c r="AI548" s="134"/>
      <c r="AJ548" s="134"/>
      <c r="AK548" s="409"/>
      <c r="AL548" s="409"/>
      <c r="AM548" s="409"/>
      <c r="AN548" s="409"/>
      <c r="AO548" s="409"/>
    </row>
    <row r="549" spans="1:41" ht="12.75" x14ac:dyDescent="0.2">
      <c r="A549" s="406"/>
      <c r="B549" s="407"/>
      <c r="F549" s="409"/>
      <c r="G549" s="409"/>
      <c r="H549" s="409"/>
      <c r="I549" s="409"/>
      <c r="J549" s="409"/>
      <c r="K549" s="409"/>
      <c r="L549" s="409"/>
      <c r="M549" s="409"/>
      <c r="N549" s="409"/>
      <c r="O549" s="409"/>
      <c r="P549" s="409"/>
      <c r="Q549" s="409"/>
      <c r="R549" s="409"/>
      <c r="S549" s="409"/>
      <c r="T549" s="409"/>
      <c r="U549" s="409"/>
      <c r="V549" s="409"/>
      <c r="W549" s="409"/>
      <c r="X549" s="409"/>
      <c r="Y549" s="409"/>
      <c r="Z549" s="409"/>
      <c r="AA549" s="409"/>
      <c r="AB549" s="409"/>
      <c r="AC549" s="409"/>
      <c r="AD549" s="134"/>
      <c r="AE549" s="134"/>
      <c r="AF549" s="134"/>
      <c r="AG549" s="134"/>
      <c r="AH549" s="134"/>
      <c r="AI549" s="134"/>
      <c r="AJ549" s="134"/>
      <c r="AK549" s="409"/>
      <c r="AL549" s="409"/>
      <c r="AM549" s="409"/>
      <c r="AN549" s="409"/>
      <c r="AO549" s="409"/>
    </row>
    <row r="550" spans="1:41" ht="12.75" x14ac:dyDescent="0.2">
      <c r="A550" s="406"/>
      <c r="B550" s="407"/>
      <c r="F550" s="409"/>
      <c r="G550" s="409"/>
      <c r="H550" s="409"/>
      <c r="I550" s="409"/>
      <c r="J550" s="409"/>
      <c r="K550" s="409"/>
      <c r="L550" s="409"/>
      <c r="M550" s="409"/>
      <c r="N550" s="409"/>
      <c r="O550" s="409"/>
      <c r="P550" s="409"/>
      <c r="Q550" s="409"/>
      <c r="R550" s="409"/>
      <c r="S550" s="409"/>
      <c r="T550" s="409"/>
      <c r="U550" s="409"/>
      <c r="V550" s="409"/>
      <c r="W550" s="409"/>
      <c r="X550" s="409"/>
      <c r="Y550" s="409"/>
      <c r="Z550" s="409"/>
      <c r="AA550" s="409"/>
      <c r="AB550" s="409"/>
      <c r="AC550" s="409"/>
      <c r="AD550" s="134"/>
      <c r="AE550" s="134"/>
      <c r="AF550" s="134"/>
      <c r="AG550" s="134"/>
      <c r="AH550" s="134"/>
      <c r="AI550" s="134"/>
      <c r="AJ550" s="134"/>
      <c r="AK550" s="409"/>
      <c r="AL550" s="409"/>
      <c r="AM550" s="409"/>
      <c r="AN550" s="409"/>
      <c r="AO550" s="409"/>
    </row>
    <row r="551" spans="1:41" ht="12.75" x14ac:dyDescent="0.2">
      <c r="A551" s="406"/>
      <c r="B551" s="407"/>
      <c r="F551" s="409"/>
      <c r="G551" s="409"/>
      <c r="H551" s="409"/>
      <c r="I551" s="409"/>
      <c r="J551" s="409"/>
      <c r="K551" s="409"/>
      <c r="L551" s="409"/>
      <c r="M551" s="409"/>
      <c r="N551" s="409"/>
      <c r="O551" s="409"/>
      <c r="P551" s="409"/>
      <c r="Q551" s="409"/>
      <c r="R551" s="409"/>
      <c r="S551" s="409"/>
      <c r="T551" s="409"/>
      <c r="U551" s="409"/>
      <c r="V551" s="409"/>
      <c r="W551" s="409"/>
      <c r="X551" s="409"/>
      <c r="Y551" s="409"/>
      <c r="Z551" s="409"/>
      <c r="AA551" s="409"/>
      <c r="AB551" s="409"/>
      <c r="AC551" s="409"/>
      <c r="AD551" s="134"/>
      <c r="AE551" s="134"/>
      <c r="AF551" s="134"/>
      <c r="AG551" s="134"/>
      <c r="AH551" s="134"/>
      <c r="AI551" s="134"/>
      <c r="AJ551" s="134"/>
      <c r="AK551" s="409"/>
      <c r="AL551" s="409"/>
      <c r="AM551" s="409"/>
      <c r="AN551" s="409"/>
      <c r="AO551" s="409"/>
    </row>
    <row r="552" spans="1:41" ht="12.75" x14ac:dyDescent="0.2">
      <c r="A552" s="406"/>
      <c r="B552" s="407"/>
      <c r="F552" s="409"/>
      <c r="G552" s="409"/>
      <c r="H552" s="409"/>
      <c r="I552" s="409"/>
      <c r="J552" s="409"/>
      <c r="K552" s="409"/>
      <c r="L552" s="409"/>
      <c r="M552" s="409"/>
      <c r="N552" s="409"/>
      <c r="O552" s="409"/>
      <c r="P552" s="409"/>
      <c r="Q552" s="409"/>
      <c r="R552" s="409"/>
      <c r="S552" s="409"/>
      <c r="T552" s="409"/>
      <c r="U552" s="409"/>
      <c r="V552" s="409"/>
      <c r="W552" s="409"/>
      <c r="X552" s="409"/>
      <c r="Y552" s="409"/>
      <c r="Z552" s="409"/>
      <c r="AA552" s="409"/>
      <c r="AB552" s="409"/>
      <c r="AC552" s="409"/>
      <c r="AD552" s="134"/>
      <c r="AE552" s="134"/>
      <c r="AF552" s="134"/>
      <c r="AG552" s="134"/>
      <c r="AH552" s="134"/>
      <c r="AI552" s="134"/>
      <c r="AJ552" s="134"/>
      <c r="AK552" s="409"/>
      <c r="AL552" s="409"/>
      <c r="AM552" s="409"/>
      <c r="AN552" s="409"/>
      <c r="AO552" s="409"/>
    </row>
    <row r="553" spans="1:41" ht="12.75" x14ac:dyDescent="0.2">
      <c r="A553" s="406"/>
      <c r="B553" s="407"/>
      <c r="F553" s="409"/>
      <c r="G553" s="409"/>
      <c r="H553" s="409"/>
      <c r="I553" s="409"/>
      <c r="J553" s="409"/>
      <c r="K553" s="409"/>
      <c r="L553" s="409"/>
      <c r="M553" s="409"/>
      <c r="N553" s="409"/>
      <c r="O553" s="409"/>
      <c r="P553" s="409"/>
      <c r="Q553" s="409"/>
      <c r="R553" s="409"/>
      <c r="S553" s="409"/>
      <c r="T553" s="409"/>
      <c r="U553" s="409"/>
      <c r="V553" s="409"/>
      <c r="W553" s="409"/>
      <c r="X553" s="409"/>
      <c r="Y553" s="409"/>
      <c r="Z553" s="409"/>
      <c r="AA553" s="409"/>
      <c r="AB553" s="409"/>
      <c r="AC553" s="409"/>
      <c r="AD553" s="134"/>
      <c r="AE553" s="134"/>
      <c r="AF553" s="134"/>
      <c r="AG553" s="134"/>
      <c r="AH553" s="134"/>
      <c r="AI553" s="134"/>
      <c r="AJ553" s="134"/>
      <c r="AK553" s="409"/>
      <c r="AL553" s="409"/>
      <c r="AM553" s="409"/>
      <c r="AN553" s="409"/>
      <c r="AO553" s="409"/>
    </row>
    <row r="554" spans="1:41" ht="12.75" x14ac:dyDescent="0.2">
      <c r="A554" s="406"/>
      <c r="B554" s="407"/>
      <c r="F554" s="409"/>
      <c r="G554" s="409"/>
      <c r="H554" s="409"/>
      <c r="I554" s="409"/>
      <c r="J554" s="409"/>
      <c r="K554" s="409"/>
      <c r="L554" s="409"/>
      <c r="M554" s="409"/>
      <c r="N554" s="409"/>
      <c r="O554" s="409"/>
      <c r="P554" s="409"/>
      <c r="Q554" s="409"/>
      <c r="R554" s="409"/>
      <c r="S554" s="409"/>
      <c r="T554" s="409"/>
      <c r="U554" s="409"/>
      <c r="V554" s="409"/>
      <c r="W554" s="409"/>
      <c r="X554" s="409"/>
      <c r="Y554" s="409"/>
      <c r="Z554" s="409"/>
      <c r="AA554" s="409"/>
      <c r="AB554" s="409"/>
      <c r="AC554" s="409"/>
      <c r="AD554" s="134"/>
      <c r="AE554" s="134"/>
      <c r="AF554" s="134"/>
      <c r="AG554" s="134"/>
      <c r="AH554" s="134"/>
      <c r="AI554" s="134"/>
      <c r="AJ554" s="134"/>
      <c r="AK554" s="409"/>
      <c r="AL554" s="409"/>
      <c r="AM554" s="409"/>
      <c r="AN554" s="409"/>
      <c r="AO554" s="409"/>
    </row>
    <row r="555" spans="1:41" ht="12.75" x14ac:dyDescent="0.2">
      <c r="A555" s="406"/>
      <c r="B555" s="407"/>
      <c r="F555" s="409"/>
      <c r="G555" s="409"/>
      <c r="H555" s="409"/>
      <c r="I555" s="409"/>
      <c r="J555" s="409"/>
      <c r="K555" s="409"/>
      <c r="L555" s="409"/>
      <c r="M555" s="409"/>
      <c r="N555" s="409"/>
      <c r="O555" s="409"/>
      <c r="P555" s="409"/>
      <c r="Q555" s="409"/>
      <c r="R555" s="409"/>
      <c r="S555" s="409"/>
      <c r="T555" s="409"/>
      <c r="U555" s="409"/>
      <c r="V555" s="409"/>
      <c r="W555" s="409"/>
      <c r="X555" s="409"/>
      <c r="Y555" s="409"/>
      <c r="Z555" s="409"/>
      <c r="AA555" s="409"/>
      <c r="AB555" s="409"/>
      <c r="AC555" s="409"/>
      <c r="AD555" s="134"/>
      <c r="AE555" s="134"/>
      <c r="AF555" s="134"/>
      <c r="AG555" s="134"/>
      <c r="AH555" s="134"/>
      <c r="AI555" s="134"/>
      <c r="AJ555" s="134"/>
      <c r="AK555" s="409"/>
      <c r="AL555" s="409"/>
      <c r="AM555" s="409"/>
      <c r="AN555" s="409"/>
      <c r="AO555" s="409"/>
    </row>
    <row r="556" spans="1:41" ht="12.75" x14ac:dyDescent="0.2">
      <c r="A556" s="406"/>
      <c r="B556" s="407"/>
      <c r="F556" s="409"/>
      <c r="G556" s="409"/>
      <c r="H556" s="409"/>
      <c r="I556" s="409"/>
      <c r="J556" s="409"/>
      <c r="K556" s="409"/>
      <c r="L556" s="409"/>
      <c r="M556" s="409"/>
      <c r="N556" s="409"/>
      <c r="O556" s="409"/>
      <c r="P556" s="409"/>
      <c r="Q556" s="409"/>
      <c r="R556" s="409"/>
      <c r="S556" s="409"/>
      <c r="T556" s="409"/>
      <c r="U556" s="409"/>
      <c r="V556" s="409"/>
      <c r="W556" s="409"/>
      <c r="X556" s="409"/>
      <c r="Y556" s="409"/>
      <c r="Z556" s="409"/>
      <c r="AA556" s="409"/>
      <c r="AB556" s="409"/>
      <c r="AC556" s="409"/>
      <c r="AD556" s="134"/>
      <c r="AE556" s="134"/>
      <c r="AF556" s="134"/>
      <c r="AG556" s="134"/>
      <c r="AH556" s="134"/>
      <c r="AI556" s="134"/>
      <c r="AJ556" s="134"/>
      <c r="AK556" s="409"/>
      <c r="AL556" s="409"/>
      <c r="AM556" s="409"/>
      <c r="AN556" s="409"/>
      <c r="AO556" s="409"/>
    </row>
    <row r="557" spans="1:41" ht="12.75" x14ac:dyDescent="0.2">
      <c r="A557" s="406"/>
      <c r="B557" s="407"/>
      <c r="F557" s="409"/>
      <c r="G557" s="409"/>
      <c r="H557" s="409"/>
      <c r="I557" s="409"/>
      <c r="J557" s="409"/>
      <c r="K557" s="409"/>
      <c r="L557" s="409"/>
      <c r="M557" s="409"/>
      <c r="N557" s="409"/>
      <c r="O557" s="409"/>
      <c r="P557" s="409"/>
      <c r="Q557" s="409"/>
      <c r="R557" s="409"/>
      <c r="S557" s="409"/>
      <c r="T557" s="409"/>
      <c r="U557" s="409"/>
      <c r="V557" s="409"/>
      <c r="W557" s="409"/>
      <c r="X557" s="409"/>
      <c r="Y557" s="409"/>
      <c r="Z557" s="409"/>
      <c r="AA557" s="409"/>
      <c r="AB557" s="409"/>
      <c r="AC557" s="409"/>
      <c r="AD557" s="134"/>
      <c r="AE557" s="134"/>
      <c r="AF557" s="134"/>
      <c r="AG557" s="134"/>
      <c r="AH557" s="134"/>
      <c r="AI557" s="134"/>
      <c r="AJ557" s="134"/>
      <c r="AK557" s="409"/>
      <c r="AL557" s="409"/>
      <c r="AM557" s="409"/>
      <c r="AN557" s="409"/>
      <c r="AO557" s="409"/>
    </row>
    <row r="558" spans="1:41" ht="12.75" x14ac:dyDescent="0.2">
      <c r="A558" s="406"/>
      <c r="B558" s="407"/>
      <c r="F558" s="409"/>
      <c r="G558" s="409"/>
      <c r="H558" s="409"/>
      <c r="I558" s="409"/>
      <c r="J558" s="409"/>
      <c r="K558" s="409"/>
      <c r="L558" s="409"/>
      <c r="M558" s="409"/>
      <c r="N558" s="409"/>
      <c r="O558" s="409"/>
      <c r="P558" s="409"/>
      <c r="Q558" s="409"/>
      <c r="R558" s="409"/>
      <c r="S558" s="409"/>
      <c r="T558" s="409"/>
      <c r="U558" s="409"/>
      <c r="V558" s="409"/>
      <c r="W558" s="409"/>
      <c r="X558" s="409"/>
      <c r="Y558" s="409"/>
      <c r="Z558" s="409"/>
      <c r="AA558" s="409"/>
      <c r="AB558" s="409"/>
      <c r="AC558" s="409"/>
      <c r="AD558" s="134"/>
      <c r="AE558" s="134"/>
      <c r="AF558" s="134"/>
      <c r="AG558" s="134"/>
      <c r="AH558" s="134"/>
      <c r="AI558" s="134"/>
      <c r="AJ558" s="134"/>
      <c r="AK558" s="409"/>
      <c r="AL558" s="409"/>
      <c r="AM558" s="409"/>
      <c r="AN558" s="409"/>
      <c r="AO558" s="409"/>
    </row>
    <row r="559" spans="1:41" ht="12.75" x14ac:dyDescent="0.2">
      <c r="A559" s="406"/>
      <c r="B559" s="407"/>
      <c r="F559" s="409"/>
      <c r="G559" s="409"/>
      <c r="H559" s="409"/>
      <c r="I559" s="409"/>
      <c r="J559" s="409"/>
      <c r="K559" s="409"/>
      <c r="L559" s="409"/>
      <c r="M559" s="409"/>
      <c r="N559" s="409"/>
      <c r="O559" s="409"/>
      <c r="P559" s="409"/>
      <c r="Q559" s="409"/>
      <c r="R559" s="409"/>
      <c r="S559" s="409"/>
      <c r="T559" s="409"/>
      <c r="U559" s="409"/>
      <c r="V559" s="409"/>
      <c r="W559" s="409"/>
      <c r="X559" s="409"/>
      <c r="Y559" s="409"/>
      <c r="Z559" s="409"/>
      <c r="AA559" s="409"/>
      <c r="AB559" s="409"/>
      <c r="AC559" s="409"/>
      <c r="AD559" s="134"/>
      <c r="AE559" s="134"/>
      <c r="AF559" s="134"/>
      <c r="AG559" s="134"/>
      <c r="AH559" s="134"/>
      <c r="AI559" s="134"/>
      <c r="AJ559" s="134"/>
      <c r="AK559" s="409"/>
      <c r="AL559" s="409"/>
      <c r="AM559" s="409"/>
      <c r="AN559" s="409"/>
      <c r="AO559" s="409"/>
    </row>
    <row r="560" spans="1:41" ht="12.75" x14ac:dyDescent="0.2">
      <c r="A560" s="406"/>
      <c r="B560" s="407"/>
      <c r="F560" s="409"/>
      <c r="G560" s="409"/>
      <c r="H560" s="409"/>
      <c r="I560" s="409"/>
      <c r="J560" s="409"/>
      <c r="K560" s="409"/>
      <c r="L560" s="409"/>
      <c r="M560" s="409"/>
      <c r="N560" s="409"/>
      <c r="O560" s="409"/>
      <c r="P560" s="409"/>
      <c r="Q560" s="409"/>
      <c r="R560" s="409"/>
      <c r="S560" s="409"/>
      <c r="T560" s="409"/>
      <c r="U560" s="409"/>
      <c r="V560" s="409"/>
      <c r="W560" s="409"/>
      <c r="X560" s="409"/>
      <c r="Y560" s="409"/>
      <c r="Z560" s="409"/>
      <c r="AA560" s="409"/>
      <c r="AB560" s="409"/>
      <c r="AC560" s="409"/>
      <c r="AD560" s="134"/>
      <c r="AE560" s="134"/>
      <c r="AF560" s="134"/>
      <c r="AG560" s="134"/>
      <c r="AH560" s="134"/>
      <c r="AI560" s="134"/>
      <c r="AJ560" s="134"/>
      <c r="AK560" s="409"/>
      <c r="AL560" s="409"/>
      <c r="AM560" s="409"/>
      <c r="AN560" s="409"/>
      <c r="AO560" s="409"/>
    </row>
    <row r="561" spans="1:41" ht="12.75" x14ac:dyDescent="0.2">
      <c r="A561" s="406"/>
      <c r="B561" s="407"/>
      <c r="F561" s="409"/>
      <c r="G561" s="409"/>
      <c r="H561" s="409"/>
      <c r="I561" s="409"/>
      <c r="J561" s="409"/>
      <c r="K561" s="409"/>
      <c r="L561" s="409"/>
      <c r="M561" s="409"/>
      <c r="N561" s="409"/>
      <c r="O561" s="409"/>
      <c r="P561" s="409"/>
      <c r="Q561" s="409"/>
      <c r="R561" s="409"/>
      <c r="S561" s="409"/>
      <c r="T561" s="409"/>
      <c r="U561" s="409"/>
      <c r="V561" s="409"/>
      <c r="W561" s="409"/>
      <c r="X561" s="409"/>
      <c r="Y561" s="409"/>
      <c r="Z561" s="409"/>
      <c r="AA561" s="409"/>
      <c r="AB561" s="409"/>
      <c r="AC561" s="409"/>
      <c r="AD561" s="134"/>
      <c r="AE561" s="134"/>
      <c r="AF561" s="134"/>
      <c r="AG561" s="134"/>
      <c r="AH561" s="134"/>
      <c r="AI561" s="134"/>
      <c r="AJ561" s="134"/>
      <c r="AK561" s="409"/>
      <c r="AL561" s="409"/>
      <c r="AM561" s="409"/>
      <c r="AN561" s="409"/>
      <c r="AO561" s="409"/>
    </row>
    <row r="562" spans="1:41" ht="12.75" x14ac:dyDescent="0.2">
      <c r="A562" s="406"/>
      <c r="B562" s="407"/>
      <c r="F562" s="409"/>
      <c r="G562" s="409"/>
      <c r="H562" s="409"/>
      <c r="I562" s="409"/>
      <c r="J562" s="409"/>
      <c r="K562" s="409"/>
      <c r="L562" s="409"/>
      <c r="M562" s="409"/>
      <c r="N562" s="409"/>
      <c r="O562" s="409"/>
      <c r="P562" s="409"/>
      <c r="Q562" s="409"/>
      <c r="R562" s="409"/>
      <c r="S562" s="409"/>
      <c r="T562" s="409"/>
      <c r="U562" s="409"/>
      <c r="V562" s="409"/>
      <c r="W562" s="409"/>
      <c r="X562" s="409"/>
      <c r="Y562" s="409"/>
      <c r="Z562" s="409"/>
      <c r="AA562" s="409"/>
      <c r="AB562" s="409"/>
      <c r="AC562" s="409"/>
      <c r="AD562" s="134"/>
      <c r="AE562" s="134"/>
      <c r="AF562" s="134"/>
      <c r="AG562" s="134"/>
      <c r="AH562" s="134"/>
      <c r="AI562" s="134"/>
      <c r="AJ562" s="134"/>
      <c r="AK562" s="409"/>
      <c r="AL562" s="409"/>
      <c r="AM562" s="409"/>
      <c r="AN562" s="409"/>
      <c r="AO562" s="409"/>
    </row>
    <row r="563" spans="1:41" ht="12.75" x14ac:dyDescent="0.2">
      <c r="A563" s="406"/>
      <c r="B563" s="407"/>
      <c r="F563" s="409"/>
      <c r="G563" s="409"/>
      <c r="H563" s="409"/>
      <c r="I563" s="409"/>
      <c r="J563" s="409"/>
      <c r="K563" s="409"/>
      <c r="L563" s="409"/>
      <c r="M563" s="409"/>
      <c r="N563" s="409"/>
      <c r="O563" s="409"/>
      <c r="P563" s="409"/>
      <c r="Q563" s="409"/>
      <c r="R563" s="409"/>
      <c r="S563" s="409"/>
      <c r="T563" s="409"/>
      <c r="U563" s="409"/>
      <c r="V563" s="409"/>
      <c r="W563" s="409"/>
      <c r="X563" s="409"/>
      <c r="Y563" s="409"/>
      <c r="Z563" s="409"/>
      <c r="AA563" s="409"/>
      <c r="AB563" s="409"/>
      <c r="AC563" s="409"/>
      <c r="AD563" s="134"/>
      <c r="AE563" s="134"/>
      <c r="AF563" s="134"/>
      <c r="AG563" s="134"/>
      <c r="AH563" s="134"/>
      <c r="AI563" s="134"/>
      <c r="AJ563" s="134"/>
      <c r="AK563" s="409"/>
      <c r="AL563" s="409"/>
      <c r="AM563" s="409"/>
      <c r="AN563" s="409"/>
      <c r="AO563" s="409"/>
    </row>
    <row r="564" spans="1:41" ht="12.75" x14ac:dyDescent="0.2">
      <c r="A564" s="406"/>
      <c r="B564" s="407"/>
      <c r="F564" s="409"/>
      <c r="G564" s="409"/>
      <c r="H564" s="409"/>
      <c r="I564" s="409"/>
      <c r="J564" s="409"/>
      <c r="K564" s="409"/>
      <c r="L564" s="409"/>
      <c r="M564" s="409"/>
      <c r="N564" s="409"/>
      <c r="O564" s="409"/>
      <c r="P564" s="409"/>
      <c r="Q564" s="409"/>
      <c r="R564" s="409"/>
      <c r="S564" s="409"/>
      <c r="T564" s="409"/>
      <c r="U564" s="409"/>
      <c r="V564" s="409"/>
      <c r="W564" s="409"/>
      <c r="X564" s="409"/>
      <c r="Y564" s="409"/>
      <c r="Z564" s="409"/>
      <c r="AA564" s="409"/>
      <c r="AB564" s="409"/>
      <c r="AC564" s="409"/>
      <c r="AD564" s="134"/>
      <c r="AE564" s="134"/>
      <c r="AF564" s="134"/>
      <c r="AG564" s="134"/>
      <c r="AH564" s="134"/>
      <c r="AI564" s="134"/>
      <c r="AJ564" s="134"/>
      <c r="AK564" s="409"/>
      <c r="AL564" s="409"/>
      <c r="AM564" s="409"/>
      <c r="AN564" s="409"/>
      <c r="AO564" s="409"/>
    </row>
    <row r="565" spans="1:41" ht="12.75" x14ac:dyDescent="0.2">
      <c r="A565" s="406"/>
      <c r="B565" s="407"/>
      <c r="F565" s="409"/>
      <c r="G565" s="409"/>
      <c r="H565" s="409"/>
      <c r="I565" s="409"/>
      <c r="J565" s="409"/>
      <c r="K565" s="409"/>
      <c r="L565" s="409"/>
      <c r="M565" s="409"/>
      <c r="N565" s="409"/>
      <c r="O565" s="409"/>
      <c r="P565" s="409"/>
      <c r="Q565" s="409"/>
      <c r="R565" s="409"/>
      <c r="S565" s="409"/>
      <c r="T565" s="409"/>
      <c r="U565" s="409"/>
      <c r="V565" s="409"/>
      <c r="W565" s="409"/>
      <c r="X565" s="409"/>
      <c r="Y565" s="409"/>
      <c r="Z565" s="409"/>
      <c r="AA565" s="409"/>
      <c r="AB565" s="409"/>
      <c r="AC565" s="409"/>
      <c r="AD565" s="134"/>
      <c r="AE565" s="134"/>
      <c r="AF565" s="134"/>
      <c r="AG565" s="134"/>
      <c r="AH565" s="134"/>
      <c r="AI565" s="134"/>
      <c r="AJ565" s="134"/>
      <c r="AK565" s="409"/>
      <c r="AL565" s="409"/>
      <c r="AM565" s="409"/>
      <c r="AN565" s="409"/>
      <c r="AO565" s="409"/>
    </row>
    <row r="566" spans="1:41" ht="12.75" x14ac:dyDescent="0.2">
      <c r="A566" s="406"/>
      <c r="B566" s="407"/>
      <c r="F566" s="409"/>
      <c r="G566" s="409"/>
      <c r="H566" s="409"/>
      <c r="I566" s="409"/>
      <c r="J566" s="409"/>
      <c r="K566" s="409"/>
      <c r="L566" s="409"/>
      <c r="M566" s="409"/>
      <c r="N566" s="409"/>
      <c r="O566" s="409"/>
      <c r="P566" s="409"/>
      <c r="Q566" s="409"/>
      <c r="R566" s="409"/>
      <c r="S566" s="409"/>
      <c r="T566" s="409"/>
      <c r="U566" s="409"/>
      <c r="V566" s="409"/>
      <c r="W566" s="409"/>
      <c r="X566" s="409"/>
      <c r="Y566" s="409"/>
      <c r="Z566" s="409"/>
      <c r="AA566" s="409"/>
      <c r="AB566" s="409"/>
      <c r="AC566" s="409"/>
      <c r="AD566" s="134"/>
      <c r="AE566" s="134"/>
      <c r="AF566" s="134"/>
      <c r="AG566" s="134"/>
      <c r="AH566" s="134"/>
      <c r="AI566" s="134"/>
      <c r="AJ566" s="134"/>
      <c r="AK566" s="409"/>
      <c r="AL566" s="409"/>
      <c r="AM566" s="409"/>
      <c r="AN566" s="409"/>
      <c r="AO566" s="409"/>
    </row>
    <row r="567" spans="1:41" ht="12.75" x14ac:dyDescent="0.2">
      <c r="A567" s="406"/>
      <c r="B567" s="407"/>
      <c r="F567" s="409"/>
      <c r="G567" s="409"/>
      <c r="H567" s="409"/>
      <c r="I567" s="409"/>
      <c r="J567" s="409"/>
      <c r="K567" s="409"/>
      <c r="L567" s="409"/>
      <c r="M567" s="409"/>
      <c r="N567" s="409"/>
      <c r="O567" s="409"/>
      <c r="P567" s="409"/>
      <c r="Q567" s="409"/>
      <c r="R567" s="409"/>
      <c r="S567" s="409"/>
      <c r="T567" s="409"/>
      <c r="U567" s="409"/>
      <c r="V567" s="409"/>
      <c r="W567" s="409"/>
      <c r="X567" s="409"/>
      <c r="Y567" s="409"/>
      <c r="Z567" s="409"/>
      <c r="AA567" s="409"/>
      <c r="AB567" s="409"/>
      <c r="AC567" s="409"/>
      <c r="AD567" s="134"/>
      <c r="AE567" s="134"/>
      <c r="AF567" s="134"/>
      <c r="AG567" s="134"/>
      <c r="AH567" s="134"/>
      <c r="AI567" s="134"/>
      <c r="AJ567" s="134"/>
      <c r="AK567" s="409"/>
      <c r="AL567" s="409"/>
      <c r="AM567" s="409"/>
      <c r="AN567" s="409"/>
      <c r="AO567" s="409"/>
    </row>
    <row r="568" spans="1:41" ht="12.75" x14ac:dyDescent="0.2">
      <c r="A568" s="406"/>
      <c r="B568" s="407"/>
      <c r="F568" s="409"/>
      <c r="G568" s="409"/>
      <c r="H568" s="409"/>
      <c r="I568" s="409"/>
      <c r="J568" s="409"/>
      <c r="K568" s="409"/>
      <c r="L568" s="409"/>
      <c r="M568" s="409"/>
      <c r="N568" s="409"/>
      <c r="O568" s="409"/>
      <c r="P568" s="409"/>
      <c r="Q568" s="409"/>
      <c r="R568" s="409"/>
      <c r="S568" s="409"/>
      <c r="T568" s="409"/>
      <c r="U568" s="409"/>
      <c r="V568" s="409"/>
      <c r="W568" s="409"/>
      <c r="X568" s="409"/>
      <c r="Y568" s="409"/>
      <c r="Z568" s="409"/>
      <c r="AA568" s="409"/>
      <c r="AB568" s="409"/>
      <c r="AC568" s="409"/>
      <c r="AD568" s="134"/>
      <c r="AE568" s="134"/>
      <c r="AF568" s="134"/>
      <c r="AG568" s="134"/>
      <c r="AH568" s="134"/>
      <c r="AI568" s="134"/>
      <c r="AJ568" s="134"/>
      <c r="AK568" s="409"/>
      <c r="AL568" s="409"/>
      <c r="AM568" s="409"/>
      <c r="AN568" s="409"/>
      <c r="AO568" s="409"/>
    </row>
    <row r="569" spans="1:41" ht="12.75" x14ac:dyDescent="0.2">
      <c r="A569" s="406"/>
      <c r="B569" s="407"/>
      <c r="F569" s="409"/>
      <c r="G569" s="409"/>
      <c r="H569" s="409"/>
      <c r="I569" s="409"/>
      <c r="J569" s="409"/>
      <c r="K569" s="409"/>
      <c r="L569" s="409"/>
      <c r="M569" s="409"/>
      <c r="N569" s="409"/>
      <c r="O569" s="409"/>
      <c r="P569" s="409"/>
      <c r="Q569" s="409"/>
      <c r="R569" s="409"/>
      <c r="S569" s="409"/>
      <c r="T569" s="409"/>
      <c r="U569" s="409"/>
      <c r="V569" s="409"/>
      <c r="W569" s="409"/>
      <c r="X569" s="409"/>
      <c r="Y569" s="409"/>
      <c r="Z569" s="409"/>
      <c r="AA569" s="409"/>
      <c r="AB569" s="409"/>
      <c r="AC569" s="409"/>
      <c r="AD569" s="134"/>
      <c r="AE569" s="134"/>
      <c r="AF569" s="134"/>
      <c r="AG569" s="134"/>
      <c r="AH569" s="134"/>
      <c r="AI569" s="134"/>
      <c r="AJ569" s="134"/>
      <c r="AK569" s="409"/>
      <c r="AL569" s="409"/>
      <c r="AM569" s="409"/>
      <c r="AN569" s="409"/>
      <c r="AO569" s="409"/>
    </row>
    <row r="570" spans="1:41" ht="12.75" x14ac:dyDescent="0.2">
      <c r="A570" s="406"/>
      <c r="B570" s="407"/>
      <c r="F570" s="409"/>
      <c r="G570" s="409"/>
      <c r="H570" s="409"/>
      <c r="I570" s="409"/>
      <c r="J570" s="409"/>
      <c r="K570" s="409"/>
      <c r="L570" s="409"/>
      <c r="M570" s="409"/>
      <c r="N570" s="409"/>
      <c r="O570" s="409"/>
      <c r="P570" s="409"/>
      <c r="Q570" s="409"/>
      <c r="R570" s="409"/>
      <c r="S570" s="409"/>
      <c r="T570" s="409"/>
      <c r="U570" s="409"/>
      <c r="V570" s="409"/>
      <c r="W570" s="409"/>
      <c r="X570" s="409"/>
      <c r="Y570" s="409"/>
      <c r="Z570" s="409"/>
      <c r="AA570" s="409"/>
      <c r="AB570" s="409"/>
      <c r="AC570" s="409"/>
      <c r="AD570" s="134"/>
      <c r="AE570" s="134"/>
      <c r="AF570" s="134"/>
      <c r="AG570" s="134"/>
      <c r="AH570" s="134"/>
      <c r="AI570" s="134"/>
      <c r="AJ570" s="134"/>
      <c r="AK570" s="409"/>
      <c r="AL570" s="409"/>
      <c r="AM570" s="409"/>
      <c r="AN570" s="409"/>
      <c r="AO570" s="409"/>
    </row>
    <row r="571" spans="1:41" ht="12.75" x14ac:dyDescent="0.2">
      <c r="A571" s="406"/>
      <c r="B571" s="407"/>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134"/>
      <c r="AE571" s="134"/>
      <c r="AF571" s="134"/>
      <c r="AG571" s="134"/>
      <c r="AH571" s="134"/>
      <c r="AI571" s="134"/>
      <c r="AJ571" s="134"/>
      <c r="AK571" s="409"/>
      <c r="AL571" s="409"/>
      <c r="AM571" s="409"/>
      <c r="AN571" s="409"/>
      <c r="AO571" s="409"/>
    </row>
    <row r="572" spans="1:41" ht="12.75" x14ac:dyDescent="0.2">
      <c r="A572" s="406"/>
      <c r="B572" s="407"/>
      <c r="F572" s="409"/>
      <c r="G572" s="409"/>
      <c r="H572" s="409"/>
      <c r="I572" s="409"/>
      <c r="J572" s="409"/>
      <c r="K572" s="409"/>
      <c r="L572" s="409"/>
      <c r="M572" s="409"/>
      <c r="N572" s="409"/>
      <c r="O572" s="409"/>
      <c r="P572" s="409"/>
      <c r="Q572" s="409"/>
      <c r="R572" s="409"/>
      <c r="S572" s="409"/>
      <c r="T572" s="409"/>
      <c r="U572" s="409"/>
      <c r="V572" s="409"/>
      <c r="W572" s="409"/>
      <c r="X572" s="409"/>
      <c r="Y572" s="409"/>
      <c r="Z572" s="409"/>
      <c r="AA572" s="409"/>
      <c r="AB572" s="409"/>
      <c r="AC572" s="409"/>
      <c r="AD572" s="134"/>
      <c r="AE572" s="134"/>
      <c r="AF572" s="134"/>
      <c r="AG572" s="134"/>
      <c r="AH572" s="134"/>
      <c r="AI572" s="134"/>
      <c r="AJ572" s="134"/>
      <c r="AK572" s="409"/>
      <c r="AL572" s="409"/>
      <c r="AM572" s="409"/>
      <c r="AN572" s="409"/>
      <c r="AO572" s="409"/>
    </row>
    <row r="573" spans="1:41" ht="12.75" x14ac:dyDescent="0.2">
      <c r="A573" s="406"/>
      <c r="B573" s="407"/>
      <c r="F573" s="409"/>
      <c r="G573" s="409"/>
      <c r="H573" s="409"/>
      <c r="I573" s="409"/>
      <c r="J573" s="409"/>
      <c r="K573" s="409"/>
      <c r="L573" s="409"/>
      <c r="M573" s="409"/>
      <c r="N573" s="409"/>
      <c r="O573" s="409"/>
      <c r="P573" s="409"/>
      <c r="Q573" s="409"/>
      <c r="R573" s="409"/>
      <c r="S573" s="409"/>
      <c r="T573" s="409"/>
      <c r="U573" s="409"/>
      <c r="V573" s="409"/>
      <c r="W573" s="409"/>
      <c r="X573" s="409"/>
      <c r="Y573" s="409"/>
      <c r="Z573" s="409"/>
      <c r="AA573" s="409"/>
      <c r="AB573" s="409"/>
      <c r="AC573" s="409"/>
      <c r="AD573" s="134"/>
      <c r="AE573" s="134"/>
      <c r="AF573" s="134"/>
      <c r="AG573" s="134"/>
      <c r="AH573" s="134"/>
      <c r="AI573" s="134"/>
      <c r="AJ573" s="134"/>
      <c r="AK573" s="409"/>
      <c r="AL573" s="409"/>
      <c r="AM573" s="409"/>
      <c r="AN573" s="409"/>
      <c r="AO573" s="409"/>
    </row>
    <row r="574" spans="1:41" ht="12.75" x14ac:dyDescent="0.2">
      <c r="A574" s="406"/>
      <c r="B574" s="407"/>
      <c r="F574" s="409"/>
      <c r="G574" s="409"/>
      <c r="H574" s="409"/>
      <c r="I574" s="409"/>
      <c r="J574" s="409"/>
      <c r="K574" s="409"/>
      <c r="L574" s="409"/>
      <c r="M574" s="409"/>
      <c r="N574" s="409"/>
      <c r="O574" s="409"/>
      <c r="P574" s="409"/>
      <c r="Q574" s="409"/>
      <c r="R574" s="409"/>
      <c r="S574" s="409"/>
      <c r="T574" s="409"/>
      <c r="U574" s="409"/>
      <c r="V574" s="409"/>
      <c r="W574" s="409"/>
      <c r="X574" s="409"/>
      <c r="Y574" s="409"/>
      <c r="Z574" s="409"/>
      <c r="AA574" s="409"/>
      <c r="AB574" s="409"/>
      <c r="AC574" s="409"/>
      <c r="AD574" s="134"/>
      <c r="AE574" s="134"/>
      <c r="AF574" s="134"/>
      <c r="AG574" s="134"/>
      <c r="AH574" s="134"/>
      <c r="AI574" s="134"/>
      <c r="AJ574" s="134"/>
      <c r="AK574" s="409"/>
      <c r="AL574" s="409"/>
      <c r="AM574" s="409"/>
      <c r="AN574" s="409"/>
      <c r="AO574" s="409"/>
    </row>
    <row r="575" spans="1:41" ht="12.75" x14ac:dyDescent="0.2">
      <c r="A575" s="406"/>
      <c r="B575" s="407"/>
      <c r="F575" s="409"/>
      <c r="G575" s="409"/>
      <c r="H575" s="409"/>
      <c r="I575" s="409"/>
      <c r="J575" s="409"/>
      <c r="K575" s="409"/>
      <c r="L575" s="409"/>
      <c r="M575" s="409"/>
      <c r="N575" s="409"/>
      <c r="O575" s="409"/>
      <c r="P575" s="409"/>
      <c r="Q575" s="409"/>
      <c r="R575" s="409"/>
      <c r="S575" s="409"/>
      <c r="T575" s="409"/>
      <c r="U575" s="409"/>
      <c r="V575" s="409"/>
      <c r="W575" s="409"/>
      <c r="X575" s="409"/>
      <c r="Y575" s="409"/>
      <c r="Z575" s="409"/>
      <c r="AA575" s="409"/>
      <c r="AB575" s="409"/>
      <c r="AC575" s="409"/>
      <c r="AD575" s="134"/>
      <c r="AE575" s="134"/>
      <c r="AF575" s="134"/>
      <c r="AG575" s="134"/>
      <c r="AH575" s="134"/>
      <c r="AI575" s="134"/>
      <c r="AJ575" s="134"/>
      <c r="AK575" s="409"/>
      <c r="AL575" s="409"/>
      <c r="AM575" s="409"/>
      <c r="AN575" s="409"/>
      <c r="AO575" s="409"/>
    </row>
    <row r="576" spans="1:41" ht="12.75" x14ac:dyDescent="0.2">
      <c r="A576" s="406"/>
      <c r="B576" s="407"/>
      <c r="F576" s="409"/>
      <c r="G576" s="409"/>
      <c r="H576" s="409"/>
      <c r="I576" s="409"/>
      <c r="J576" s="409"/>
      <c r="K576" s="409"/>
      <c r="L576" s="409"/>
      <c r="M576" s="409"/>
      <c r="N576" s="409"/>
      <c r="O576" s="409"/>
      <c r="P576" s="409"/>
      <c r="Q576" s="409"/>
      <c r="R576" s="409"/>
      <c r="S576" s="409"/>
      <c r="T576" s="409"/>
      <c r="U576" s="409"/>
      <c r="V576" s="409"/>
      <c r="W576" s="409"/>
      <c r="X576" s="409"/>
      <c r="Y576" s="409"/>
      <c r="Z576" s="409"/>
      <c r="AA576" s="409"/>
      <c r="AB576" s="409"/>
      <c r="AC576" s="409"/>
      <c r="AD576" s="134"/>
      <c r="AE576" s="134"/>
      <c r="AF576" s="134"/>
      <c r="AG576" s="134"/>
      <c r="AH576" s="134"/>
      <c r="AI576" s="134"/>
      <c r="AJ576" s="134"/>
      <c r="AK576" s="409"/>
      <c r="AL576" s="409"/>
      <c r="AM576" s="409"/>
      <c r="AN576" s="409"/>
      <c r="AO576" s="409"/>
    </row>
    <row r="577" spans="1:41" ht="12.75" x14ac:dyDescent="0.2">
      <c r="A577" s="406"/>
      <c r="B577" s="407"/>
      <c r="F577" s="409"/>
      <c r="G577" s="409"/>
      <c r="H577" s="409"/>
      <c r="I577" s="409"/>
      <c r="J577" s="409"/>
      <c r="K577" s="409"/>
      <c r="L577" s="409"/>
      <c r="M577" s="409"/>
      <c r="N577" s="409"/>
      <c r="O577" s="409"/>
      <c r="P577" s="409"/>
      <c r="Q577" s="409"/>
      <c r="R577" s="409"/>
      <c r="S577" s="409"/>
      <c r="T577" s="409"/>
      <c r="U577" s="409"/>
      <c r="V577" s="409"/>
      <c r="W577" s="409"/>
      <c r="X577" s="409"/>
      <c r="Y577" s="409"/>
      <c r="Z577" s="409"/>
      <c r="AA577" s="409"/>
      <c r="AB577" s="409"/>
      <c r="AC577" s="409"/>
      <c r="AD577" s="134"/>
      <c r="AE577" s="134"/>
      <c r="AF577" s="134"/>
      <c r="AG577" s="134"/>
      <c r="AH577" s="134"/>
      <c r="AI577" s="134"/>
      <c r="AJ577" s="134"/>
      <c r="AK577" s="409"/>
      <c r="AL577" s="409"/>
      <c r="AM577" s="409"/>
      <c r="AN577" s="409"/>
      <c r="AO577" s="409"/>
    </row>
    <row r="578" spans="1:41" ht="12.75" x14ac:dyDescent="0.2">
      <c r="A578" s="406"/>
      <c r="B578" s="407"/>
      <c r="F578" s="409"/>
      <c r="G578" s="409"/>
      <c r="H578" s="409"/>
      <c r="I578" s="409"/>
      <c r="J578" s="409"/>
      <c r="K578" s="409"/>
      <c r="L578" s="409"/>
      <c r="M578" s="409"/>
      <c r="N578" s="409"/>
      <c r="O578" s="409"/>
      <c r="P578" s="409"/>
      <c r="Q578" s="409"/>
      <c r="R578" s="409"/>
      <c r="S578" s="409"/>
      <c r="T578" s="409"/>
      <c r="U578" s="409"/>
      <c r="V578" s="409"/>
      <c r="W578" s="409"/>
      <c r="X578" s="409"/>
      <c r="Y578" s="409"/>
      <c r="Z578" s="409"/>
      <c r="AA578" s="409"/>
      <c r="AB578" s="409"/>
      <c r="AC578" s="409"/>
      <c r="AD578" s="134"/>
      <c r="AE578" s="134"/>
      <c r="AF578" s="134"/>
      <c r="AG578" s="134"/>
      <c r="AH578" s="134"/>
      <c r="AI578" s="134"/>
      <c r="AJ578" s="134"/>
      <c r="AK578" s="409"/>
      <c r="AL578" s="409"/>
      <c r="AM578" s="409"/>
      <c r="AN578" s="409"/>
      <c r="AO578" s="409"/>
    </row>
    <row r="579" spans="1:41" ht="12.75" x14ac:dyDescent="0.2">
      <c r="A579" s="406"/>
      <c r="B579" s="407"/>
      <c r="F579" s="409"/>
      <c r="G579" s="409"/>
      <c r="H579" s="409"/>
      <c r="I579" s="409"/>
      <c r="J579" s="409"/>
      <c r="K579" s="409"/>
      <c r="L579" s="409"/>
      <c r="M579" s="409"/>
      <c r="N579" s="409"/>
      <c r="O579" s="409"/>
      <c r="P579" s="409"/>
      <c r="Q579" s="409"/>
      <c r="R579" s="409"/>
      <c r="S579" s="409"/>
      <c r="T579" s="409"/>
      <c r="U579" s="409"/>
      <c r="V579" s="409"/>
      <c r="W579" s="409"/>
      <c r="X579" s="409"/>
      <c r="Y579" s="409"/>
      <c r="Z579" s="409"/>
      <c r="AA579" s="409"/>
      <c r="AB579" s="409"/>
      <c r="AC579" s="409"/>
      <c r="AD579" s="134"/>
      <c r="AE579" s="134"/>
      <c r="AF579" s="134"/>
      <c r="AG579" s="134"/>
      <c r="AH579" s="134"/>
      <c r="AI579" s="134"/>
      <c r="AJ579" s="134"/>
      <c r="AK579" s="409"/>
      <c r="AL579" s="409"/>
      <c r="AM579" s="409"/>
      <c r="AN579" s="409"/>
      <c r="AO579" s="409"/>
    </row>
    <row r="580" spans="1:41" ht="12.75" x14ac:dyDescent="0.2">
      <c r="A580" s="406"/>
      <c r="B580" s="407"/>
      <c r="F580" s="409"/>
      <c r="G580" s="409"/>
      <c r="H580" s="409"/>
      <c r="I580" s="409"/>
      <c r="J580" s="409"/>
      <c r="K580" s="409"/>
      <c r="L580" s="409"/>
      <c r="M580" s="409"/>
      <c r="N580" s="409"/>
      <c r="O580" s="409"/>
      <c r="P580" s="409"/>
      <c r="Q580" s="409"/>
      <c r="R580" s="409"/>
      <c r="S580" s="409"/>
      <c r="T580" s="409"/>
      <c r="U580" s="409"/>
      <c r="V580" s="409"/>
      <c r="W580" s="409"/>
      <c r="X580" s="409"/>
      <c r="Y580" s="409"/>
      <c r="Z580" s="409"/>
      <c r="AA580" s="409"/>
      <c r="AB580" s="409"/>
      <c r="AC580" s="409"/>
      <c r="AD580" s="134"/>
      <c r="AE580" s="134"/>
      <c r="AF580" s="134"/>
      <c r="AG580" s="134"/>
      <c r="AH580" s="134"/>
      <c r="AI580" s="134"/>
      <c r="AJ580" s="134"/>
      <c r="AK580" s="409"/>
      <c r="AL580" s="409"/>
      <c r="AM580" s="409"/>
      <c r="AN580" s="409"/>
      <c r="AO580" s="409"/>
    </row>
    <row r="581" spans="1:41" ht="12.75" x14ac:dyDescent="0.2">
      <c r="A581" s="406"/>
      <c r="B581" s="407"/>
      <c r="F581" s="409"/>
      <c r="G581" s="409"/>
      <c r="H581" s="409"/>
      <c r="I581" s="409"/>
      <c r="J581" s="409"/>
      <c r="K581" s="409"/>
      <c r="L581" s="409"/>
      <c r="M581" s="409"/>
      <c r="N581" s="409"/>
      <c r="O581" s="409"/>
      <c r="P581" s="409"/>
      <c r="Q581" s="409"/>
      <c r="R581" s="409"/>
      <c r="S581" s="409"/>
      <c r="T581" s="409"/>
      <c r="U581" s="409"/>
      <c r="V581" s="409"/>
      <c r="W581" s="409"/>
      <c r="X581" s="409"/>
      <c r="Y581" s="409"/>
      <c r="Z581" s="409"/>
      <c r="AA581" s="409"/>
      <c r="AB581" s="409"/>
      <c r="AC581" s="409"/>
      <c r="AD581" s="134"/>
      <c r="AE581" s="134"/>
      <c r="AF581" s="134"/>
      <c r="AG581" s="134"/>
      <c r="AH581" s="134"/>
      <c r="AI581" s="134"/>
      <c r="AJ581" s="134"/>
      <c r="AK581" s="409"/>
      <c r="AL581" s="409"/>
      <c r="AM581" s="409"/>
      <c r="AN581" s="409"/>
      <c r="AO581" s="409"/>
    </row>
    <row r="582" spans="1:41" ht="12.75" x14ac:dyDescent="0.2">
      <c r="A582" s="406"/>
      <c r="B582" s="407"/>
      <c r="F582" s="409"/>
      <c r="G582" s="409"/>
      <c r="H582" s="409"/>
      <c r="I582" s="409"/>
      <c r="J582" s="409"/>
      <c r="K582" s="409"/>
      <c r="L582" s="409"/>
      <c r="M582" s="409"/>
      <c r="N582" s="409"/>
      <c r="O582" s="409"/>
      <c r="P582" s="409"/>
      <c r="Q582" s="409"/>
      <c r="R582" s="409"/>
      <c r="S582" s="409"/>
      <c r="T582" s="409"/>
      <c r="U582" s="409"/>
      <c r="V582" s="409"/>
      <c r="W582" s="409"/>
      <c r="X582" s="409"/>
      <c r="Y582" s="409"/>
      <c r="Z582" s="409"/>
      <c r="AA582" s="409"/>
      <c r="AB582" s="409"/>
      <c r="AC582" s="409"/>
      <c r="AD582" s="134"/>
      <c r="AE582" s="134"/>
      <c r="AF582" s="134"/>
      <c r="AG582" s="134"/>
      <c r="AH582" s="134"/>
      <c r="AI582" s="134"/>
      <c r="AJ582" s="134"/>
      <c r="AK582" s="409"/>
      <c r="AL582" s="409"/>
      <c r="AM582" s="409"/>
      <c r="AN582" s="409"/>
      <c r="AO582" s="409"/>
    </row>
    <row r="583" spans="1:41" ht="12.75" x14ac:dyDescent="0.2">
      <c r="A583" s="406"/>
      <c r="B583" s="407"/>
      <c r="F583" s="409"/>
      <c r="G583" s="409"/>
      <c r="H583" s="409"/>
      <c r="I583" s="409"/>
      <c r="J583" s="409"/>
      <c r="K583" s="409"/>
      <c r="L583" s="409"/>
      <c r="M583" s="409"/>
      <c r="N583" s="409"/>
      <c r="O583" s="409"/>
      <c r="P583" s="409"/>
      <c r="Q583" s="409"/>
      <c r="R583" s="409"/>
      <c r="S583" s="409"/>
      <c r="T583" s="409"/>
      <c r="U583" s="409"/>
      <c r="V583" s="409"/>
      <c r="W583" s="409"/>
      <c r="X583" s="409"/>
      <c r="Y583" s="409"/>
      <c r="Z583" s="409"/>
      <c r="AA583" s="409"/>
      <c r="AB583" s="409"/>
      <c r="AC583" s="409"/>
      <c r="AD583" s="134"/>
      <c r="AE583" s="134"/>
      <c r="AF583" s="134"/>
      <c r="AG583" s="134"/>
      <c r="AH583" s="134"/>
      <c r="AI583" s="134"/>
      <c r="AJ583" s="134"/>
      <c r="AK583" s="409"/>
      <c r="AL583" s="409"/>
      <c r="AM583" s="409"/>
      <c r="AN583" s="409"/>
      <c r="AO583" s="409"/>
    </row>
    <row r="584" spans="1:41" ht="12.75" x14ac:dyDescent="0.2">
      <c r="A584" s="406"/>
      <c r="B584" s="407"/>
      <c r="F584" s="409"/>
      <c r="G584" s="409"/>
      <c r="H584" s="409"/>
      <c r="I584" s="409"/>
      <c r="J584" s="409"/>
      <c r="K584" s="409"/>
      <c r="L584" s="409"/>
      <c r="M584" s="409"/>
      <c r="N584" s="409"/>
      <c r="O584" s="409"/>
      <c r="P584" s="409"/>
      <c r="Q584" s="409"/>
      <c r="R584" s="409"/>
      <c r="S584" s="409"/>
      <c r="T584" s="409"/>
      <c r="U584" s="409"/>
      <c r="V584" s="409"/>
      <c r="W584" s="409"/>
      <c r="X584" s="409"/>
      <c r="Y584" s="409"/>
      <c r="Z584" s="409"/>
      <c r="AA584" s="409"/>
      <c r="AB584" s="409"/>
      <c r="AC584" s="409"/>
      <c r="AD584" s="134"/>
      <c r="AE584" s="134"/>
      <c r="AF584" s="134"/>
      <c r="AG584" s="134"/>
      <c r="AH584" s="134"/>
      <c r="AI584" s="134"/>
      <c r="AJ584" s="134"/>
      <c r="AK584" s="409"/>
      <c r="AL584" s="409"/>
      <c r="AM584" s="409"/>
      <c r="AN584" s="409"/>
      <c r="AO584" s="409"/>
    </row>
    <row r="585" spans="1:41" ht="12.75" x14ac:dyDescent="0.2">
      <c r="A585" s="406"/>
      <c r="B585" s="407"/>
      <c r="F585" s="409"/>
      <c r="G585" s="409"/>
      <c r="H585" s="409"/>
      <c r="I585" s="409"/>
      <c r="J585" s="409"/>
      <c r="K585" s="409"/>
      <c r="L585" s="409"/>
      <c r="M585" s="409"/>
      <c r="N585" s="409"/>
      <c r="O585" s="409"/>
      <c r="P585" s="409"/>
      <c r="Q585" s="409"/>
      <c r="R585" s="409"/>
      <c r="S585" s="409"/>
      <c r="T585" s="409"/>
      <c r="U585" s="409"/>
      <c r="V585" s="409"/>
      <c r="W585" s="409"/>
      <c r="X585" s="409"/>
      <c r="Y585" s="409"/>
      <c r="Z585" s="409"/>
      <c r="AA585" s="409"/>
      <c r="AB585" s="409"/>
      <c r="AC585" s="409"/>
      <c r="AD585" s="134"/>
      <c r="AE585" s="134"/>
      <c r="AF585" s="134"/>
      <c r="AG585" s="134"/>
      <c r="AH585" s="134"/>
      <c r="AI585" s="134"/>
      <c r="AJ585" s="134"/>
      <c r="AK585" s="409"/>
      <c r="AL585" s="409"/>
      <c r="AM585" s="409"/>
      <c r="AN585" s="409"/>
      <c r="AO585" s="409"/>
    </row>
    <row r="586" spans="1:41" ht="12.75" x14ac:dyDescent="0.2">
      <c r="A586" s="406"/>
      <c r="B586" s="407"/>
      <c r="F586" s="409"/>
      <c r="G586" s="409"/>
      <c r="H586" s="409"/>
      <c r="I586" s="409"/>
      <c r="J586" s="409"/>
      <c r="K586" s="409"/>
      <c r="L586" s="409"/>
      <c r="M586" s="409"/>
      <c r="N586" s="409"/>
      <c r="O586" s="409"/>
      <c r="P586" s="409"/>
      <c r="Q586" s="409"/>
      <c r="R586" s="409"/>
      <c r="S586" s="409"/>
      <c r="T586" s="409"/>
      <c r="U586" s="409"/>
      <c r="V586" s="409"/>
      <c r="W586" s="409"/>
      <c r="X586" s="409"/>
      <c r="Y586" s="409"/>
      <c r="Z586" s="409"/>
      <c r="AA586" s="409"/>
      <c r="AB586" s="409"/>
      <c r="AC586" s="409"/>
      <c r="AD586" s="134"/>
      <c r="AE586" s="134"/>
      <c r="AF586" s="134"/>
      <c r="AG586" s="134"/>
      <c r="AH586" s="134"/>
      <c r="AI586" s="134"/>
      <c r="AJ586" s="134"/>
      <c r="AK586" s="409"/>
      <c r="AL586" s="409"/>
      <c r="AM586" s="409"/>
      <c r="AN586" s="409"/>
      <c r="AO586" s="409"/>
    </row>
    <row r="587" spans="1:41" ht="12.75" x14ac:dyDescent="0.2">
      <c r="A587" s="406"/>
      <c r="B587" s="407"/>
      <c r="F587" s="409"/>
      <c r="G587" s="409"/>
      <c r="H587" s="409"/>
      <c r="I587" s="409"/>
      <c r="J587" s="409"/>
      <c r="K587" s="409"/>
      <c r="L587" s="409"/>
      <c r="M587" s="409"/>
      <c r="N587" s="409"/>
      <c r="O587" s="409"/>
      <c r="P587" s="409"/>
      <c r="Q587" s="409"/>
      <c r="R587" s="409"/>
      <c r="S587" s="409"/>
      <c r="T587" s="409"/>
      <c r="U587" s="409"/>
      <c r="V587" s="409"/>
      <c r="W587" s="409"/>
      <c r="X587" s="409"/>
      <c r="Y587" s="409"/>
      <c r="Z587" s="409"/>
      <c r="AA587" s="409"/>
      <c r="AB587" s="409"/>
      <c r="AC587" s="409"/>
      <c r="AD587" s="134"/>
      <c r="AE587" s="134"/>
      <c r="AF587" s="134"/>
      <c r="AG587" s="134"/>
      <c r="AH587" s="134"/>
      <c r="AI587" s="134"/>
      <c r="AJ587" s="134"/>
      <c r="AK587" s="409"/>
      <c r="AL587" s="409"/>
      <c r="AM587" s="409"/>
      <c r="AN587" s="409"/>
      <c r="AO587" s="409"/>
    </row>
    <row r="588" spans="1:41" ht="12.75" x14ac:dyDescent="0.2">
      <c r="A588" s="406"/>
      <c r="B588" s="407"/>
      <c r="F588" s="409"/>
      <c r="G588" s="409"/>
      <c r="H588" s="409"/>
      <c r="I588" s="409"/>
      <c r="J588" s="409"/>
      <c r="K588" s="409"/>
      <c r="L588" s="409"/>
      <c r="M588" s="409"/>
      <c r="N588" s="409"/>
      <c r="O588" s="409"/>
      <c r="P588" s="409"/>
      <c r="Q588" s="409"/>
      <c r="R588" s="409"/>
      <c r="S588" s="409"/>
      <c r="T588" s="409"/>
      <c r="U588" s="409"/>
      <c r="V588" s="409"/>
      <c r="W588" s="409"/>
      <c r="X588" s="409"/>
      <c r="Y588" s="409"/>
      <c r="Z588" s="409"/>
      <c r="AA588" s="409"/>
      <c r="AB588" s="409"/>
      <c r="AC588" s="409"/>
      <c r="AD588" s="134"/>
      <c r="AE588" s="134"/>
      <c r="AF588" s="134"/>
      <c r="AG588" s="134"/>
      <c r="AH588" s="134"/>
      <c r="AI588" s="134"/>
      <c r="AJ588" s="134"/>
      <c r="AK588" s="409"/>
      <c r="AL588" s="409"/>
      <c r="AM588" s="409"/>
      <c r="AN588" s="409"/>
      <c r="AO588" s="409"/>
    </row>
    <row r="589" spans="1:41" ht="12.75" x14ac:dyDescent="0.2">
      <c r="A589" s="406"/>
      <c r="B589" s="407"/>
      <c r="F589" s="409"/>
      <c r="G589" s="409"/>
      <c r="H589" s="409"/>
      <c r="I589" s="409"/>
      <c r="J589" s="409"/>
      <c r="K589" s="409"/>
      <c r="L589" s="409"/>
      <c r="M589" s="409"/>
      <c r="N589" s="409"/>
      <c r="O589" s="409"/>
      <c r="P589" s="409"/>
      <c r="Q589" s="409"/>
      <c r="R589" s="409"/>
      <c r="S589" s="409"/>
      <c r="T589" s="409"/>
      <c r="U589" s="409"/>
      <c r="V589" s="409"/>
      <c r="W589" s="409"/>
      <c r="X589" s="409"/>
      <c r="Y589" s="409"/>
      <c r="Z589" s="409"/>
      <c r="AA589" s="409"/>
      <c r="AB589" s="409"/>
      <c r="AC589" s="409"/>
      <c r="AD589" s="134"/>
      <c r="AE589" s="134"/>
      <c r="AF589" s="134"/>
      <c r="AG589" s="134"/>
      <c r="AH589" s="134"/>
      <c r="AI589" s="134"/>
      <c r="AJ589" s="134"/>
      <c r="AK589" s="409"/>
      <c r="AL589" s="409"/>
      <c r="AM589" s="409"/>
      <c r="AN589" s="409"/>
      <c r="AO589" s="409"/>
    </row>
    <row r="590" spans="1:41" ht="12.75" x14ac:dyDescent="0.2">
      <c r="A590" s="406"/>
      <c r="B590" s="407"/>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c r="AB590" s="409"/>
      <c r="AC590" s="409"/>
      <c r="AD590" s="134"/>
      <c r="AE590" s="134"/>
      <c r="AF590" s="134"/>
      <c r="AG590" s="134"/>
      <c r="AH590" s="134"/>
      <c r="AI590" s="134"/>
      <c r="AJ590" s="134"/>
      <c r="AK590" s="409"/>
      <c r="AL590" s="409"/>
      <c r="AM590" s="409"/>
      <c r="AN590" s="409"/>
      <c r="AO590" s="409"/>
    </row>
    <row r="591" spans="1:41" ht="12.75" x14ac:dyDescent="0.2">
      <c r="A591" s="406"/>
      <c r="B591" s="407"/>
      <c r="F591" s="409"/>
      <c r="G591" s="409"/>
      <c r="H591" s="409"/>
      <c r="I591" s="409"/>
      <c r="J591" s="409"/>
      <c r="K591" s="409"/>
      <c r="L591" s="409"/>
      <c r="M591" s="409"/>
      <c r="N591" s="409"/>
      <c r="O591" s="409"/>
      <c r="P591" s="409"/>
      <c r="Q591" s="409"/>
      <c r="R591" s="409"/>
      <c r="S591" s="409"/>
      <c r="T591" s="409"/>
      <c r="U591" s="409"/>
      <c r="V591" s="409"/>
      <c r="W591" s="409"/>
      <c r="X591" s="409"/>
      <c r="Y591" s="409"/>
      <c r="Z591" s="409"/>
      <c r="AA591" s="409"/>
      <c r="AB591" s="409"/>
      <c r="AC591" s="409"/>
      <c r="AD591" s="134"/>
      <c r="AE591" s="134"/>
      <c r="AF591" s="134"/>
      <c r="AG591" s="134"/>
      <c r="AH591" s="134"/>
      <c r="AI591" s="134"/>
      <c r="AJ591" s="134"/>
      <c r="AK591" s="409"/>
      <c r="AL591" s="409"/>
      <c r="AM591" s="409"/>
      <c r="AN591" s="409"/>
      <c r="AO591" s="409"/>
    </row>
    <row r="592" spans="1:41" ht="12.75" x14ac:dyDescent="0.2">
      <c r="A592" s="406"/>
      <c r="B592" s="407"/>
      <c r="F592" s="409"/>
      <c r="G592" s="409"/>
      <c r="H592" s="409"/>
      <c r="I592" s="409"/>
      <c r="J592" s="409"/>
      <c r="K592" s="409"/>
      <c r="L592" s="409"/>
      <c r="M592" s="409"/>
      <c r="N592" s="409"/>
      <c r="O592" s="409"/>
      <c r="P592" s="409"/>
      <c r="Q592" s="409"/>
      <c r="R592" s="409"/>
      <c r="S592" s="409"/>
      <c r="T592" s="409"/>
      <c r="U592" s="409"/>
      <c r="V592" s="409"/>
      <c r="W592" s="409"/>
      <c r="X592" s="409"/>
      <c r="Y592" s="409"/>
      <c r="Z592" s="409"/>
      <c r="AA592" s="409"/>
      <c r="AB592" s="409"/>
      <c r="AC592" s="409"/>
      <c r="AD592" s="134"/>
      <c r="AE592" s="134"/>
      <c r="AF592" s="134"/>
      <c r="AG592" s="134"/>
      <c r="AH592" s="134"/>
      <c r="AI592" s="134"/>
      <c r="AJ592" s="134"/>
      <c r="AK592" s="409"/>
      <c r="AL592" s="409"/>
      <c r="AM592" s="409"/>
      <c r="AN592" s="409"/>
      <c r="AO592" s="409"/>
    </row>
    <row r="593" spans="1:41" ht="12.75" x14ac:dyDescent="0.2">
      <c r="A593" s="406"/>
      <c r="B593" s="407"/>
      <c r="F593" s="409"/>
      <c r="G593" s="409"/>
      <c r="H593" s="409"/>
      <c r="I593" s="409"/>
      <c r="J593" s="409"/>
      <c r="K593" s="409"/>
      <c r="L593" s="409"/>
      <c r="M593" s="409"/>
      <c r="N593" s="409"/>
      <c r="O593" s="409"/>
      <c r="P593" s="409"/>
      <c r="Q593" s="409"/>
      <c r="R593" s="409"/>
      <c r="S593" s="409"/>
      <c r="T593" s="409"/>
      <c r="U593" s="409"/>
      <c r="V593" s="409"/>
      <c r="W593" s="409"/>
      <c r="X593" s="409"/>
      <c r="Y593" s="409"/>
      <c r="Z593" s="409"/>
      <c r="AA593" s="409"/>
      <c r="AB593" s="409"/>
      <c r="AC593" s="409"/>
      <c r="AD593" s="134"/>
      <c r="AE593" s="134"/>
      <c r="AF593" s="134"/>
      <c r="AG593" s="134"/>
      <c r="AH593" s="134"/>
      <c r="AI593" s="134"/>
      <c r="AJ593" s="134"/>
      <c r="AK593" s="409"/>
      <c r="AL593" s="409"/>
      <c r="AM593" s="409"/>
      <c r="AN593" s="409"/>
      <c r="AO593" s="409"/>
    </row>
    <row r="594" spans="1:41" ht="12.75" x14ac:dyDescent="0.2">
      <c r="A594" s="406"/>
      <c r="B594" s="407"/>
      <c r="F594" s="409"/>
      <c r="G594" s="409"/>
      <c r="H594" s="409"/>
      <c r="I594" s="409"/>
      <c r="J594" s="409"/>
      <c r="K594" s="409"/>
      <c r="L594" s="409"/>
      <c r="M594" s="409"/>
      <c r="N594" s="409"/>
      <c r="O594" s="409"/>
      <c r="P594" s="409"/>
      <c r="Q594" s="409"/>
      <c r="R594" s="409"/>
      <c r="S594" s="409"/>
      <c r="T594" s="409"/>
      <c r="U594" s="409"/>
      <c r="V594" s="409"/>
      <c r="W594" s="409"/>
      <c r="X594" s="409"/>
      <c r="Y594" s="409"/>
      <c r="Z594" s="409"/>
      <c r="AA594" s="409"/>
      <c r="AB594" s="409"/>
      <c r="AC594" s="409"/>
      <c r="AD594" s="134"/>
      <c r="AE594" s="134"/>
      <c r="AF594" s="134"/>
      <c r="AG594" s="134"/>
      <c r="AH594" s="134"/>
      <c r="AI594" s="134"/>
      <c r="AJ594" s="134"/>
      <c r="AK594" s="409"/>
      <c r="AL594" s="409"/>
      <c r="AM594" s="409"/>
      <c r="AN594" s="409"/>
      <c r="AO594" s="409"/>
    </row>
    <row r="595" spans="1:41" ht="12.75" x14ac:dyDescent="0.2">
      <c r="A595" s="406"/>
      <c r="B595" s="407"/>
      <c r="F595" s="409"/>
      <c r="G595" s="409"/>
      <c r="H595" s="409"/>
      <c r="I595" s="409"/>
      <c r="J595" s="409"/>
      <c r="K595" s="409"/>
      <c r="L595" s="409"/>
      <c r="M595" s="409"/>
      <c r="N595" s="409"/>
      <c r="O595" s="409"/>
      <c r="P595" s="409"/>
      <c r="Q595" s="409"/>
      <c r="R595" s="409"/>
      <c r="S595" s="409"/>
      <c r="T595" s="409"/>
      <c r="U595" s="409"/>
      <c r="V595" s="409"/>
      <c r="W595" s="409"/>
      <c r="X595" s="409"/>
      <c r="Y595" s="409"/>
      <c r="Z595" s="409"/>
      <c r="AA595" s="409"/>
      <c r="AB595" s="409"/>
      <c r="AC595" s="409"/>
      <c r="AD595" s="134"/>
      <c r="AE595" s="134"/>
      <c r="AF595" s="134"/>
      <c r="AG595" s="134"/>
      <c r="AH595" s="134"/>
      <c r="AI595" s="134"/>
      <c r="AJ595" s="134"/>
      <c r="AK595" s="409"/>
      <c r="AL595" s="409"/>
      <c r="AM595" s="409"/>
      <c r="AN595" s="409"/>
      <c r="AO595" s="409"/>
    </row>
    <row r="596" spans="1:41" ht="12.75" x14ac:dyDescent="0.2">
      <c r="A596" s="406"/>
      <c r="B596" s="407"/>
      <c r="F596" s="409"/>
      <c r="G596" s="409"/>
      <c r="H596" s="409"/>
      <c r="I596" s="409"/>
      <c r="J596" s="409"/>
      <c r="K596" s="409"/>
      <c r="L596" s="409"/>
      <c r="M596" s="409"/>
      <c r="N596" s="409"/>
      <c r="O596" s="409"/>
      <c r="P596" s="409"/>
      <c r="Q596" s="409"/>
      <c r="R596" s="409"/>
      <c r="S596" s="409"/>
      <c r="T596" s="409"/>
      <c r="U596" s="409"/>
      <c r="V596" s="409"/>
      <c r="W596" s="409"/>
      <c r="X596" s="409"/>
      <c r="Y596" s="409"/>
      <c r="Z596" s="409"/>
      <c r="AA596" s="409"/>
      <c r="AB596" s="409"/>
      <c r="AC596" s="409"/>
      <c r="AD596" s="134"/>
      <c r="AE596" s="134"/>
      <c r="AF596" s="134"/>
      <c r="AG596" s="134"/>
      <c r="AH596" s="134"/>
      <c r="AI596" s="134"/>
      <c r="AJ596" s="134"/>
      <c r="AK596" s="409"/>
      <c r="AL596" s="409"/>
      <c r="AM596" s="409"/>
      <c r="AN596" s="409"/>
      <c r="AO596" s="409"/>
    </row>
    <row r="597" spans="1:41" ht="12.75" x14ac:dyDescent="0.2">
      <c r="A597" s="406"/>
      <c r="B597" s="407"/>
      <c r="F597" s="409"/>
      <c r="G597" s="409"/>
      <c r="H597" s="409"/>
      <c r="I597" s="409"/>
      <c r="J597" s="409"/>
      <c r="K597" s="409"/>
      <c r="L597" s="409"/>
      <c r="M597" s="409"/>
      <c r="N597" s="409"/>
      <c r="O597" s="409"/>
      <c r="P597" s="409"/>
      <c r="Q597" s="409"/>
      <c r="R597" s="409"/>
      <c r="S597" s="409"/>
      <c r="T597" s="409"/>
      <c r="U597" s="409"/>
      <c r="V597" s="409"/>
      <c r="W597" s="409"/>
      <c r="X597" s="409"/>
      <c r="Y597" s="409"/>
      <c r="Z597" s="409"/>
      <c r="AA597" s="409"/>
      <c r="AB597" s="409"/>
      <c r="AC597" s="409"/>
      <c r="AD597" s="134"/>
      <c r="AE597" s="134"/>
      <c r="AF597" s="134"/>
      <c r="AG597" s="134"/>
      <c r="AH597" s="134"/>
      <c r="AI597" s="134"/>
      <c r="AJ597" s="134"/>
      <c r="AK597" s="409"/>
      <c r="AL597" s="409"/>
      <c r="AM597" s="409"/>
      <c r="AN597" s="409"/>
      <c r="AO597" s="409"/>
    </row>
    <row r="598" spans="1:41" ht="12.75" x14ac:dyDescent="0.2">
      <c r="A598" s="406"/>
      <c r="B598" s="407"/>
      <c r="F598" s="409"/>
      <c r="G598" s="409"/>
      <c r="H598" s="409"/>
      <c r="I598" s="409"/>
      <c r="J598" s="409"/>
      <c r="K598" s="409"/>
      <c r="L598" s="409"/>
      <c r="M598" s="409"/>
      <c r="N598" s="409"/>
      <c r="O598" s="409"/>
      <c r="P598" s="409"/>
      <c r="Q598" s="409"/>
      <c r="R598" s="409"/>
      <c r="S598" s="409"/>
      <c r="T598" s="409"/>
      <c r="U598" s="409"/>
      <c r="V598" s="409"/>
      <c r="W598" s="409"/>
      <c r="X598" s="409"/>
      <c r="Y598" s="409"/>
      <c r="Z598" s="409"/>
      <c r="AA598" s="409"/>
      <c r="AB598" s="409"/>
      <c r="AC598" s="409"/>
      <c r="AD598" s="134"/>
      <c r="AE598" s="134"/>
      <c r="AF598" s="134"/>
      <c r="AG598" s="134"/>
      <c r="AH598" s="134"/>
      <c r="AI598" s="134"/>
      <c r="AJ598" s="134"/>
      <c r="AK598" s="409"/>
      <c r="AL598" s="409"/>
      <c r="AM598" s="409"/>
      <c r="AN598" s="409"/>
      <c r="AO598" s="409"/>
    </row>
    <row r="599" spans="1:41" ht="12.75" x14ac:dyDescent="0.2">
      <c r="A599" s="406"/>
      <c r="B599" s="407"/>
      <c r="F599" s="409"/>
      <c r="G599" s="409"/>
      <c r="H599" s="409"/>
      <c r="I599" s="409"/>
      <c r="J599" s="409"/>
      <c r="K599" s="409"/>
      <c r="L599" s="409"/>
      <c r="M599" s="409"/>
      <c r="N599" s="409"/>
      <c r="O599" s="409"/>
      <c r="P599" s="409"/>
      <c r="Q599" s="409"/>
      <c r="R599" s="409"/>
      <c r="S599" s="409"/>
      <c r="T599" s="409"/>
      <c r="U599" s="409"/>
      <c r="V599" s="409"/>
      <c r="W599" s="409"/>
      <c r="X599" s="409"/>
      <c r="Y599" s="409"/>
      <c r="Z599" s="409"/>
      <c r="AA599" s="409"/>
      <c r="AB599" s="409"/>
      <c r="AC599" s="409"/>
      <c r="AD599" s="134"/>
      <c r="AE599" s="134"/>
      <c r="AF599" s="134"/>
      <c r="AG599" s="134"/>
      <c r="AH599" s="134"/>
      <c r="AI599" s="134"/>
      <c r="AJ599" s="134"/>
      <c r="AK599" s="409"/>
      <c r="AL599" s="409"/>
      <c r="AM599" s="409"/>
      <c r="AN599" s="409"/>
      <c r="AO599" s="409"/>
    </row>
    <row r="600" spans="1:41" ht="12.75" x14ac:dyDescent="0.2">
      <c r="A600" s="406"/>
      <c r="B600" s="407"/>
      <c r="F600" s="409"/>
      <c r="G600" s="409"/>
      <c r="H600" s="409"/>
      <c r="I600" s="409"/>
      <c r="J600" s="409"/>
      <c r="K600" s="409"/>
      <c r="L600" s="409"/>
      <c r="M600" s="409"/>
      <c r="N600" s="409"/>
      <c r="O600" s="409"/>
      <c r="P600" s="409"/>
      <c r="Q600" s="409"/>
      <c r="R600" s="409"/>
      <c r="S600" s="409"/>
      <c r="T600" s="409"/>
      <c r="U600" s="409"/>
      <c r="V600" s="409"/>
      <c r="W600" s="409"/>
      <c r="X600" s="409"/>
      <c r="Y600" s="409"/>
      <c r="Z600" s="409"/>
      <c r="AA600" s="409"/>
      <c r="AB600" s="409"/>
      <c r="AC600" s="409"/>
      <c r="AD600" s="134"/>
      <c r="AE600" s="134"/>
      <c r="AF600" s="134"/>
      <c r="AG600" s="134"/>
      <c r="AH600" s="134"/>
      <c r="AI600" s="134"/>
      <c r="AJ600" s="134"/>
      <c r="AK600" s="409"/>
      <c r="AL600" s="409"/>
      <c r="AM600" s="409"/>
      <c r="AN600" s="409"/>
      <c r="AO600" s="409"/>
    </row>
    <row r="601" spans="1:41" ht="12.75" x14ac:dyDescent="0.2">
      <c r="A601" s="406"/>
      <c r="B601" s="407"/>
      <c r="F601" s="409"/>
      <c r="G601" s="409"/>
      <c r="H601" s="409"/>
      <c r="I601" s="409"/>
      <c r="J601" s="409"/>
      <c r="K601" s="409"/>
      <c r="L601" s="409"/>
      <c r="M601" s="409"/>
      <c r="N601" s="409"/>
      <c r="O601" s="409"/>
      <c r="P601" s="409"/>
      <c r="Q601" s="409"/>
      <c r="R601" s="409"/>
      <c r="S601" s="409"/>
      <c r="T601" s="409"/>
      <c r="U601" s="409"/>
      <c r="V601" s="409"/>
      <c r="W601" s="409"/>
      <c r="X601" s="409"/>
      <c r="Y601" s="409"/>
      <c r="Z601" s="409"/>
      <c r="AA601" s="409"/>
      <c r="AB601" s="409"/>
      <c r="AC601" s="409"/>
      <c r="AD601" s="134"/>
      <c r="AE601" s="134"/>
      <c r="AF601" s="134"/>
      <c r="AG601" s="134"/>
      <c r="AH601" s="134"/>
      <c r="AI601" s="134"/>
      <c r="AJ601" s="134"/>
      <c r="AK601" s="409"/>
      <c r="AL601" s="409"/>
      <c r="AM601" s="409"/>
      <c r="AN601" s="409"/>
      <c r="AO601" s="409"/>
    </row>
    <row r="602" spans="1:41" ht="12.75" x14ac:dyDescent="0.2">
      <c r="A602" s="406"/>
      <c r="B602" s="407"/>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c r="AB602" s="409"/>
      <c r="AC602" s="409"/>
      <c r="AD602" s="134"/>
      <c r="AE602" s="134"/>
      <c r="AF602" s="134"/>
      <c r="AG602" s="134"/>
      <c r="AH602" s="134"/>
      <c r="AI602" s="134"/>
      <c r="AJ602" s="134"/>
      <c r="AK602" s="409"/>
      <c r="AL602" s="409"/>
      <c r="AM602" s="409"/>
      <c r="AN602" s="409"/>
      <c r="AO602" s="409"/>
    </row>
    <row r="603" spans="1:41" ht="12.75" x14ac:dyDescent="0.2">
      <c r="A603" s="406"/>
      <c r="B603" s="407"/>
      <c r="F603" s="409"/>
      <c r="G603" s="409"/>
      <c r="H603" s="409"/>
      <c r="I603" s="409"/>
      <c r="J603" s="409"/>
      <c r="K603" s="409"/>
      <c r="L603" s="409"/>
      <c r="M603" s="409"/>
      <c r="N603" s="409"/>
      <c r="O603" s="409"/>
      <c r="P603" s="409"/>
      <c r="Q603" s="409"/>
      <c r="R603" s="409"/>
      <c r="S603" s="409"/>
      <c r="T603" s="409"/>
      <c r="U603" s="409"/>
      <c r="V603" s="409"/>
      <c r="W603" s="409"/>
      <c r="X603" s="409"/>
      <c r="Y603" s="409"/>
      <c r="Z603" s="409"/>
      <c r="AA603" s="409"/>
      <c r="AB603" s="409"/>
      <c r="AC603" s="409"/>
      <c r="AD603" s="134"/>
      <c r="AE603" s="134"/>
      <c r="AF603" s="134"/>
      <c r="AG603" s="134"/>
      <c r="AH603" s="134"/>
      <c r="AI603" s="134"/>
      <c r="AJ603" s="134"/>
      <c r="AK603" s="409"/>
      <c r="AL603" s="409"/>
      <c r="AM603" s="409"/>
      <c r="AN603" s="409"/>
      <c r="AO603" s="409"/>
    </row>
    <row r="604" spans="1:41" ht="12.75" x14ac:dyDescent="0.2">
      <c r="A604" s="406"/>
      <c r="B604" s="407"/>
      <c r="F604" s="409"/>
      <c r="G604" s="409"/>
      <c r="H604" s="409"/>
      <c r="I604" s="409"/>
      <c r="J604" s="409"/>
      <c r="K604" s="409"/>
      <c r="L604" s="409"/>
      <c r="M604" s="409"/>
      <c r="N604" s="409"/>
      <c r="O604" s="409"/>
      <c r="P604" s="409"/>
      <c r="Q604" s="409"/>
      <c r="R604" s="409"/>
      <c r="S604" s="409"/>
      <c r="T604" s="409"/>
      <c r="U604" s="409"/>
      <c r="V604" s="409"/>
      <c r="W604" s="409"/>
      <c r="X604" s="409"/>
      <c r="Y604" s="409"/>
      <c r="Z604" s="409"/>
      <c r="AA604" s="409"/>
      <c r="AB604" s="409"/>
      <c r="AC604" s="409"/>
      <c r="AD604" s="134"/>
      <c r="AE604" s="134"/>
      <c r="AF604" s="134"/>
      <c r="AG604" s="134"/>
      <c r="AH604" s="134"/>
      <c r="AI604" s="134"/>
      <c r="AJ604" s="134"/>
      <c r="AK604" s="409"/>
      <c r="AL604" s="409"/>
      <c r="AM604" s="409"/>
      <c r="AN604" s="409"/>
      <c r="AO604" s="409"/>
    </row>
    <row r="605" spans="1:41" ht="12.75" x14ac:dyDescent="0.2">
      <c r="A605" s="406"/>
      <c r="B605" s="407"/>
      <c r="F605" s="409"/>
      <c r="G605" s="409"/>
      <c r="H605" s="409"/>
      <c r="I605" s="409"/>
      <c r="J605" s="409"/>
      <c r="K605" s="409"/>
      <c r="L605" s="409"/>
      <c r="M605" s="409"/>
      <c r="N605" s="409"/>
      <c r="O605" s="409"/>
      <c r="P605" s="409"/>
      <c r="Q605" s="409"/>
      <c r="R605" s="409"/>
      <c r="S605" s="409"/>
      <c r="T605" s="409"/>
      <c r="U605" s="409"/>
      <c r="V605" s="409"/>
      <c r="W605" s="409"/>
      <c r="X605" s="409"/>
      <c r="Y605" s="409"/>
      <c r="Z605" s="409"/>
      <c r="AA605" s="409"/>
      <c r="AB605" s="409"/>
      <c r="AC605" s="409"/>
      <c r="AD605" s="134"/>
      <c r="AE605" s="134"/>
      <c r="AF605" s="134"/>
      <c r="AG605" s="134"/>
      <c r="AH605" s="134"/>
      <c r="AI605" s="134"/>
      <c r="AJ605" s="134"/>
      <c r="AK605" s="409"/>
      <c r="AL605" s="409"/>
      <c r="AM605" s="409"/>
      <c r="AN605" s="409"/>
      <c r="AO605" s="409"/>
    </row>
    <row r="606" spans="1:41" ht="12.75" x14ac:dyDescent="0.2">
      <c r="A606" s="406"/>
      <c r="B606" s="407"/>
      <c r="F606" s="409"/>
      <c r="G606" s="409"/>
      <c r="H606" s="409"/>
      <c r="I606" s="409"/>
      <c r="J606" s="409"/>
      <c r="K606" s="409"/>
      <c r="L606" s="409"/>
      <c r="M606" s="409"/>
      <c r="N606" s="409"/>
      <c r="O606" s="409"/>
      <c r="P606" s="409"/>
      <c r="Q606" s="409"/>
      <c r="R606" s="409"/>
      <c r="S606" s="409"/>
      <c r="T606" s="409"/>
      <c r="U606" s="409"/>
      <c r="V606" s="409"/>
      <c r="W606" s="409"/>
      <c r="X606" s="409"/>
      <c r="Y606" s="409"/>
      <c r="Z606" s="409"/>
      <c r="AA606" s="409"/>
      <c r="AB606" s="409"/>
      <c r="AC606" s="409"/>
      <c r="AD606" s="134"/>
      <c r="AE606" s="134"/>
      <c r="AF606" s="134"/>
      <c r="AG606" s="134"/>
      <c r="AH606" s="134"/>
      <c r="AI606" s="134"/>
      <c r="AJ606" s="134"/>
      <c r="AK606" s="409"/>
      <c r="AL606" s="409"/>
      <c r="AM606" s="409"/>
      <c r="AN606" s="409"/>
      <c r="AO606" s="409"/>
    </row>
    <row r="607" spans="1:41" ht="12.75" x14ac:dyDescent="0.2">
      <c r="A607" s="406"/>
      <c r="B607" s="407"/>
      <c r="F607" s="409"/>
      <c r="G607" s="409"/>
      <c r="H607" s="409"/>
      <c r="I607" s="409"/>
      <c r="J607" s="409"/>
      <c r="K607" s="409"/>
      <c r="L607" s="409"/>
      <c r="M607" s="409"/>
      <c r="N607" s="409"/>
      <c r="O607" s="409"/>
      <c r="P607" s="409"/>
      <c r="Q607" s="409"/>
      <c r="R607" s="409"/>
      <c r="S607" s="409"/>
      <c r="T607" s="409"/>
      <c r="U607" s="409"/>
      <c r="V607" s="409"/>
      <c r="W607" s="409"/>
      <c r="X607" s="409"/>
      <c r="Y607" s="409"/>
      <c r="Z607" s="409"/>
      <c r="AA607" s="409"/>
      <c r="AB607" s="409"/>
      <c r="AC607" s="409"/>
      <c r="AD607" s="134"/>
      <c r="AE607" s="134"/>
      <c r="AF607" s="134"/>
      <c r="AG607" s="134"/>
      <c r="AH607" s="134"/>
      <c r="AI607" s="134"/>
      <c r="AJ607" s="134"/>
      <c r="AK607" s="409"/>
      <c r="AL607" s="409"/>
      <c r="AM607" s="409"/>
      <c r="AN607" s="409"/>
      <c r="AO607" s="409"/>
    </row>
    <row r="608" spans="1:41" ht="12.75" x14ac:dyDescent="0.2">
      <c r="A608" s="406"/>
      <c r="B608" s="407"/>
      <c r="F608" s="409"/>
      <c r="G608" s="409"/>
      <c r="H608" s="409"/>
      <c r="I608" s="409"/>
      <c r="J608" s="409"/>
      <c r="K608" s="409"/>
      <c r="L608" s="409"/>
      <c r="M608" s="409"/>
      <c r="N608" s="409"/>
      <c r="O608" s="409"/>
      <c r="P608" s="409"/>
      <c r="Q608" s="409"/>
      <c r="R608" s="409"/>
      <c r="S608" s="409"/>
      <c r="T608" s="409"/>
      <c r="U608" s="409"/>
      <c r="V608" s="409"/>
      <c r="W608" s="409"/>
      <c r="X608" s="409"/>
      <c r="Y608" s="409"/>
      <c r="Z608" s="409"/>
      <c r="AA608" s="409"/>
      <c r="AB608" s="409"/>
      <c r="AC608" s="409"/>
      <c r="AD608" s="134"/>
      <c r="AE608" s="134"/>
      <c r="AF608" s="134"/>
      <c r="AG608" s="134"/>
      <c r="AH608" s="134"/>
      <c r="AI608" s="134"/>
      <c r="AJ608" s="134"/>
      <c r="AK608" s="409"/>
      <c r="AL608" s="409"/>
      <c r="AM608" s="409"/>
      <c r="AN608" s="409"/>
      <c r="AO608" s="409"/>
    </row>
    <row r="609" spans="1:41" ht="12.75" x14ac:dyDescent="0.2">
      <c r="A609" s="406"/>
      <c r="B609" s="407"/>
      <c r="F609" s="409"/>
      <c r="G609" s="409"/>
      <c r="H609" s="409"/>
      <c r="I609" s="409"/>
      <c r="J609" s="409"/>
      <c r="K609" s="409"/>
      <c r="L609" s="409"/>
      <c r="M609" s="409"/>
      <c r="N609" s="409"/>
      <c r="O609" s="409"/>
      <c r="P609" s="409"/>
      <c r="Q609" s="409"/>
      <c r="R609" s="409"/>
      <c r="S609" s="409"/>
      <c r="T609" s="409"/>
      <c r="U609" s="409"/>
      <c r="V609" s="409"/>
      <c r="W609" s="409"/>
      <c r="X609" s="409"/>
      <c r="Y609" s="409"/>
      <c r="Z609" s="409"/>
      <c r="AA609" s="409"/>
      <c r="AB609" s="409"/>
      <c r="AC609" s="409"/>
      <c r="AD609" s="134"/>
      <c r="AE609" s="134"/>
      <c r="AF609" s="134"/>
      <c r="AG609" s="134"/>
      <c r="AH609" s="134"/>
      <c r="AI609" s="134"/>
      <c r="AJ609" s="134"/>
      <c r="AK609" s="409"/>
      <c r="AL609" s="409"/>
      <c r="AM609" s="409"/>
      <c r="AN609" s="409"/>
      <c r="AO609" s="409"/>
    </row>
    <row r="610" spans="1:41" ht="12.75" x14ac:dyDescent="0.2">
      <c r="A610" s="406"/>
      <c r="B610" s="407"/>
      <c r="F610" s="409"/>
      <c r="G610" s="409"/>
      <c r="H610" s="409"/>
      <c r="I610" s="409"/>
      <c r="J610" s="409"/>
      <c r="K610" s="409"/>
      <c r="L610" s="409"/>
      <c r="M610" s="409"/>
      <c r="N610" s="409"/>
      <c r="O610" s="409"/>
      <c r="P610" s="409"/>
      <c r="Q610" s="409"/>
      <c r="R610" s="409"/>
      <c r="S610" s="409"/>
      <c r="T610" s="409"/>
      <c r="U610" s="409"/>
      <c r="V610" s="409"/>
      <c r="W610" s="409"/>
      <c r="X610" s="409"/>
      <c r="Y610" s="409"/>
      <c r="Z610" s="409"/>
      <c r="AA610" s="409"/>
      <c r="AB610" s="409"/>
      <c r="AC610" s="409"/>
      <c r="AD610" s="134"/>
      <c r="AE610" s="134"/>
      <c r="AF610" s="134"/>
      <c r="AG610" s="134"/>
      <c r="AH610" s="134"/>
      <c r="AI610" s="134"/>
      <c r="AJ610" s="134"/>
      <c r="AK610" s="409"/>
      <c r="AL610" s="409"/>
      <c r="AM610" s="409"/>
      <c r="AN610" s="409"/>
      <c r="AO610" s="409"/>
    </row>
    <row r="611" spans="1:41" ht="12.75" x14ac:dyDescent="0.2">
      <c r="A611" s="406"/>
      <c r="B611" s="407"/>
      <c r="F611" s="409"/>
      <c r="G611" s="409"/>
      <c r="H611" s="409"/>
      <c r="I611" s="409"/>
      <c r="J611" s="409"/>
      <c r="K611" s="409"/>
      <c r="L611" s="409"/>
      <c r="M611" s="409"/>
      <c r="N611" s="409"/>
      <c r="O611" s="409"/>
      <c r="P611" s="409"/>
      <c r="Q611" s="409"/>
      <c r="R611" s="409"/>
      <c r="S611" s="409"/>
      <c r="T611" s="409"/>
      <c r="U611" s="409"/>
      <c r="V611" s="409"/>
      <c r="W611" s="409"/>
      <c r="X611" s="409"/>
      <c r="Y611" s="409"/>
      <c r="Z611" s="409"/>
      <c r="AA611" s="409"/>
      <c r="AB611" s="409"/>
      <c r="AC611" s="409"/>
      <c r="AD611" s="134"/>
      <c r="AE611" s="134"/>
      <c r="AF611" s="134"/>
      <c r="AG611" s="134"/>
      <c r="AH611" s="134"/>
      <c r="AI611" s="134"/>
      <c r="AJ611" s="134"/>
      <c r="AK611" s="409"/>
      <c r="AL611" s="409"/>
      <c r="AM611" s="409"/>
      <c r="AN611" s="409"/>
      <c r="AO611" s="409"/>
    </row>
    <row r="612" spans="1:41" ht="12.75" x14ac:dyDescent="0.2">
      <c r="A612" s="406"/>
      <c r="B612" s="407"/>
      <c r="F612" s="409"/>
      <c r="G612" s="409"/>
      <c r="H612" s="409"/>
      <c r="I612" s="409"/>
      <c r="J612" s="409"/>
      <c r="K612" s="409"/>
      <c r="L612" s="409"/>
      <c r="M612" s="409"/>
      <c r="N612" s="409"/>
      <c r="O612" s="409"/>
      <c r="P612" s="409"/>
      <c r="Q612" s="409"/>
      <c r="R612" s="409"/>
      <c r="S612" s="409"/>
      <c r="T612" s="409"/>
      <c r="U612" s="409"/>
      <c r="V612" s="409"/>
      <c r="W612" s="409"/>
      <c r="X612" s="409"/>
      <c r="Y612" s="409"/>
      <c r="Z612" s="409"/>
      <c r="AA612" s="409"/>
      <c r="AB612" s="409"/>
      <c r="AC612" s="409"/>
      <c r="AD612" s="134"/>
      <c r="AE612" s="134"/>
      <c r="AF612" s="134"/>
      <c r="AG612" s="134"/>
      <c r="AH612" s="134"/>
      <c r="AI612" s="134"/>
      <c r="AJ612" s="134"/>
      <c r="AK612" s="409"/>
      <c r="AL612" s="409"/>
      <c r="AM612" s="409"/>
      <c r="AN612" s="409"/>
      <c r="AO612" s="409"/>
    </row>
    <row r="613" spans="1:41" ht="12.75" x14ac:dyDescent="0.2">
      <c r="A613" s="406"/>
      <c r="B613" s="407"/>
      <c r="F613" s="409"/>
      <c r="G613" s="409"/>
      <c r="H613" s="409"/>
      <c r="I613" s="409"/>
      <c r="J613" s="409"/>
      <c r="K613" s="409"/>
      <c r="L613" s="409"/>
      <c r="M613" s="409"/>
      <c r="N613" s="409"/>
      <c r="O613" s="409"/>
      <c r="P613" s="409"/>
      <c r="Q613" s="409"/>
      <c r="R613" s="409"/>
      <c r="S613" s="409"/>
      <c r="T613" s="409"/>
      <c r="U613" s="409"/>
      <c r="V613" s="409"/>
      <c r="W613" s="409"/>
      <c r="X613" s="409"/>
      <c r="Y613" s="409"/>
      <c r="Z613" s="409"/>
      <c r="AA613" s="409"/>
      <c r="AB613" s="409"/>
      <c r="AC613" s="409"/>
      <c r="AD613" s="134"/>
      <c r="AE613" s="134"/>
      <c r="AF613" s="134"/>
      <c r="AG613" s="134"/>
      <c r="AH613" s="134"/>
      <c r="AI613" s="134"/>
      <c r="AJ613" s="134"/>
      <c r="AK613" s="409"/>
      <c r="AL613" s="409"/>
      <c r="AM613" s="409"/>
      <c r="AN613" s="409"/>
      <c r="AO613" s="409"/>
    </row>
    <row r="614" spans="1:41" ht="12.75" x14ac:dyDescent="0.2">
      <c r="A614" s="406"/>
      <c r="B614" s="407"/>
      <c r="F614" s="409"/>
      <c r="G614" s="409"/>
      <c r="H614" s="409"/>
      <c r="I614" s="409"/>
      <c r="J614" s="409"/>
      <c r="K614" s="409"/>
      <c r="L614" s="409"/>
      <c r="M614" s="409"/>
      <c r="N614" s="409"/>
      <c r="O614" s="409"/>
      <c r="P614" s="409"/>
      <c r="Q614" s="409"/>
      <c r="R614" s="409"/>
      <c r="S614" s="409"/>
      <c r="T614" s="409"/>
      <c r="U614" s="409"/>
      <c r="V614" s="409"/>
      <c r="W614" s="409"/>
      <c r="X614" s="409"/>
      <c r="Y614" s="409"/>
      <c r="Z614" s="409"/>
      <c r="AA614" s="409"/>
      <c r="AB614" s="409"/>
      <c r="AC614" s="409"/>
      <c r="AD614" s="134"/>
      <c r="AE614" s="134"/>
      <c r="AF614" s="134"/>
      <c r="AG614" s="134"/>
      <c r="AH614" s="134"/>
      <c r="AI614" s="134"/>
      <c r="AJ614" s="134"/>
      <c r="AK614" s="409"/>
      <c r="AL614" s="409"/>
      <c r="AM614" s="409"/>
      <c r="AN614" s="409"/>
      <c r="AO614" s="409"/>
    </row>
    <row r="615" spans="1:41" ht="12.75" x14ac:dyDescent="0.2">
      <c r="A615" s="406"/>
      <c r="B615" s="407"/>
      <c r="F615" s="409"/>
      <c r="G615" s="409"/>
      <c r="H615" s="409"/>
      <c r="I615" s="409"/>
      <c r="J615" s="409"/>
      <c r="K615" s="409"/>
      <c r="L615" s="409"/>
      <c r="M615" s="409"/>
      <c r="N615" s="409"/>
      <c r="O615" s="409"/>
      <c r="P615" s="409"/>
      <c r="Q615" s="409"/>
      <c r="R615" s="409"/>
      <c r="S615" s="409"/>
      <c r="T615" s="409"/>
      <c r="U615" s="409"/>
      <c r="V615" s="409"/>
      <c r="W615" s="409"/>
      <c r="X615" s="409"/>
      <c r="Y615" s="409"/>
      <c r="Z615" s="409"/>
      <c r="AA615" s="409"/>
      <c r="AB615" s="409"/>
      <c r="AC615" s="409"/>
      <c r="AD615" s="134"/>
      <c r="AE615" s="134"/>
      <c r="AF615" s="134"/>
      <c r="AG615" s="134"/>
      <c r="AH615" s="134"/>
      <c r="AI615" s="134"/>
      <c r="AJ615" s="134"/>
      <c r="AK615" s="409"/>
      <c r="AL615" s="409"/>
      <c r="AM615" s="409"/>
      <c r="AN615" s="409"/>
      <c r="AO615" s="409"/>
    </row>
    <row r="616" spans="1:41" ht="12.75" x14ac:dyDescent="0.2">
      <c r="A616" s="406"/>
      <c r="B616" s="407"/>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c r="AB616" s="409"/>
      <c r="AC616" s="409"/>
      <c r="AD616" s="134"/>
      <c r="AE616" s="134"/>
      <c r="AF616" s="134"/>
      <c r="AG616" s="134"/>
      <c r="AH616" s="134"/>
      <c r="AI616" s="134"/>
      <c r="AJ616" s="134"/>
      <c r="AK616" s="409"/>
      <c r="AL616" s="409"/>
      <c r="AM616" s="409"/>
      <c r="AN616" s="409"/>
      <c r="AO616" s="409"/>
    </row>
    <row r="617" spans="1:41" ht="12.75" x14ac:dyDescent="0.2">
      <c r="A617" s="406"/>
      <c r="B617" s="407"/>
      <c r="F617" s="409"/>
      <c r="G617" s="409"/>
      <c r="H617" s="409"/>
      <c r="I617" s="409"/>
      <c r="J617" s="409"/>
      <c r="K617" s="409"/>
      <c r="L617" s="409"/>
      <c r="M617" s="409"/>
      <c r="N617" s="409"/>
      <c r="O617" s="409"/>
      <c r="P617" s="409"/>
      <c r="Q617" s="409"/>
      <c r="R617" s="409"/>
      <c r="S617" s="409"/>
      <c r="T617" s="409"/>
      <c r="U617" s="409"/>
      <c r="V617" s="409"/>
      <c r="W617" s="409"/>
      <c r="X617" s="409"/>
      <c r="Y617" s="409"/>
      <c r="Z617" s="409"/>
      <c r="AA617" s="409"/>
      <c r="AB617" s="409"/>
      <c r="AC617" s="409"/>
      <c r="AD617" s="134"/>
      <c r="AE617" s="134"/>
      <c r="AF617" s="134"/>
      <c r="AG617" s="134"/>
      <c r="AH617" s="134"/>
      <c r="AI617" s="134"/>
      <c r="AJ617" s="134"/>
      <c r="AK617" s="409"/>
      <c r="AL617" s="409"/>
      <c r="AM617" s="409"/>
      <c r="AN617" s="409"/>
      <c r="AO617" s="409"/>
    </row>
    <row r="618" spans="1:41" ht="12.75" x14ac:dyDescent="0.2">
      <c r="A618" s="406"/>
      <c r="B618" s="407"/>
      <c r="F618" s="409"/>
      <c r="G618" s="409"/>
      <c r="H618" s="409"/>
      <c r="I618" s="409"/>
      <c r="J618" s="409"/>
      <c r="K618" s="409"/>
      <c r="L618" s="409"/>
      <c r="M618" s="409"/>
      <c r="N618" s="409"/>
      <c r="O618" s="409"/>
      <c r="P618" s="409"/>
      <c r="Q618" s="409"/>
      <c r="R618" s="409"/>
      <c r="S618" s="409"/>
      <c r="T618" s="409"/>
      <c r="U618" s="409"/>
      <c r="V618" s="409"/>
      <c r="W618" s="409"/>
      <c r="X618" s="409"/>
      <c r="Y618" s="409"/>
      <c r="Z618" s="409"/>
      <c r="AA618" s="409"/>
      <c r="AB618" s="409"/>
      <c r="AC618" s="409"/>
      <c r="AD618" s="134"/>
      <c r="AE618" s="134"/>
      <c r="AF618" s="134"/>
      <c r="AG618" s="134"/>
      <c r="AH618" s="134"/>
      <c r="AI618" s="134"/>
      <c r="AJ618" s="134"/>
      <c r="AK618" s="409"/>
      <c r="AL618" s="409"/>
      <c r="AM618" s="409"/>
      <c r="AN618" s="409"/>
      <c r="AO618" s="409"/>
    </row>
    <row r="619" spans="1:41" ht="12.75" x14ac:dyDescent="0.2">
      <c r="A619" s="406"/>
      <c r="B619" s="407"/>
      <c r="F619" s="409"/>
      <c r="G619" s="409"/>
      <c r="H619" s="409"/>
      <c r="I619" s="409"/>
      <c r="J619" s="409"/>
      <c r="K619" s="409"/>
      <c r="L619" s="409"/>
      <c r="M619" s="409"/>
      <c r="N619" s="409"/>
      <c r="O619" s="409"/>
      <c r="P619" s="409"/>
      <c r="Q619" s="409"/>
      <c r="R619" s="409"/>
      <c r="S619" s="409"/>
      <c r="T619" s="409"/>
      <c r="U619" s="409"/>
      <c r="V619" s="409"/>
      <c r="W619" s="409"/>
      <c r="X619" s="409"/>
      <c r="Y619" s="409"/>
      <c r="Z619" s="409"/>
      <c r="AA619" s="409"/>
      <c r="AB619" s="409"/>
      <c r="AC619" s="409"/>
      <c r="AD619" s="134"/>
      <c r="AE619" s="134"/>
      <c r="AF619" s="134"/>
      <c r="AG619" s="134"/>
      <c r="AH619" s="134"/>
      <c r="AI619" s="134"/>
      <c r="AJ619" s="134"/>
      <c r="AK619" s="409"/>
      <c r="AL619" s="409"/>
      <c r="AM619" s="409"/>
      <c r="AN619" s="409"/>
      <c r="AO619" s="409"/>
    </row>
    <row r="620" spans="1:41" ht="12.75" x14ac:dyDescent="0.2">
      <c r="A620" s="406"/>
      <c r="B620" s="407"/>
      <c r="F620" s="409"/>
      <c r="G620" s="409"/>
      <c r="H620" s="409"/>
      <c r="I620" s="409"/>
      <c r="J620" s="409"/>
      <c r="K620" s="409"/>
      <c r="L620" s="409"/>
      <c r="M620" s="409"/>
      <c r="N620" s="409"/>
      <c r="O620" s="409"/>
      <c r="P620" s="409"/>
      <c r="Q620" s="409"/>
      <c r="R620" s="409"/>
      <c r="S620" s="409"/>
      <c r="T620" s="409"/>
      <c r="U620" s="409"/>
      <c r="V620" s="409"/>
      <c r="W620" s="409"/>
      <c r="X620" s="409"/>
      <c r="Y620" s="409"/>
      <c r="Z620" s="409"/>
      <c r="AA620" s="409"/>
      <c r="AB620" s="409"/>
      <c r="AC620" s="409"/>
      <c r="AD620" s="134"/>
      <c r="AE620" s="134"/>
      <c r="AF620" s="134"/>
      <c r="AG620" s="134"/>
      <c r="AH620" s="134"/>
      <c r="AI620" s="134"/>
      <c r="AJ620" s="134"/>
      <c r="AK620" s="409"/>
      <c r="AL620" s="409"/>
      <c r="AM620" s="409"/>
      <c r="AN620" s="409"/>
      <c r="AO620" s="409"/>
    </row>
    <row r="621" spans="1:41" ht="12.75" x14ac:dyDescent="0.2">
      <c r="A621" s="406"/>
      <c r="B621" s="407"/>
      <c r="F621" s="409"/>
      <c r="G621" s="409"/>
      <c r="H621" s="409"/>
      <c r="I621" s="409"/>
      <c r="J621" s="409"/>
      <c r="K621" s="409"/>
      <c r="L621" s="409"/>
      <c r="M621" s="409"/>
      <c r="N621" s="409"/>
      <c r="O621" s="409"/>
      <c r="P621" s="409"/>
      <c r="Q621" s="409"/>
      <c r="R621" s="409"/>
      <c r="S621" s="409"/>
      <c r="T621" s="409"/>
      <c r="U621" s="409"/>
      <c r="V621" s="409"/>
      <c r="W621" s="409"/>
      <c r="X621" s="409"/>
      <c r="Y621" s="409"/>
      <c r="Z621" s="409"/>
      <c r="AA621" s="409"/>
      <c r="AB621" s="409"/>
      <c r="AC621" s="409"/>
      <c r="AD621" s="134"/>
      <c r="AE621" s="134"/>
      <c r="AF621" s="134"/>
      <c r="AG621" s="134"/>
      <c r="AH621" s="134"/>
      <c r="AI621" s="134"/>
      <c r="AJ621" s="134"/>
      <c r="AK621" s="409"/>
      <c r="AL621" s="409"/>
      <c r="AM621" s="409"/>
      <c r="AN621" s="409"/>
      <c r="AO621" s="409"/>
    </row>
    <row r="622" spans="1:41" ht="12.75" x14ac:dyDescent="0.2">
      <c r="A622" s="406"/>
      <c r="B622" s="407"/>
      <c r="F622" s="409"/>
      <c r="G622" s="409"/>
      <c r="H622" s="409"/>
      <c r="I622" s="409"/>
      <c r="J622" s="409"/>
      <c r="K622" s="409"/>
      <c r="L622" s="409"/>
      <c r="M622" s="409"/>
      <c r="N622" s="409"/>
      <c r="O622" s="409"/>
      <c r="P622" s="409"/>
      <c r="Q622" s="409"/>
      <c r="R622" s="409"/>
      <c r="S622" s="409"/>
      <c r="T622" s="409"/>
      <c r="U622" s="409"/>
      <c r="V622" s="409"/>
      <c r="W622" s="409"/>
      <c r="X622" s="409"/>
      <c r="Y622" s="409"/>
      <c r="Z622" s="409"/>
      <c r="AA622" s="409"/>
      <c r="AB622" s="409"/>
      <c r="AC622" s="409"/>
      <c r="AD622" s="134"/>
      <c r="AE622" s="134"/>
      <c r="AF622" s="134"/>
      <c r="AG622" s="134"/>
      <c r="AH622" s="134"/>
      <c r="AI622" s="134"/>
      <c r="AJ622" s="134"/>
      <c r="AK622" s="409"/>
      <c r="AL622" s="409"/>
      <c r="AM622" s="409"/>
      <c r="AN622" s="409"/>
      <c r="AO622" s="409"/>
    </row>
    <row r="623" spans="1:41" ht="12.75" x14ac:dyDescent="0.2">
      <c r="A623" s="406"/>
      <c r="B623" s="407"/>
      <c r="F623" s="409"/>
      <c r="G623" s="409"/>
      <c r="H623" s="409"/>
      <c r="I623" s="409"/>
      <c r="J623" s="409"/>
      <c r="K623" s="409"/>
      <c r="L623" s="409"/>
      <c r="M623" s="409"/>
      <c r="N623" s="409"/>
      <c r="O623" s="409"/>
      <c r="P623" s="409"/>
      <c r="Q623" s="409"/>
      <c r="R623" s="409"/>
      <c r="S623" s="409"/>
      <c r="T623" s="409"/>
      <c r="U623" s="409"/>
      <c r="V623" s="409"/>
      <c r="W623" s="409"/>
      <c r="X623" s="409"/>
      <c r="Y623" s="409"/>
      <c r="Z623" s="409"/>
      <c r="AA623" s="409"/>
      <c r="AB623" s="409"/>
      <c r="AC623" s="409"/>
      <c r="AD623" s="134"/>
      <c r="AE623" s="134"/>
      <c r="AF623" s="134"/>
      <c r="AG623" s="134"/>
      <c r="AH623" s="134"/>
      <c r="AI623" s="134"/>
      <c r="AJ623" s="134"/>
      <c r="AK623" s="409"/>
      <c r="AL623" s="409"/>
      <c r="AM623" s="409"/>
      <c r="AN623" s="409"/>
      <c r="AO623" s="409"/>
    </row>
    <row r="624" spans="1:41" ht="12.75" x14ac:dyDescent="0.2">
      <c r="A624" s="406"/>
      <c r="B624" s="407"/>
      <c r="F624" s="409"/>
      <c r="G624" s="409"/>
      <c r="H624" s="409"/>
      <c r="I624" s="409"/>
      <c r="J624" s="409"/>
      <c r="K624" s="409"/>
      <c r="L624" s="409"/>
      <c r="M624" s="409"/>
      <c r="N624" s="409"/>
      <c r="O624" s="409"/>
      <c r="P624" s="409"/>
      <c r="Q624" s="409"/>
      <c r="R624" s="409"/>
      <c r="S624" s="409"/>
      <c r="T624" s="409"/>
      <c r="U624" s="409"/>
      <c r="V624" s="409"/>
      <c r="W624" s="409"/>
      <c r="X624" s="409"/>
      <c r="Y624" s="409"/>
      <c r="Z624" s="409"/>
      <c r="AA624" s="409"/>
      <c r="AB624" s="409"/>
      <c r="AC624" s="409"/>
      <c r="AD624" s="134"/>
      <c r="AE624" s="134"/>
      <c r="AF624" s="134"/>
      <c r="AG624" s="134"/>
      <c r="AH624" s="134"/>
      <c r="AI624" s="134"/>
      <c r="AJ624" s="134"/>
      <c r="AK624" s="409"/>
      <c r="AL624" s="409"/>
      <c r="AM624" s="409"/>
      <c r="AN624" s="409"/>
      <c r="AO624" s="409"/>
    </row>
    <row r="625" spans="1:41" ht="12.75" x14ac:dyDescent="0.2">
      <c r="A625" s="406"/>
      <c r="B625" s="407"/>
      <c r="F625" s="409"/>
      <c r="G625" s="409"/>
      <c r="H625" s="409"/>
      <c r="I625" s="409"/>
      <c r="J625" s="409"/>
      <c r="K625" s="409"/>
      <c r="L625" s="409"/>
      <c r="M625" s="409"/>
      <c r="N625" s="409"/>
      <c r="O625" s="409"/>
      <c r="P625" s="409"/>
      <c r="Q625" s="409"/>
      <c r="R625" s="409"/>
      <c r="S625" s="409"/>
      <c r="T625" s="409"/>
      <c r="U625" s="409"/>
      <c r="V625" s="409"/>
      <c r="W625" s="409"/>
      <c r="X625" s="409"/>
      <c r="Y625" s="409"/>
      <c r="Z625" s="409"/>
      <c r="AA625" s="409"/>
      <c r="AB625" s="409"/>
      <c r="AC625" s="409"/>
      <c r="AD625" s="134"/>
      <c r="AE625" s="134"/>
      <c r="AF625" s="134"/>
      <c r="AG625" s="134"/>
      <c r="AH625" s="134"/>
      <c r="AI625" s="134"/>
      <c r="AJ625" s="134"/>
      <c r="AK625" s="409"/>
      <c r="AL625" s="409"/>
      <c r="AM625" s="409"/>
      <c r="AN625" s="409"/>
      <c r="AO625" s="409"/>
    </row>
    <row r="626" spans="1:41" ht="12.75" x14ac:dyDescent="0.2">
      <c r="A626" s="406"/>
      <c r="B626" s="407"/>
      <c r="F626" s="409"/>
      <c r="G626" s="409"/>
      <c r="H626" s="409"/>
      <c r="I626" s="409"/>
      <c r="J626" s="409"/>
      <c r="K626" s="409"/>
      <c r="L626" s="409"/>
      <c r="M626" s="409"/>
      <c r="N626" s="409"/>
      <c r="O626" s="409"/>
      <c r="P626" s="409"/>
      <c r="Q626" s="409"/>
      <c r="R626" s="409"/>
      <c r="S626" s="409"/>
      <c r="T626" s="409"/>
      <c r="U626" s="409"/>
      <c r="V626" s="409"/>
      <c r="W626" s="409"/>
      <c r="X626" s="409"/>
      <c r="Y626" s="409"/>
      <c r="Z626" s="409"/>
      <c r="AA626" s="409"/>
      <c r="AB626" s="409"/>
      <c r="AC626" s="409"/>
      <c r="AD626" s="134"/>
      <c r="AE626" s="134"/>
      <c r="AF626" s="134"/>
      <c r="AG626" s="134"/>
      <c r="AH626" s="134"/>
      <c r="AI626" s="134"/>
      <c r="AJ626" s="134"/>
      <c r="AK626" s="409"/>
      <c r="AL626" s="409"/>
      <c r="AM626" s="409"/>
      <c r="AN626" s="409"/>
      <c r="AO626" s="409"/>
    </row>
    <row r="627" spans="1:41" ht="12.75" x14ac:dyDescent="0.2">
      <c r="A627" s="406"/>
      <c r="B627" s="407"/>
      <c r="F627" s="409"/>
      <c r="G627" s="409"/>
      <c r="H627" s="409"/>
      <c r="I627" s="409"/>
      <c r="J627" s="409"/>
      <c r="K627" s="409"/>
      <c r="L627" s="409"/>
      <c r="M627" s="409"/>
      <c r="N627" s="409"/>
      <c r="O627" s="409"/>
      <c r="P627" s="409"/>
      <c r="Q627" s="409"/>
      <c r="R627" s="409"/>
      <c r="S627" s="409"/>
      <c r="T627" s="409"/>
      <c r="U627" s="409"/>
      <c r="V627" s="409"/>
      <c r="W627" s="409"/>
      <c r="X627" s="409"/>
      <c r="Y627" s="409"/>
      <c r="Z627" s="409"/>
      <c r="AA627" s="409"/>
      <c r="AB627" s="409"/>
      <c r="AC627" s="409"/>
      <c r="AD627" s="134"/>
      <c r="AE627" s="134"/>
      <c r="AF627" s="134"/>
      <c r="AG627" s="134"/>
      <c r="AH627" s="134"/>
      <c r="AI627" s="134"/>
      <c r="AJ627" s="134"/>
      <c r="AK627" s="409"/>
      <c r="AL627" s="409"/>
      <c r="AM627" s="409"/>
      <c r="AN627" s="409"/>
      <c r="AO627" s="409"/>
    </row>
    <row r="628" spans="1:41" ht="12.75" x14ac:dyDescent="0.2">
      <c r="A628" s="406"/>
      <c r="B628" s="407"/>
      <c r="F628" s="409"/>
      <c r="G628" s="409"/>
      <c r="H628" s="409"/>
      <c r="I628" s="409"/>
      <c r="J628" s="409"/>
      <c r="K628" s="409"/>
      <c r="L628" s="409"/>
      <c r="M628" s="409"/>
      <c r="N628" s="409"/>
      <c r="O628" s="409"/>
      <c r="P628" s="409"/>
      <c r="Q628" s="409"/>
      <c r="R628" s="409"/>
      <c r="S628" s="409"/>
      <c r="T628" s="409"/>
      <c r="U628" s="409"/>
      <c r="V628" s="409"/>
      <c r="W628" s="409"/>
      <c r="X628" s="409"/>
      <c r="Y628" s="409"/>
      <c r="Z628" s="409"/>
      <c r="AA628" s="409"/>
      <c r="AB628" s="409"/>
      <c r="AC628" s="409"/>
      <c r="AD628" s="134"/>
      <c r="AE628" s="134"/>
      <c r="AF628" s="134"/>
      <c r="AG628" s="134"/>
      <c r="AH628" s="134"/>
      <c r="AI628" s="134"/>
      <c r="AJ628" s="134"/>
      <c r="AK628" s="409"/>
      <c r="AL628" s="409"/>
      <c r="AM628" s="409"/>
      <c r="AN628" s="409"/>
      <c r="AO628" s="409"/>
    </row>
    <row r="629" spans="1:41" ht="12.75" x14ac:dyDescent="0.2">
      <c r="A629" s="406"/>
      <c r="B629" s="407"/>
      <c r="F629" s="409"/>
      <c r="G629" s="409"/>
      <c r="H629" s="409"/>
      <c r="I629" s="409"/>
      <c r="J629" s="409"/>
      <c r="K629" s="409"/>
      <c r="L629" s="409"/>
      <c r="M629" s="409"/>
      <c r="N629" s="409"/>
      <c r="O629" s="409"/>
      <c r="P629" s="409"/>
      <c r="Q629" s="409"/>
      <c r="R629" s="409"/>
      <c r="S629" s="409"/>
      <c r="T629" s="409"/>
      <c r="U629" s="409"/>
      <c r="V629" s="409"/>
      <c r="W629" s="409"/>
      <c r="X629" s="409"/>
      <c r="Y629" s="409"/>
      <c r="Z629" s="409"/>
      <c r="AA629" s="409"/>
      <c r="AB629" s="409"/>
      <c r="AC629" s="409"/>
      <c r="AD629" s="134"/>
      <c r="AE629" s="134"/>
      <c r="AF629" s="134"/>
      <c r="AG629" s="134"/>
      <c r="AH629" s="134"/>
      <c r="AI629" s="134"/>
      <c r="AJ629" s="134"/>
      <c r="AK629" s="409"/>
      <c r="AL629" s="409"/>
      <c r="AM629" s="409"/>
      <c r="AN629" s="409"/>
      <c r="AO629" s="409"/>
    </row>
    <row r="630" spans="1:41" ht="12.75" x14ac:dyDescent="0.2">
      <c r="A630" s="406"/>
      <c r="B630" s="407"/>
      <c r="F630" s="409"/>
      <c r="G630" s="409"/>
      <c r="H630" s="409"/>
      <c r="I630" s="409"/>
      <c r="J630" s="409"/>
      <c r="K630" s="409"/>
      <c r="L630" s="409"/>
      <c r="M630" s="409"/>
      <c r="N630" s="409"/>
      <c r="O630" s="409"/>
      <c r="P630" s="409"/>
      <c r="Q630" s="409"/>
      <c r="R630" s="409"/>
      <c r="S630" s="409"/>
      <c r="T630" s="409"/>
      <c r="U630" s="409"/>
      <c r="V630" s="409"/>
      <c r="W630" s="409"/>
      <c r="X630" s="409"/>
      <c r="Y630" s="409"/>
      <c r="Z630" s="409"/>
      <c r="AA630" s="409"/>
      <c r="AB630" s="409"/>
      <c r="AC630" s="409"/>
      <c r="AD630" s="134"/>
      <c r="AE630" s="134"/>
      <c r="AF630" s="134"/>
      <c r="AG630" s="134"/>
      <c r="AH630" s="134"/>
      <c r="AI630" s="134"/>
      <c r="AJ630" s="134"/>
      <c r="AK630" s="409"/>
      <c r="AL630" s="409"/>
      <c r="AM630" s="409"/>
      <c r="AN630" s="409"/>
      <c r="AO630" s="409"/>
    </row>
    <row r="631" spans="1:41" ht="12.75" x14ac:dyDescent="0.2">
      <c r="A631" s="406"/>
      <c r="B631" s="407"/>
      <c r="F631" s="409"/>
      <c r="G631" s="409"/>
      <c r="H631" s="409"/>
      <c r="I631" s="409"/>
      <c r="J631" s="409"/>
      <c r="K631" s="409"/>
      <c r="L631" s="409"/>
      <c r="M631" s="409"/>
      <c r="N631" s="409"/>
      <c r="O631" s="409"/>
      <c r="P631" s="409"/>
      <c r="Q631" s="409"/>
      <c r="R631" s="409"/>
      <c r="S631" s="409"/>
      <c r="T631" s="409"/>
      <c r="U631" s="409"/>
      <c r="V631" s="409"/>
      <c r="W631" s="409"/>
      <c r="X631" s="409"/>
      <c r="Y631" s="409"/>
      <c r="Z631" s="409"/>
      <c r="AA631" s="409"/>
      <c r="AB631" s="409"/>
      <c r="AC631" s="409"/>
      <c r="AD631" s="134"/>
      <c r="AE631" s="134"/>
      <c r="AF631" s="134"/>
      <c r="AG631" s="134"/>
      <c r="AH631" s="134"/>
      <c r="AI631" s="134"/>
      <c r="AJ631" s="134"/>
      <c r="AK631" s="409"/>
      <c r="AL631" s="409"/>
      <c r="AM631" s="409"/>
      <c r="AN631" s="409"/>
      <c r="AO631" s="409"/>
    </row>
    <row r="632" spans="1:41" ht="12.75" x14ac:dyDescent="0.2">
      <c r="A632" s="406"/>
      <c r="B632" s="407"/>
      <c r="F632" s="409"/>
      <c r="G632" s="409"/>
      <c r="H632" s="409"/>
      <c r="I632" s="409"/>
      <c r="J632" s="409"/>
      <c r="K632" s="409"/>
      <c r="L632" s="409"/>
      <c r="M632" s="409"/>
      <c r="N632" s="409"/>
      <c r="O632" s="409"/>
      <c r="P632" s="409"/>
      <c r="Q632" s="409"/>
      <c r="R632" s="409"/>
      <c r="S632" s="409"/>
      <c r="T632" s="409"/>
      <c r="U632" s="409"/>
      <c r="V632" s="409"/>
      <c r="W632" s="409"/>
      <c r="X632" s="409"/>
      <c r="Y632" s="409"/>
      <c r="Z632" s="409"/>
      <c r="AA632" s="409"/>
      <c r="AB632" s="409"/>
      <c r="AC632" s="409"/>
      <c r="AD632" s="134"/>
      <c r="AE632" s="134"/>
      <c r="AF632" s="134"/>
      <c r="AG632" s="134"/>
      <c r="AH632" s="134"/>
      <c r="AI632" s="134"/>
      <c r="AJ632" s="134"/>
      <c r="AK632" s="409"/>
      <c r="AL632" s="409"/>
      <c r="AM632" s="409"/>
      <c r="AN632" s="409"/>
      <c r="AO632" s="409"/>
    </row>
    <row r="633" spans="1:41" ht="12.75" x14ac:dyDescent="0.2">
      <c r="A633" s="406"/>
      <c r="B633" s="407"/>
      <c r="F633" s="409"/>
      <c r="G633" s="409"/>
      <c r="H633" s="409"/>
      <c r="I633" s="409"/>
      <c r="J633" s="409"/>
      <c r="K633" s="409"/>
      <c r="L633" s="409"/>
      <c r="M633" s="409"/>
      <c r="N633" s="409"/>
      <c r="O633" s="409"/>
      <c r="P633" s="409"/>
      <c r="Q633" s="409"/>
      <c r="R633" s="409"/>
      <c r="S633" s="409"/>
      <c r="T633" s="409"/>
      <c r="U633" s="409"/>
      <c r="V633" s="409"/>
      <c r="W633" s="409"/>
      <c r="X633" s="409"/>
      <c r="Y633" s="409"/>
      <c r="Z633" s="409"/>
      <c r="AA633" s="409"/>
      <c r="AB633" s="409"/>
      <c r="AC633" s="409"/>
      <c r="AD633" s="134"/>
      <c r="AE633" s="134"/>
      <c r="AF633" s="134"/>
      <c r="AG633" s="134"/>
      <c r="AH633" s="134"/>
      <c r="AI633" s="134"/>
      <c r="AJ633" s="134"/>
      <c r="AK633" s="409"/>
      <c r="AL633" s="409"/>
      <c r="AM633" s="409"/>
      <c r="AN633" s="409"/>
      <c r="AO633" s="409"/>
    </row>
    <row r="634" spans="1:41" ht="12.75" x14ac:dyDescent="0.2">
      <c r="A634" s="406"/>
      <c r="B634" s="407"/>
      <c r="F634" s="409"/>
      <c r="G634" s="409"/>
      <c r="H634" s="409"/>
      <c r="I634" s="409"/>
      <c r="J634" s="409"/>
      <c r="K634" s="409"/>
      <c r="L634" s="409"/>
      <c r="M634" s="409"/>
      <c r="N634" s="409"/>
      <c r="O634" s="409"/>
      <c r="P634" s="409"/>
      <c r="Q634" s="409"/>
      <c r="R634" s="409"/>
      <c r="S634" s="409"/>
      <c r="T634" s="409"/>
      <c r="U634" s="409"/>
      <c r="V634" s="409"/>
      <c r="W634" s="409"/>
      <c r="X634" s="409"/>
      <c r="Y634" s="409"/>
      <c r="Z634" s="409"/>
      <c r="AA634" s="409"/>
      <c r="AB634" s="409"/>
      <c r="AC634" s="409"/>
      <c r="AD634" s="134"/>
      <c r="AE634" s="134"/>
      <c r="AF634" s="134"/>
      <c r="AG634" s="134"/>
      <c r="AH634" s="134"/>
      <c r="AI634" s="134"/>
      <c r="AJ634" s="134"/>
      <c r="AK634" s="409"/>
      <c r="AL634" s="409"/>
      <c r="AM634" s="409"/>
      <c r="AN634" s="409"/>
      <c r="AO634" s="409"/>
    </row>
    <row r="635" spans="1:41" ht="12.75" x14ac:dyDescent="0.2">
      <c r="A635" s="406"/>
      <c r="B635" s="407"/>
      <c r="F635" s="409"/>
      <c r="G635" s="409"/>
      <c r="H635" s="409"/>
      <c r="I635" s="409"/>
      <c r="J635" s="409"/>
      <c r="K635" s="409"/>
      <c r="L635" s="409"/>
      <c r="M635" s="409"/>
      <c r="N635" s="409"/>
      <c r="O635" s="409"/>
      <c r="P635" s="409"/>
      <c r="Q635" s="409"/>
      <c r="R635" s="409"/>
      <c r="S635" s="409"/>
      <c r="T635" s="409"/>
      <c r="U635" s="409"/>
      <c r="V635" s="409"/>
      <c r="W635" s="409"/>
      <c r="X635" s="409"/>
      <c r="Y635" s="409"/>
      <c r="Z635" s="409"/>
      <c r="AA635" s="409"/>
      <c r="AB635" s="409"/>
      <c r="AC635" s="409"/>
      <c r="AD635" s="134"/>
      <c r="AE635" s="134"/>
      <c r="AF635" s="134"/>
      <c r="AG635" s="134"/>
      <c r="AH635" s="134"/>
      <c r="AI635" s="134"/>
      <c r="AJ635" s="134"/>
      <c r="AK635" s="409"/>
      <c r="AL635" s="409"/>
      <c r="AM635" s="409"/>
      <c r="AN635" s="409"/>
      <c r="AO635" s="409"/>
    </row>
    <row r="636" spans="1:41" ht="12.75" x14ac:dyDescent="0.2">
      <c r="A636" s="406"/>
      <c r="B636" s="407"/>
      <c r="F636" s="409"/>
      <c r="G636" s="409"/>
      <c r="H636" s="409"/>
      <c r="I636" s="409"/>
      <c r="J636" s="409"/>
      <c r="K636" s="409"/>
      <c r="L636" s="409"/>
      <c r="M636" s="409"/>
      <c r="N636" s="409"/>
      <c r="O636" s="409"/>
      <c r="P636" s="409"/>
      <c r="Q636" s="409"/>
      <c r="R636" s="409"/>
      <c r="S636" s="409"/>
      <c r="T636" s="409"/>
      <c r="U636" s="409"/>
      <c r="V636" s="409"/>
      <c r="W636" s="409"/>
      <c r="X636" s="409"/>
      <c r="Y636" s="409"/>
      <c r="Z636" s="409"/>
      <c r="AA636" s="409"/>
      <c r="AB636" s="409"/>
      <c r="AC636" s="409"/>
      <c r="AD636" s="134"/>
      <c r="AE636" s="134"/>
      <c r="AF636" s="134"/>
      <c r="AG636" s="134"/>
      <c r="AH636" s="134"/>
      <c r="AI636" s="134"/>
      <c r="AJ636" s="134"/>
      <c r="AK636" s="409"/>
      <c r="AL636" s="409"/>
      <c r="AM636" s="409"/>
      <c r="AN636" s="409"/>
      <c r="AO636" s="409"/>
    </row>
    <row r="637" spans="1:41" ht="12.75" x14ac:dyDescent="0.2">
      <c r="A637" s="406"/>
      <c r="B637" s="407"/>
      <c r="F637" s="409"/>
      <c r="G637" s="409"/>
      <c r="H637" s="409"/>
      <c r="I637" s="409"/>
      <c r="J637" s="409"/>
      <c r="K637" s="409"/>
      <c r="L637" s="409"/>
      <c r="M637" s="409"/>
      <c r="N637" s="409"/>
      <c r="O637" s="409"/>
      <c r="P637" s="409"/>
      <c r="Q637" s="409"/>
      <c r="R637" s="409"/>
      <c r="S637" s="409"/>
      <c r="T637" s="409"/>
      <c r="U637" s="409"/>
      <c r="V637" s="409"/>
      <c r="W637" s="409"/>
      <c r="X637" s="409"/>
      <c r="Y637" s="409"/>
      <c r="Z637" s="409"/>
      <c r="AA637" s="409"/>
      <c r="AB637" s="409"/>
      <c r="AC637" s="409"/>
      <c r="AD637" s="134"/>
      <c r="AE637" s="134"/>
      <c r="AF637" s="134"/>
      <c r="AG637" s="134"/>
      <c r="AH637" s="134"/>
      <c r="AI637" s="134"/>
      <c r="AJ637" s="134"/>
      <c r="AK637" s="409"/>
      <c r="AL637" s="409"/>
      <c r="AM637" s="409"/>
      <c r="AN637" s="409"/>
      <c r="AO637" s="409"/>
    </row>
    <row r="638" spans="1:41" ht="12.75" x14ac:dyDescent="0.2">
      <c r="A638" s="406"/>
      <c r="B638" s="407"/>
      <c r="F638" s="409"/>
      <c r="G638" s="409"/>
      <c r="H638" s="409"/>
      <c r="I638" s="409"/>
      <c r="J638" s="409"/>
      <c r="K638" s="409"/>
      <c r="L638" s="409"/>
      <c r="M638" s="409"/>
      <c r="N638" s="409"/>
      <c r="O638" s="409"/>
      <c r="P638" s="409"/>
      <c r="Q638" s="409"/>
      <c r="R638" s="409"/>
      <c r="S638" s="409"/>
      <c r="T638" s="409"/>
      <c r="U638" s="409"/>
      <c r="V638" s="409"/>
      <c r="W638" s="409"/>
      <c r="X638" s="409"/>
      <c r="Y638" s="409"/>
      <c r="Z638" s="409"/>
      <c r="AA638" s="409"/>
      <c r="AB638" s="409"/>
      <c r="AC638" s="409"/>
      <c r="AD638" s="134"/>
      <c r="AE638" s="134"/>
      <c r="AF638" s="134"/>
      <c r="AG638" s="134"/>
      <c r="AH638" s="134"/>
      <c r="AI638" s="134"/>
      <c r="AJ638" s="134"/>
      <c r="AK638" s="409"/>
      <c r="AL638" s="409"/>
      <c r="AM638" s="409"/>
      <c r="AN638" s="409"/>
      <c r="AO638" s="409"/>
    </row>
    <row r="639" spans="1:41" ht="12.75" x14ac:dyDescent="0.2">
      <c r="A639" s="406"/>
      <c r="B639" s="407"/>
      <c r="F639" s="409"/>
      <c r="G639" s="409"/>
      <c r="H639" s="409"/>
      <c r="I639" s="409"/>
      <c r="J639" s="409"/>
      <c r="K639" s="409"/>
      <c r="L639" s="409"/>
      <c r="M639" s="409"/>
      <c r="N639" s="409"/>
      <c r="O639" s="409"/>
      <c r="P639" s="409"/>
      <c r="Q639" s="409"/>
      <c r="R639" s="409"/>
      <c r="S639" s="409"/>
      <c r="T639" s="409"/>
      <c r="U639" s="409"/>
      <c r="V639" s="409"/>
      <c r="W639" s="409"/>
      <c r="X639" s="409"/>
      <c r="Y639" s="409"/>
      <c r="Z639" s="409"/>
      <c r="AA639" s="409"/>
      <c r="AB639" s="409"/>
      <c r="AC639" s="409"/>
      <c r="AD639" s="134"/>
      <c r="AE639" s="134"/>
      <c r="AF639" s="134"/>
      <c r="AG639" s="134"/>
      <c r="AH639" s="134"/>
      <c r="AI639" s="134"/>
      <c r="AJ639" s="134"/>
      <c r="AK639" s="409"/>
      <c r="AL639" s="409"/>
      <c r="AM639" s="409"/>
      <c r="AN639" s="409"/>
      <c r="AO639" s="409"/>
    </row>
    <row r="640" spans="1:41" ht="12.75" x14ac:dyDescent="0.2">
      <c r="A640" s="406"/>
      <c r="B640" s="407"/>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c r="AB640" s="409"/>
      <c r="AC640" s="409"/>
      <c r="AD640" s="134"/>
      <c r="AE640" s="134"/>
      <c r="AF640" s="134"/>
      <c r="AG640" s="134"/>
      <c r="AH640" s="134"/>
      <c r="AI640" s="134"/>
      <c r="AJ640" s="134"/>
      <c r="AK640" s="409"/>
      <c r="AL640" s="409"/>
      <c r="AM640" s="409"/>
      <c r="AN640" s="409"/>
      <c r="AO640" s="409"/>
    </row>
    <row r="641" spans="1:41" ht="12.75" x14ac:dyDescent="0.2">
      <c r="A641" s="406"/>
      <c r="B641" s="407"/>
      <c r="F641" s="409"/>
      <c r="G641" s="409"/>
      <c r="H641" s="409"/>
      <c r="I641" s="409"/>
      <c r="J641" s="409"/>
      <c r="K641" s="409"/>
      <c r="L641" s="409"/>
      <c r="M641" s="409"/>
      <c r="N641" s="409"/>
      <c r="O641" s="409"/>
      <c r="P641" s="409"/>
      <c r="Q641" s="409"/>
      <c r="R641" s="409"/>
      <c r="S641" s="409"/>
      <c r="T641" s="409"/>
      <c r="U641" s="409"/>
      <c r="V641" s="409"/>
      <c r="W641" s="409"/>
      <c r="X641" s="409"/>
      <c r="Y641" s="409"/>
      <c r="Z641" s="409"/>
      <c r="AA641" s="409"/>
      <c r="AB641" s="409"/>
      <c r="AC641" s="409"/>
      <c r="AD641" s="134"/>
      <c r="AE641" s="134"/>
      <c r="AF641" s="134"/>
      <c r="AG641" s="134"/>
      <c r="AH641" s="134"/>
      <c r="AI641" s="134"/>
      <c r="AJ641" s="134"/>
      <c r="AK641" s="409"/>
      <c r="AL641" s="409"/>
      <c r="AM641" s="409"/>
      <c r="AN641" s="409"/>
      <c r="AO641" s="409"/>
    </row>
    <row r="642" spans="1:41" ht="12.75" x14ac:dyDescent="0.2">
      <c r="A642" s="406"/>
      <c r="B642" s="407"/>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c r="AB642" s="409"/>
      <c r="AC642" s="409"/>
      <c r="AD642" s="134"/>
      <c r="AE642" s="134"/>
      <c r="AF642" s="134"/>
      <c r="AG642" s="134"/>
      <c r="AH642" s="134"/>
      <c r="AI642" s="134"/>
      <c r="AJ642" s="134"/>
      <c r="AK642" s="409"/>
      <c r="AL642" s="409"/>
      <c r="AM642" s="409"/>
      <c r="AN642" s="409"/>
      <c r="AO642" s="409"/>
    </row>
    <row r="643" spans="1:41" ht="12.75" x14ac:dyDescent="0.2">
      <c r="A643" s="406"/>
      <c r="B643" s="407"/>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c r="AB643" s="409"/>
      <c r="AC643" s="409"/>
      <c r="AD643" s="134"/>
      <c r="AE643" s="134"/>
      <c r="AF643" s="134"/>
      <c r="AG643" s="134"/>
      <c r="AH643" s="134"/>
      <c r="AI643" s="134"/>
      <c r="AJ643" s="134"/>
      <c r="AK643" s="409"/>
      <c r="AL643" s="409"/>
      <c r="AM643" s="409"/>
      <c r="AN643" s="409"/>
      <c r="AO643" s="409"/>
    </row>
    <row r="644" spans="1:41" ht="12.75" x14ac:dyDescent="0.2">
      <c r="A644" s="406"/>
      <c r="B644" s="407"/>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c r="AB644" s="409"/>
      <c r="AC644" s="409"/>
      <c r="AD644" s="134"/>
      <c r="AE644" s="134"/>
      <c r="AF644" s="134"/>
      <c r="AG644" s="134"/>
      <c r="AH644" s="134"/>
      <c r="AI644" s="134"/>
      <c r="AJ644" s="134"/>
      <c r="AK644" s="409"/>
      <c r="AL644" s="409"/>
      <c r="AM644" s="409"/>
      <c r="AN644" s="409"/>
      <c r="AO644" s="409"/>
    </row>
    <row r="645" spans="1:41" ht="12.75" x14ac:dyDescent="0.2">
      <c r="A645" s="406"/>
      <c r="B645" s="407"/>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c r="AB645" s="409"/>
      <c r="AC645" s="409"/>
      <c r="AD645" s="134"/>
      <c r="AE645" s="134"/>
      <c r="AF645" s="134"/>
      <c r="AG645" s="134"/>
      <c r="AH645" s="134"/>
      <c r="AI645" s="134"/>
      <c r="AJ645" s="134"/>
      <c r="AK645" s="409"/>
      <c r="AL645" s="409"/>
      <c r="AM645" s="409"/>
      <c r="AN645" s="409"/>
      <c r="AO645" s="409"/>
    </row>
    <row r="646" spans="1:41" ht="12.75" x14ac:dyDescent="0.2">
      <c r="A646" s="406"/>
      <c r="B646" s="407"/>
      <c r="F646" s="409"/>
      <c r="G646" s="409"/>
      <c r="H646" s="409"/>
      <c r="I646" s="409"/>
      <c r="J646" s="409"/>
      <c r="K646" s="409"/>
      <c r="L646" s="409"/>
      <c r="M646" s="409"/>
      <c r="N646" s="409"/>
      <c r="O646" s="409"/>
      <c r="P646" s="409"/>
      <c r="Q646" s="409"/>
      <c r="R646" s="409"/>
      <c r="S646" s="409"/>
      <c r="T646" s="409"/>
      <c r="U646" s="409"/>
      <c r="V646" s="409"/>
      <c r="W646" s="409"/>
      <c r="X646" s="409"/>
      <c r="Y646" s="409"/>
      <c r="Z646" s="409"/>
      <c r="AA646" s="409"/>
      <c r="AB646" s="409"/>
      <c r="AC646" s="409"/>
      <c r="AD646" s="134"/>
      <c r="AE646" s="134"/>
      <c r="AF646" s="134"/>
      <c r="AG646" s="134"/>
      <c r="AH646" s="134"/>
      <c r="AI646" s="134"/>
      <c r="AJ646" s="134"/>
      <c r="AK646" s="409"/>
      <c r="AL646" s="409"/>
      <c r="AM646" s="409"/>
      <c r="AN646" s="409"/>
      <c r="AO646" s="409"/>
    </row>
    <row r="647" spans="1:41" ht="12.75" x14ac:dyDescent="0.2">
      <c r="A647" s="406"/>
      <c r="B647" s="407"/>
      <c r="F647" s="409"/>
      <c r="G647" s="409"/>
      <c r="H647" s="409"/>
      <c r="I647" s="409"/>
      <c r="J647" s="409"/>
      <c r="K647" s="409"/>
      <c r="L647" s="409"/>
      <c r="M647" s="409"/>
      <c r="N647" s="409"/>
      <c r="O647" s="409"/>
      <c r="P647" s="409"/>
      <c r="Q647" s="409"/>
      <c r="R647" s="409"/>
      <c r="S647" s="409"/>
      <c r="T647" s="409"/>
      <c r="U647" s="409"/>
      <c r="V647" s="409"/>
      <c r="W647" s="409"/>
      <c r="X647" s="409"/>
      <c r="Y647" s="409"/>
      <c r="Z647" s="409"/>
      <c r="AA647" s="409"/>
      <c r="AB647" s="409"/>
      <c r="AC647" s="409"/>
      <c r="AD647" s="134"/>
      <c r="AE647" s="134"/>
      <c r="AF647" s="134"/>
      <c r="AG647" s="134"/>
      <c r="AH647" s="134"/>
      <c r="AI647" s="134"/>
      <c r="AJ647" s="134"/>
      <c r="AK647" s="409"/>
      <c r="AL647" s="409"/>
      <c r="AM647" s="409"/>
      <c r="AN647" s="409"/>
      <c r="AO647" s="409"/>
    </row>
    <row r="648" spans="1:41" ht="12.75" x14ac:dyDescent="0.2">
      <c r="A648" s="406"/>
      <c r="B648" s="407"/>
      <c r="F648" s="409"/>
      <c r="G648" s="409"/>
      <c r="H648" s="409"/>
      <c r="I648" s="409"/>
      <c r="J648" s="409"/>
      <c r="K648" s="409"/>
      <c r="L648" s="409"/>
      <c r="M648" s="409"/>
      <c r="N648" s="409"/>
      <c r="O648" s="409"/>
      <c r="P648" s="409"/>
      <c r="Q648" s="409"/>
      <c r="R648" s="409"/>
      <c r="S648" s="409"/>
      <c r="T648" s="409"/>
      <c r="U648" s="409"/>
      <c r="V648" s="409"/>
      <c r="W648" s="409"/>
      <c r="X648" s="409"/>
      <c r="Y648" s="409"/>
      <c r="Z648" s="409"/>
      <c r="AA648" s="409"/>
      <c r="AB648" s="409"/>
      <c r="AC648" s="409"/>
      <c r="AD648" s="134"/>
      <c r="AE648" s="134"/>
      <c r="AF648" s="134"/>
      <c r="AG648" s="134"/>
      <c r="AH648" s="134"/>
      <c r="AI648" s="134"/>
      <c r="AJ648" s="134"/>
      <c r="AK648" s="409"/>
      <c r="AL648" s="409"/>
      <c r="AM648" s="409"/>
      <c r="AN648" s="409"/>
      <c r="AO648" s="409"/>
    </row>
    <row r="649" spans="1:41" ht="12.75" x14ac:dyDescent="0.2">
      <c r="A649" s="406"/>
      <c r="B649" s="407"/>
      <c r="F649" s="409"/>
      <c r="G649" s="409"/>
      <c r="H649" s="409"/>
      <c r="I649" s="409"/>
      <c r="J649" s="409"/>
      <c r="K649" s="409"/>
      <c r="L649" s="409"/>
      <c r="M649" s="409"/>
      <c r="N649" s="409"/>
      <c r="O649" s="409"/>
      <c r="P649" s="409"/>
      <c r="Q649" s="409"/>
      <c r="R649" s="409"/>
      <c r="S649" s="409"/>
      <c r="T649" s="409"/>
      <c r="U649" s="409"/>
      <c r="V649" s="409"/>
      <c r="W649" s="409"/>
      <c r="X649" s="409"/>
      <c r="Y649" s="409"/>
      <c r="Z649" s="409"/>
      <c r="AA649" s="409"/>
      <c r="AB649" s="409"/>
      <c r="AC649" s="409"/>
      <c r="AD649" s="134"/>
      <c r="AE649" s="134"/>
      <c r="AF649" s="134"/>
      <c r="AG649" s="134"/>
      <c r="AH649" s="134"/>
      <c r="AI649" s="134"/>
      <c r="AJ649" s="134"/>
      <c r="AK649" s="409"/>
      <c r="AL649" s="409"/>
      <c r="AM649" s="409"/>
      <c r="AN649" s="409"/>
      <c r="AO649" s="409"/>
    </row>
    <row r="650" spans="1:41" ht="12.75" x14ac:dyDescent="0.2">
      <c r="A650" s="406"/>
      <c r="B650" s="407"/>
      <c r="F650" s="409"/>
      <c r="G650" s="409"/>
      <c r="H650" s="409"/>
      <c r="I650" s="409"/>
      <c r="J650" s="409"/>
      <c r="K650" s="409"/>
      <c r="L650" s="409"/>
      <c r="M650" s="409"/>
      <c r="N650" s="409"/>
      <c r="O650" s="409"/>
      <c r="P650" s="409"/>
      <c r="Q650" s="409"/>
      <c r="R650" s="409"/>
      <c r="S650" s="409"/>
      <c r="T650" s="409"/>
      <c r="U650" s="409"/>
      <c r="V650" s="409"/>
      <c r="W650" s="409"/>
      <c r="X650" s="409"/>
      <c r="Y650" s="409"/>
      <c r="Z650" s="409"/>
      <c r="AA650" s="409"/>
      <c r="AB650" s="409"/>
      <c r="AC650" s="409"/>
      <c r="AD650" s="134"/>
      <c r="AE650" s="134"/>
      <c r="AF650" s="134"/>
      <c r="AG650" s="134"/>
      <c r="AH650" s="134"/>
      <c r="AI650" s="134"/>
      <c r="AJ650" s="134"/>
      <c r="AK650" s="409"/>
      <c r="AL650" s="409"/>
      <c r="AM650" s="409"/>
      <c r="AN650" s="409"/>
      <c r="AO650" s="409"/>
    </row>
    <row r="651" spans="1:41" ht="12.75" x14ac:dyDescent="0.2">
      <c r="A651" s="406"/>
      <c r="B651" s="407"/>
      <c r="F651" s="409"/>
      <c r="G651" s="409"/>
      <c r="H651" s="409"/>
      <c r="I651" s="409"/>
      <c r="J651" s="409"/>
      <c r="K651" s="409"/>
      <c r="L651" s="409"/>
      <c r="M651" s="409"/>
      <c r="N651" s="409"/>
      <c r="O651" s="409"/>
      <c r="P651" s="409"/>
      <c r="Q651" s="409"/>
      <c r="R651" s="409"/>
      <c r="S651" s="409"/>
      <c r="T651" s="409"/>
      <c r="U651" s="409"/>
      <c r="V651" s="409"/>
      <c r="W651" s="409"/>
      <c r="X651" s="409"/>
      <c r="Y651" s="409"/>
      <c r="Z651" s="409"/>
      <c r="AA651" s="409"/>
      <c r="AB651" s="409"/>
      <c r="AC651" s="409"/>
      <c r="AD651" s="134"/>
      <c r="AE651" s="134"/>
      <c r="AF651" s="134"/>
      <c r="AG651" s="134"/>
      <c r="AH651" s="134"/>
      <c r="AI651" s="134"/>
      <c r="AJ651" s="134"/>
      <c r="AK651" s="409"/>
      <c r="AL651" s="409"/>
      <c r="AM651" s="409"/>
      <c r="AN651" s="409"/>
      <c r="AO651" s="409"/>
    </row>
    <row r="652" spans="1:41" ht="12.75" x14ac:dyDescent="0.2">
      <c r="A652" s="406"/>
      <c r="B652" s="407"/>
      <c r="F652" s="409"/>
      <c r="G652" s="409"/>
      <c r="H652" s="409"/>
      <c r="I652" s="409"/>
      <c r="J652" s="409"/>
      <c r="K652" s="409"/>
      <c r="L652" s="409"/>
      <c r="M652" s="409"/>
      <c r="N652" s="409"/>
      <c r="O652" s="409"/>
      <c r="P652" s="409"/>
      <c r="Q652" s="409"/>
      <c r="R652" s="409"/>
      <c r="S652" s="409"/>
      <c r="T652" s="409"/>
      <c r="U652" s="409"/>
      <c r="V652" s="409"/>
      <c r="W652" s="409"/>
      <c r="X652" s="409"/>
      <c r="Y652" s="409"/>
      <c r="Z652" s="409"/>
      <c r="AA652" s="409"/>
      <c r="AB652" s="409"/>
      <c r="AC652" s="409"/>
      <c r="AD652" s="134"/>
      <c r="AE652" s="134"/>
      <c r="AF652" s="134"/>
      <c r="AG652" s="134"/>
      <c r="AH652" s="134"/>
      <c r="AI652" s="134"/>
      <c r="AJ652" s="134"/>
      <c r="AK652" s="409"/>
      <c r="AL652" s="409"/>
      <c r="AM652" s="409"/>
      <c r="AN652" s="409"/>
      <c r="AO652" s="409"/>
    </row>
    <row r="653" spans="1:41" ht="12.75" x14ac:dyDescent="0.2">
      <c r="A653" s="406"/>
      <c r="B653" s="407"/>
      <c r="F653" s="409"/>
      <c r="G653" s="409"/>
      <c r="H653" s="409"/>
      <c r="I653" s="409"/>
      <c r="J653" s="409"/>
      <c r="K653" s="409"/>
      <c r="L653" s="409"/>
      <c r="M653" s="409"/>
      <c r="N653" s="409"/>
      <c r="O653" s="409"/>
      <c r="P653" s="409"/>
      <c r="Q653" s="409"/>
      <c r="R653" s="409"/>
      <c r="S653" s="409"/>
      <c r="T653" s="409"/>
      <c r="U653" s="409"/>
      <c r="V653" s="409"/>
      <c r="W653" s="409"/>
      <c r="X653" s="409"/>
      <c r="Y653" s="409"/>
      <c r="Z653" s="409"/>
      <c r="AA653" s="409"/>
      <c r="AB653" s="409"/>
      <c r="AC653" s="409"/>
      <c r="AD653" s="134"/>
      <c r="AE653" s="134"/>
      <c r="AF653" s="134"/>
      <c r="AG653" s="134"/>
      <c r="AH653" s="134"/>
      <c r="AI653" s="134"/>
      <c r="AJ653" s="134"/>
      <c r="AK653" s="409"/>
      <c r="AL653" s="409"/>
      <c r="AM653" s="409"/>
      <c r="AN653" s="409"/>
      <c r="AO653" s="409"/>
    </row>
    <row r="654" spans="1:41" ht="12.75" x14ac:dyDescent="0.2">
      <c r="A654" s="406"/>
      <c r="B654" s="407"/>
      <c r="F654" s="409"/>
      <c r="G654" s="409"/>
      <c r="H654" s="409"/>
      <c r="I654" s="409"/>
      <c r="J654" s="409"/>
      <c r="K654" s="409"/>
      <c r="L654" s="409"/>
      <c r="M654" s="409"/>
      <c r="N654" s="409"/>
      <c r="O654" s="409"/>
      <c r="P654" s="409"/>
      <c r="Q654" s="409"/>
      <c r="R654" s="409"/>
      <c r="S654" s="409"/>
      <c r="T654" s="409"/>
      <c r="U654" s="409"/>
      <c r="V654" s="409"/>
      <c r="W654" s="409"/>
      <c r="X654" s="409"/>
      <c r="Y654" s="409"/>
      <c r="Z654" s="409"/>
      <c r="AA654" s="409"/>
      <c r="AB654" s="409"/>
      <c r="AC654" s="409"/>
      <c r="AD654" s="134"/>
      <c r="AE654" s="134"/>
      <c r="AF654" s="134"/>
      <c r="AG654" s="134"/>
      <c r="AH654" s="134"/>
      <c r="AI654" s="134"/>
      <c r="AJ654" s="134"/>
      <c r="AK654" s="409"/>
      <c r="AL654" s="409"/>
      <c r="AM654" s="409"/>
      <c r="AN654" s="409"/>
      <c r="AO654" s="409"/>
    </row>
    <row r="655" spans="1:41" ht="12.75" x14ac:dyDescent="0.2">
      <c r="A655" s="406"/>
      <c r="B655" s="407"/>
      <c r="F655" s="409"/>
      <c r="G655" s="409"/>
      <c r="H655" s="409"/>
      <c r="I655" s="409"/>
      <c r="J655" s="409"/>
      <c r="K655" s="409"/>
      <c r="L655" s="409"/>
      <c r="M655" s="409"/>
      <c r="N655" s="409"/>
      <c r="O655" s="409"/>
      <c r="P655" s="409"/>
      <c r="Q655" s="409"/>
      <c r="R655" s="409"/>
      <c r="S655" s="409"/>
      <c r="T655" s="409"/>
      <c r="U655" s="409"/>
      <c r="V655" s="409"/>
      <c r="W655" s="409"/>
      <c r="X655" s="409"/>
      <c r="Y655" s="409"/>
      <c r="Z655" s="409"/>
      <c r="AA655" s="409"/>
      <c r="AB655" s="409"/>
      <c r="AC655" s="409"/>
      <c r="AD655" s="134"/>
      <c r="AE655" s="134"/>
      <c r="AF655" s="134"/>
      <c r="AG655" s="134"/>
      <c r="AH655" s="134"/>
      <c r="AI655" s="134"/>
      <c r="AJ655" s="134"/>
      <c r="AK655" s="409"/>
      <c r="AL655" s="409"/>
      <c r="AM655" s="409"/>
      <c r="AN655" s="409"/>
      <c r="AO655" s="409"/>
    </row>
    <row r="656" spans="1:41" ht="12.75" x14ac:dyDescent="0.2">
      <c r="A656" s="406"/>
      <c r="B656" s="407"/>
      <c r="F656" s="409"/>
      <c r="G656" s="409"/>
      <c r="H656" s="409"/>
      <c r="I656" s="409"/>
      <c r="J656" s="409"/>
      <c r="K656" s="409"/>
      <c r="L656" s="409"/>
      <c r="M656" s="409"/>
      <c r="N656" s="409"/>
      <c r="O656" s="409"/>
      <c r="P656" s="409"/>
      <c r="Q656" s="409"/>
      <c r="R656" s="409"/>
      <c r="S656" s="409"/>
      <c r="T656" s="409"/>
      <c r="U656" s="409"/>
      <c r="V656" s="409"/>
      <c r="W656" s="409"/>
      <c r="X656" s="409"/>
      <c r="Y656" s="409"/>
      <c r="Z656" s="409"/>
      <c r="AA656" s="409"/>
      <c r="AB656" s="409"/>
      <c r="AC656" s="409"/>
      <c r="AD656" s="134"/>
      <c r="AE656" s="134"/>
      <c r="AF656" s="134"/>
      <c r="AG656" s="134"/>
      <c r="AH656" s="134"/>
      <c r="AI656" s="134"/>
      <c r="AJ656" s="134"/>
      <c r="AK656" s="409"/>
      <c r="AL656" s="409"/>
      <c r="AM656" s="409"/>
      <c r="AN656" s="409"/>
      <c r="AO656" s="409"/>
    </row>
    <row r="657" spans="1:41" ht="12.75" x14ac:dyDescent="0.2">
      <c r="A657" s="406"/>
      <c r="B657" s="407"/>
      <c r="F657" s="409"/>
      <c r="G657" s="409"/>
      <c r="H657" s="409"/>
      <c r="I657" s="409"/>
      <c r="J657" s="409"/>
      <c r="K657" s="409"/>
      <c r="L657" s="409"/>
      <c r="M657" s="409"/>
      <c r="N657" s="409"/>
      <c r="O657" s="409"/>
      <c r="P657" s="409"/>
      <c r="Q657" s="409"/>
      <c r="R657" s="409"/>
      <c r="S657" s="409"/>
      <c r="T657" s="409"/>
      <c r="U657" s="409"/>
      <c r="V657" s="409"/>
      <c r="W657" s="409"/>
      <c r="X657" s="409"/>
      <c r="Y657" s="409"/>
      <c r="Z657" s="409"/>
      <c r="AA657" s="409"/>
      <c r="AB657" s="409"/>
      <c r="AC657" s="409"/>
      <c r="AD657" s="134"/>
      <c r="AE657" s="134"/>
      <c r="AF657" s="134"/>
      <c r="AG657" s="134"/>
      <c r="AH657" s="134"/>
      <c r="AI657" s="134"/>
      <c r="AJ657" s="134"/>
      <c r="AK657" s="409"/>
      <c r="AL657" s="409"/>
      <c r="AM657" s="409"/>
      <c r="AN657" s="409"/>
      <c r="AO657" s="409"/>
    </row>
    <row r="658" spans="1:41" ht="12.75" x14ac:dyDescent="0.2">
      <c r="A658" s="406"/>
      <c r="B658" s="407"/>
      <c r="F658" s="409"/>
      <c r="G658" s="409"/>
      <c r="H658" s="409"/>
      <c r="I658" s="409"/>
      <c r="J658" s="409"/>
      <c r="K658" s="409"/>
      <c r="L658" s="409"/>
      <c r="M658" s="409"/>
      <c r="N658" s="409"/>
      <c r="O658" s="409"/>
      <c r="P658" s="409"/>
      <c r="Q658" s="409"/>
      <c r="R658" s="409"/>
      <c r="S658" s="409"/>
      <c r="T658" s="409"/>
      <c r="U658" s="409"/>
      <c r="V658" s="409"/>
      <c r="W658" s="409"/>
      <c r="X658" s="409"/>
      <c r="Y658" s="409"/>
      <c r="Z658" s="409"/>
      <c r="AA658" s="409"/>
      <c r="AB658" s="409"/>
      <c r="AC658" s="409"/>
      <c r="AD658" s="134"/>
      <c r="AE658" s="134"/>
      <c r="AF658" s="134"/>
      <c r="AG658" s="134"/>
      <c r="AH658" s="134"/>
      <c r="AI658" s="134"/>
      <c r="AJ658" s="134"/>
      <c r="AK658" s="409"/>
      <c r="AL658" s="409"/>
      <c r="AM658" s="409"/>
      <c r="AN658" s="409"/>
      <c r="AO658" s="409"/>
    </row>
    <row r="659" spans="1:41" ht="12.75" x14ac:dyDescent="0.2">
      <c r="A659" s="406"/>
      <c r="B659" s="407"/>
      <c r="F659" s="409"/>
      <c r="G659" s="409"/>
      <c r="H659" s="409"/>
      <c r="I659" s="409"/>
      <c r="J659" s="409"/>
      <c r="K659" s="409"/>
      <c r="L659" s="409"/>
      <c r="M659" s="409"/>
      <c r="N659" s="409"/>
      <c r="O659" s="409"/>
      <c r="P659" s="409"/>
      <c r="Q659" s="409"/>
      <c r="R659" s="409"/>
      <c r="S659" s="409"/>
      <c r="T659" s="409"/>
      <c r="U659" s="409"/>
      <c r="V659" s="409"/>
      <c r="W659" s="409"/>
      <c r="X659" s="409"/>
      <c r="Y659" s="409"/>
      <c r="Z659" s="409"/>
      <c r="AA659" s="409"/>
      <c r="AB659" s="409"/>
      <c r="AC659" s="409"/>
      <c r="AD659" s="134"/>
      <c r="AE659" s="134"/>
      <c r="AF659" s="134"/>
      <c r="AG659" s="134"/>
      <c r="AH659" s="134"/>
      <c r="AI659" s="134"/>
      <c r="AJ659" s="134"/>
      <c r="AK659" s="409"/>
      <c r="AL659" s="409"/>
      <c r="AM659" s="409"/>
      <c r="AN659" s="409"/>
      <c r="AO659" s="409"/>
    </row>
    <row r="660" spans="1:41" ht="12.75" x14ac:dyDescent="0.2">
      <c r="A660" s="406"/>
      <c r="B660" s="407"/>
      <c r="F660" s="409"/>
      <c r="G660" s="409"/>
      <c r="H660" s="409"/>
      <c r="I660" s="409"/>
      <c r="J660" s="409"/>
      <c r="K660" s="409"/>
      <c r="L660" s="409"/>
      <c r="M660" s="409"/>
      <c r="N660" s="409"/>
      <c r="O660" s="409"/>
      <c r="P660" s="409"/>
      <c r="Q660" s="409"/>
      <c r="R660" s="409"/>
      <c r="S660" s="409"/>
      <c r="T660" s="409"/>
      <c r="U660" s="409"/>
      <c r="V660" s="409"/>
      <c r="W660" s="409"/>
      <c r="X660" s="409"/>
      <c r="Y660" s="409"/>
      <c r="Z660" s="409"/>
      <c r="AA660" s="409"/>
      <c r="AB660" s="409"/>
      <c r="AC660" s="409"/>
      <c r="AD660" s="134"/>
      <c r="AE660" s="134"/>
      <c r="AF660" s="134"/>
      <c r="AG660" s="134"/>
      <c r="AH660" s="134"/>
      <c r="AI660" s="134"/>
      <c r="AJ660" s="134"/>
      <c r="AK660" s="409"/>
      <c r="AL660" s="409"/>
      <c r="AM660" s="409"/>
      <c r="AN660" s="409"/>
      <c r="AO660" s="409"/>
    </row>
    <row r="661" spans="1:41" ht="12.75" x14ac:dyDescent="0.2">
      <c r="A661" s="406"/>
      <c r="B661" s="407"/>
      <c r="F661" s="409"/>
      <c r="G661" s="409"/>
      <c r="H661" s="409"/>
      <c r="I661" s="409"/>
      <c r="J661" s="409"/>
      <c r="K661" s="409"/>
      <c r="L661" s="409"/>
      <c r="M661" s="409"/>
      <c r="N661" s="409"/>
      <c r="O661" s="409"/>
      <c r="P661" s="409"/>
      <c r="Q661" s="409"/>
      <c r="R661" s="409"/>
      <c r="S661" s="409"/>
      <c r="T661" s="409"/>
      <c r="U661" s="409"/>
      <c r="V661" s="409"/>
      <c r="W661" s="409"/>
      <c r="X661" s="409"/>
      <c r="Y661" s="409"/>
      <c r="Z661" s="409"/>
      <c r="AA661" s="409"/>
      <c r="AB661" s="409"/>
      <c r="AC661" s="409"/>
      <c r="AD661" s="134"/>
      <c r="AE661" s="134"/>
      <c r="AF661" s="134"/>
      <c r="AG661" s="134"/>
      <c r="AH661" s="134"/>
      <c r="AI661" s="134"/>
      <c r="AJ661" s="134"/>
      <c r="AK661" s="409"/>
      <c r="AL661" s="409"/>
      <c r="AM661" s="409"/>
      <c r="AN661" s="409"/>
      <c r="AO661" s="409"/>
    </row>
    <row r="662" spans="1:41" ht="12.75" x14ac:dyDescent="0.2">
      <c r="A662" s="406"/>
      <c r="B662" s="407"/>
      <c r="F662" s="409"/>
      <c r="G662" s="409"/>
      <c r="H662" s="409"/>
      <c r="I662" s="409"/>
      <c r="J662" s="409"/>
      <c r="K662" s="409"/>
      <c r="L662" s="409"/>
      <c r="M662" s="409"/>
      <c r="N662" s="409"/>
      <c r="O662" s="409"/>
      <c r="P662" s="409"/>
      <c r="Q662" s="409"/>
      <c r="R662" s="409"/>
      <c r="S662" s="409"/>
      <c r="T662" s="409"/>
      <c r="U662" s="409"/>
      <c r="V662" s="409"/>
      <c r="W662" s="409"/>
      <c r="X662" s="409"/>
      <c r="Y662" s="409"/>
      <c r="Z662" s="409"/>
      <c r="AA662" s="409"/>
      <c r="AB662" s="409"/>
      <c r="AC662" s="409"/>
      <c r="AD662" s="134"/>
      <c r="AE662" s="134"/>
      <c r="AF662" s="134"/>
      <c r="AG662" s="134"/>
      <c r="AH662" s="134"/>
      <c r="AI662" s="134"/>
      <c r="AJ662" s="134"/>
      <c r="AK662" s="409"/>
      <c r="AL662" s="409"/>
      <c r="AM662" s="409"/>
      <c r="AN662" s="409"/>
      <c r="AO662" s="409"/>
    </row>
    <row r="663" spans="1:41" ht="12.75" x14ac:dyDescent="0.2">
      <c r="A663" s="406"/>
      <c r="B663" s="407"/>
      <c r="F663" s="409"/>
      <c r="G663" s="409"/>
      <c r="H663" s="409"/>
      <c r="I663" s="409"/>
      <c r="J663" s="409"/>
      <c r="K663" s="409"/>
      <c r="L663" s="409"/>
      <c r="M663" s="409"/>
      <c r="N663" s="409"/>
      <c r="O663" s="409"/>
      <c r="P663" s="409"/>
      <c r="Q663" s="409"/>
      <c r="R663" s="409"/>
      <c r="S663" s="409"/>
      <c r="T663" s="409"/>
      <c r="U663" s="409"/>
      <c r="V663" s="409"/>
      <c r="W663" s="409"/>
      <c r="X663" s="409"/>
      <c r="Y663" s="409"/>
      <c r="Z663" s="409"/>
      <c r="AA663" s="409"/>
      <c r="AB663" s="409"/>
      <c r="AC663" s="409"/>
      <c r="AD663" s="134"/>
      <c r="AE663" s="134"/>
      <c r="AF663" s="134"/>
      <c r="AG663" s="134"/>
      <c r="AH663" s="134"/>
      <c r="AI663" s="134"/>
      <c r="AJ663" s="134"/>
      <c r="AK663" s="409"/>
      <c r="AL663" s="409"/>
      <c r="AM663" s="409"/>
      <c r="AN663" s="409"/>
      <c r="AO663" s="409"/>
    </row>
    <row r="664" spans="1:41" ht="12.75" x14ac:dyDescent="0.2">
      <c r="A664" s="406"/>
      <c r="B664" s="407"/>
      <c r="F664" s="409"/>
      <c r="G664" s="409"/>
      <c r="H664" s="409"/>
      <c r="I664" s="409"/>
      <c r="J664" s="409"/>
      <c r="K664" s="409"/>
      <c r="L664" s="409"/>
      <c r="M664" s="409"/>
      <c r="N664" s="409"/>
      <c r="O664" s="409"/>
      <c r="P664" s="409"/>
      <c r="Q664" s="409"/>
      <c r="R664" s="409"/>
      <c r="S664" s="409"/>
      <c r="T664" s="409"/>
      <c r="U664" s="409"/>
      <c r="V664" s="409"/>
      <c r="W664" s="409"/>
      <c r="X664" s="409"/>
      <c r="Y664" s="409"/>
      <c r="Z664" s="409"/>
      <c r="AA664" s="409"/>
      <c r="AB664" s="409"/>
      <c r="AC664" s="409"/>
      <c r="AD664" s="134"/>
      <c r="AE664" s="134"/>
      <c r="AF664" s="134"/>
      <c r="AG664" s="134"/>
      <c r="AH664" s="134"/>
      <c r="AI664" s="134"/>
      <c r="AJ664" s="134"/>
      <c r="AK664" s="409"/>
      <c r="AL664" s="409"/>
      <c r="AM664" s="409"/>
      <c r="AN664" s="409"/>
      <c r="AO664" s="409"/>
    </row>
    <row r="665" spans="1:41" ht="12.75" x14ac:dyDescent="0.2">
      <c r="A665" s="406"/>
      <c r="B665" s="407"/>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c r="AB665" s="409"/>
      <c r="AC665" s="409"/>
      <c r="AD665" s="134"/>
      <c r="AE665" s="134"/>
      <c r="AF665" s="134"/>
      <c r="AG665" s="134"/>
      <c r="AH665" s="134"/>
      <c r="AI665" s="134"/>
      <c r="AJ665" s="134"/>
      <c r="AK665" s="409"/>
      <c r="AL665" s="409"/>
      <c r="AM665" s="409"/>
      <c r="AN665" s="409"/>
      <c r="AO665" s="409"/>
    </row>
    <row r="666" spans="1:41" ht="12.75" x14ac:dyDescent="0.2">
      <c r="A666" s="406"/>
      <c r="B666" s="407"/>
      <c r="F666" s="409"/>
      <c r="G666" s="409"/>
      <c r="H666" s="409"/>
      <c r="I666" s="409"/>
      <c r="J666" s="409"/>
      <c r="K666" s="409"/>
      <c r="L666" s="409"/>
      <c r="M666" s="409"/>
      <c r="N666" s="409"/>
      <c r="O666" s="409"/>
      <c r="P666" s="409"/>
      <c r="Q666" s="409"/>
      <c r="R666" s="409"/>
      <c r="S666" s="409"/>
      <c r="T666" s="409"/>
      <c r="U666" s="409"/>
      <c r="V666" s="409"/>
      <c r="W666" s="409"/>
      <c r="X666" s="409"/>
      <c r="Y666" s="409"/>
      <c r="Z666" s="409"/>
      <c r="AA666" s="409"/>
      <c r="AB666" s="409"/>
      <c r="AC666" s="409"/>
      <c r="AD666" s="134"/>
      <c r="AE666" s="134"/>
      <c r="AF666" s="134"/>
      <c r="AG666" s="134"/>
      <c r="AH666" s="134"/>
      <c r="AI666" s="134"/>
      <c r="AJ666" s="134"/>
      <c r="AK666" s="409"/>
      <c r="AL666" s="409"/>
      <c r="AM666" s="409"/>
      <c r="AN666" s="409"/>
      <c r="AO666" s="409"/>
    </row>
    <row r="667" spans="1:41" ht="12.75" x14ac:dyDescent="0.2">
      <c r="A667" s="406"/>
      <c r="B667" s="407"/>
      <c r="F667" s="409"/>
      <c r="G667" s="409"/>
      <c r="H667" s="409"/>
      <c r="I667" s="409"/>
      <c r="J667" s="409"/>
      <c r="K667" s="409"/>
      <c r="L667" s="409"/>
      <c r="M667" s="409"/>
      <c r="N667" s="409"/>
      <c r="O667" s="409"/>
      <c r="P667" s="409"/>
      <c r="Q667" s="409"/>
      <c r="R667" s="409"/>
      <c r="S667" s="409"/>
      <c r="T667" s="409"/>
      <c r="U667" s="409"/>
      <c r="V667" s="409"/>
      <c r="W667" s="409"/>
      <c r="X667" s="409"/>
      <c r="Y667" s="409"/>
      <c r="Z667" s="409"/>
      <c r="AA667" s="409"/>
      <c r="AB667" s="409"/>
      <c r="AC667" s="409"/>
      <c r="AD667" s="134"/>
      <c r="AE667" s="134"/>
      <c r="AF667" s="134"/>
      <c r="AG667" s="134"/>
      <c r="AH667" s="134"/>
      <c r="AI667" s="134"/>
      <c r="AJ667" s="134"/>
      <c r="AK667" s="409"/>
      <c r="AL667" s="409"/>
      <c r="AM667" s="409"/>
      <c r="AN667" s="409"/>
      <c r="AO667" s="409"/>
    </row>
    <row r="668" spans="1:41" ht="12.75" x14ac:dyDescent="0.2">
      <c r="A668" s="406"/>
      <c r="B668" s="407"/>
      <c r="F668" s="409"/>
      <c r="G668" s="409"/>
      <c r="H668" s="409"/>
      <c r="I668" s="409"/>
      <c r="J668" s="409"/>
      <c r="K668" s="409"/>
      <c r="L668" s="409"/>
      <c r="M668" s="409"/>
      <c r="N668" s="409"/>
      <c r="O668" s="409"/>
      <c r="P668" s="409"/>
      <c r="Q668" s="409"/>
      <c r="R668" s="409"/>
      <c r="S668" s="409"/>
      <c r="T668" s="409"/>
      <c r="U668" s="409"/>
      <c r="V668" s="409"/>
      <c r="W668" s="409"/>
      <c r="X668" s="409"/>
      <c r="Y668" s="409"/>
      <c r="Z668" s="409"/>
      <c r="AA668" s="409"/>
      <c r="AB668" s="409"/>
      <c r="AC668" s="409"/>
      <c r="AD668" s="134"/>
      <c r="AE668" s="134"/>
      <c r="AF668" s="134"/>
      <c r="AG668" s="134"/>
      <c r="AH668" s="134"/>
      <c r="AI668" s="134"/>
      <c r="AJ668" s="134"/>
      <c r="AK668" s="409"/>
      <c r="AL668" s="409"/>
      <c r="AM668" s="409"/>
      <c r="AN668" s="409"/>
      <c r="AO668" s="409"/>
    </row>
    <row r="669" spans="1:41" ht="12.75" x14ac:dyDescent="0.2">
      <c r="A669" s="406"/>
      <c r="B669" s="407"/>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c r="AB669" s="409"/>
      <c r="AC669" s="409"/>
      <c r="AD669" s="134"/>
      <c r="AE669" s="134"/>
      <c r="AF669" s="134"/>
      <c r="AG669" s="134"/>
      <c r="AH669" s="134"/>
      <c r="AI669" s="134"/>
      <c r="AJ669" s="134"/>
      <c r="AK669" s="409"/>
      <c r="AL669" s="409"/>
      <c r="AM669" s="409"/>
      <c r="AN669" s="409"/>
      <c r="AO669" s="409"/>
    </row>
    <row r="670" spans="1:41" ht="12.75" x14ac:dyDescent="0.2">
      <c r="A670" s="406"/>
      <c r="B670" s="407"/>
      <c r="F670" s="409"/>
      <c r="G670" s="409"/>
      <c r="H670" s="409"/>
      <c r="I670" s="409"/>
      <c r="J670" s="409"/>
      <c r="K670" s="409"/>
      <c r="L670" s="409"/>
      <c r="M670" s="409"/>
      <c r="N670" s="409"/>
      <c r="O670" s="409"/>
      <c r="P670" s="409"/>
      <c r="Q670" s="409"/>
      <c r="R670" s="409"/>
      <c r="S670" s="409"/>
      <c r="T670" s="409"/>
      <c r="U670" s="409"/>
      <c r="V670" s="409"/>
      <c r="W670" s="409"/>
      <c r="X670" s="409"/>
      <c r="Y670" s="409"/>
      <c r="Z670" s="409"/>
      <c r="AA670" s="409"/>
      <c r="AB670" s="409"/>
      <c r="AC670" s="409"/>
      <c r="AD670" s="134"/>
      <c r="AE670" s="134"/>
      <c r="AF670" s="134"/>
      <c r="AG670" s="134"/>
      <c r="AH670" s="134"/>
      <c r="AI670" s="134"/>
      <c r="AJ670" s="134"/>
      <c r="AK670" s="409"/>
      <c r="AL670" s="409"/>
      <c r="AM670" s="409"/>
      <c r="AN670" s="409"/>
      <c r="AO670" s="409"/>
    </row>
    <row r="671" spans="1:41" ht="12.75" x14ac:dyDescent="0.2">
      <c r="A671" s="406"/>
      <c r="B671" s="407"/>
      <c r="F671" s="409"/>
      <c r="G671" s="409"/>
      <c r="H671" s="409"/>
      <c r="I671" s="409"/>
      <c r="J671" s="409"/>
      <c r="K671" s="409"/>
      <c r="L671" s="409"/>
      <c r="M671" s="409"/>
      <c r="N671" s="409"/>
      <c r="O671" s="409"/>
      <c r="P671" s="409"/>
      <c r="Q671" s="409"/>
      <c r="R671" s="409"/>
      <c r="S671" s="409"/>
      <c r="T671" s="409"/>
      <c r="U671" s="409"/>
      <c r="V671" s="409"/>
      <c r="W671" s="409"/>
      <c r="X671" s="409"/>
      <c r="Y671" s="409"/>
      <c r="Z671" s="409"/>
      <c r="AA671" s="409"/>
      <c r="AB671" s="409"/>
      <c r="AC671" s="409"/>
      <c r="AD671" s="134"/>
      <c r="AE671" s="134"/>
      <c r="AF671" s="134"/>
      <c r="AG671" s="134"/>
      <c r="AH671" s="134"/>
      <c r="AI671" s="134"/>
      <c r="AJ671" s="134"/>
      <c r="AK671" s="409"/>
      <c r="AL671" s="409"/>
      <c r="AM671" s="409"/>
      <c r="AN671" s="409"/>
      <c r="AO671" s="409"/>
    </row>
    <row r="672" spans="1:41" ht="12.75" x14ac:dyDescent="0.2">
      <c r="A672" s="406"/>
      <c r="B672" s="407"/>
      <c r="F672" s="409"/>
      <c r="G672" s="409"/>
      <c r="H672" s="409"/>
      <c r="I672" s="409"/>
      <c r="J672" s="409"/>
      <c r="K672" s="409"/>
      <c r="L672" s="409"/>
      <c r="M672" s="409"/>
      <c r="N672" s="409"/>
      <c r="O672" s="409"/>
      <c r="P672" s="409"/>
      <c r="Q672" s="409"/>
      <c r="R672" s="409"/>
      <c r="S672" s="409"/>
      <c r="T672" s="409"/>
      <c r="U672" s="409"/>
      <c r="V672" s="409"/>
      <c r="W672" s="409"/>
      <c r="X672" s="409"/>
      <c r="Y672" s="409"/>
      <c r="Z672" s="409"/>
      <c r="AA672" s="409"/>
      <c r="AB672" s="409"/>
      <c r="AC672" s="409"/>
      <c r="AD672" s="134"/>
      <c r="AE672" s="134"/>
      <c r="AF672" s="134"/>
      <c r="AG672" s="134"/>
      <c r="AH672" s="134"/>
      <c r="AI672" s="134"/>
      <c r="AJ672" s="134"/>
      <c r="AK672" s="409"/>
      <c r="AL672" s="409"/>
      <c r="AM672" s="409"/>
      <c r="AN672" s="409"/>
      <c r="AO672" s="409"/>
    </row>
    <row r="673" spans="1:41" ht="12.75" x14ac:dyDescent="0.2">
      <c r="A673" s="406"/>
      <c r="B673" s="407"/>
      <c r="F673" s="409"/>
      <c r="G673" s="409"/>
      <c r="H673" s="409"/>
      <c r="I673" s="409"/>
      <c r="J673" s="409"/>
      <c r="K673" s="409"/>
      <c r="L673" s="409"/>
      <c r="M673" s="409"/>
      <c r="N673" s="409"/>
      <c r="O673" s="409"/>
      <c r="P673" s="409"/>
      <c r="Q673" s="409"/>
      <c r="R673" s="409"/>
      <c r="S673" s="409"/>
      <c r="T673" s="409"/>
      <c r="U673" s="409"/>
      <c r="V673" s="409"/>
      <c r="W673" s="409"/>
      <c r="X673" s="409"/>
      <c r="Y673" s="409"/>
      <c r="Z673" s="409"/>
      <c r="AA673" s="409"/>
      <c r="AB673" s="409"/>
      <c r="AC673" s="409"/>
      <c r="AD673" s="134"/>
      <c r="AE673" s="134"/>
      <c r="AF673" s="134"/>
      <c r="AG673" s="134"/>
      <c r="AH673" s="134"/>
      <c r="AI673" s="134"/>
      <c r="AJ673" s="134"/>
      <c r="AK673" s="409"/>
      <c r="AL673" s="409"/>
      <c r="AM673" s="409"/>
      <c r="AN673" s="409"/>
      <c r="AO673" s="409"/>
    </row>
    <row r="674" spans="1:41" ht="12.75" x14ac:dyDescent="0.2">
      <c r="A674" s="406"/>
      <c r="B674" s="407"/>
      <c r="F674" s="409"/>
      <c r="G674" s="409"/>
      <c r="H674" s="409"/>
      <c r="I674" s="409"/>
      <c r="J674" s="409"/>
      <c r="K674" s="409"/>
      <c r="L674" s="409"/>
      <c r="M674" s="409"/>
      <c r="N674" s="409"/>
      <c r="O674" s="409"/>
      <c r="P674" s="409"/>
      <c r="Q674" s="409"/>
      <c r="R674" s="409"/>
      <c r="S674" s="409"/>
      <c r="T674" s="409"/>
      <c r="U674" s="409"/>
      <c r="V674" s="409"/>
      <c r="W674" s="409"/>
      <c r="X674" s="409"/>
      <c r="Y674" s="409"/>
      <c r="Z674" s="409"/>
      <c r="AA674" s="409"/>
      <c r="AB674" s="409"/>
      <c r="AC674" s="409"/>
      <c r="AD674" s="134"/>
      <c r="AE674" s="134"/>
      <c r="AF674" s="134"/>
      <c r="AG674" s="134"/>
      <c r="AH674" s="134"/>
      <c r="AI674" s="134"/>
      <c r="AJ674" s="134"/>
      <c r="AK674" s="409"/>
      <c r="AL674" s="409"/>
      <c r="AM674" s="409"/>
      <c r="AN674" s="409"/>
      <c r="AO674" s="409"/>
    </row>
    <row r="675" spans="1:41" ht="12.75" x14ac:dyDescent="0.2">
      <c r="A675" s="406"/>
      <c r="B675" s="407"/>
      <c r="F675" s="409"/>
      <c r="G675" s="409"/>
      <c r="H675" s="409"/>
      <c r="I675" s="409"/>
      <c r="J675" s="409"/>
      <c r="K675" s="409"/>
      <c r="L675" s="409"/>
      <c r="M675" s="409"/>
      <c r="N675" s="409"/>
      <c r="O675" s="409"/>
      <c r="P675" s="409"/>
      <c r="Q675" s="409"/>
      <c r="R675" s="409"/>
      <c r="S675" s="409"/>
      <c r="T675" s="409"/>
      <c r="U675" s="409"/>
      <c r="V675" s="409"/>
      <c r="W675" s="409"/>
      <c r="X675" s="409"/>
      <c r="Y675" s="409"/>
      <c r="Z675" s="409"/>
      <c r="AA675" s="409"/>
      <c r="AB675" s="409"/>
      <c r="AC675" s="409"/>
      <c r="AD675" s="134"/>
      <c r="AE675" s="134"/>
      <c r="AF675" s="134"/>
      <c r="AG675" s="134"/>
      <c r="AH675" s="134"/>
      <c r="AI675" s="134"/>
      <c r="AJ675" s="134"/>
      <c r="AK675" s="409"/>
      <c r="AL675" s="409"/>
      <c r="AM675" s="409"/>
      <c r="AN675" s="409"/>
      <c r="AO675" s="409"/>
    </row>
    <row r="676" spans="1:41" ht="12.75" x14ac:dyDescent="0.2">
      <c r="A676" s="406"/>
      <c r="B676" s="407"/>
      <c r="F676" s="409"/>
      <c r="G676" s="409"/>
      <c r="H676" s="409"/>
      <c r="I676" s="409"/>
      <c r="J676" s="409"/>
      <c r="K676" s="409"/>
      <c r="L676" s="409"/>
      <c r="M676" s="409"/>
      <c r="N676" s="409"/>
      <c r="O676" s="409"/>
      <c r="P676" s="409"/>
      <c r="Q676" s="409"/>
      <c r="R676" s="409"/>
      <c r="S676" s="409"/>
      <c r="T676" s="409"/>
      <c r="U676" s="409"/>
      <c r="V676" s="409"/>
      <c r="W676" s="409"/>
      <c r="X676" s="409"/>
      <c r="Y676" s="409"/>
      <c r="Z676" s="409"/>
      <c r="AA676" s="409"/>
      <c r="AB676" s="409"/>
      <c r="AC676" s="409"/>
      <c r="AD676" s="134"/>
      <c r="AE676" s="134"/>
      <c r="AF676" s="134"/>
      <c r="AG676" s="134"/>
      <c r="AH676" s="134"/>
      <c r="AI676" s="134"/>
      <c r="AJ676" s="134"/>
      <c r="AK676" s="409"/>
      <c r="AL676" s="409"/>
      <c r="AM676" s="409"/>
      <c r="AN676" s="409"/>
      <c r="AO676" s="409"/>
    </row>
    <row r="677" spans="1:41" ht="12.75" x14ac:dyDescent="0.2">
      <c r="A677" s="406"/>
      <c r="B677" s="407"/>
      <c r="F677" s="409"/>
      <c r="G677" s="409"/>
      <c r="H677" s="409"/>
      <c r="I677" s="409"/>
      <c r="J677" s="409"/>
      <c r="K677" s="409"/>
      <c r="L677" s="409"/>
      <c r="M677" s="409"/>
      <c r="N677" s="409"/>
      <c r="O677" s="409"/>
      <c r="P677" s="409"/>
      <c r="Q677" s="409"/>
      <c r="R677" s="409"/>
      <c r="S677" s="409"/>
      <c r="T677" s="409"/>
      <c r="U677" s="409"/>
      <c r="V677" s="409"/>
      <c r="W677" s="409"/>
      <c r="X677" s="409"/>
      <c r="Y677" s="409"/>
      <c r="Z677" s="409"/>
      <c r="AA677" s="409"/>
      <c r="AB677" s="409"/>
      <c r="AC677" s="409"/>
      <c r="AD677" s="134"/>
      <c r="AE677" s="134"/>
      <c r="AF677" s="134"/>
      <c r="AG677" s="134"/>
      <c r="AH677" s="134"/>
      <c r="AI677" s="134"/>
      <c r="AJ677" s="134"/>
      <c r="AK677" s="409"/>
      <c r="AL677" s="409"/>
      <c r="AM677" s="409"/>
      <c r="AN677" s="409"/>
      <c r="AO677" s="409"/>
    </row>
    <row r="678" spans="1:41" ht="12.75" x14ac:dyDescent="0.2">
      <c r="A678" s="406"/>
      <c r="B678" s="407"/>
      <c r="F678" s="409"/>
      <c r="G678" s="409"/>
      <c r="H678" s="409"/>
      <c r="I678" s="409"/>
      <c r="J678" s="409"/>
      <c r="K678" s="409"/>
      <c r="L678" s="409"/>
      <c r="M678" s="409"/>
      <c r="N678" s="409"/>
      <c r="O678" s="409"/>
      <c r="P678" s="409"/>
      <c r="Q678" s="409"/>
      <c r="R678" s="409"/>
      <c r="S678" s="409"/>
      <c r="T678" s="409"/>
      <c r="U678" s="409"/>
      <c r="V678" s="409"/>
      <c r="W678" s="409"/>
      <c r="X678" s="409"/>
      <c r="Y678" s="409"/>
      <c r="Z678" s="409"/>
      <c r="AA678" s="409"/>
      <c r="AB678" s="409"/>
      <c r="AC678" s="409"/>
      <c r="AD678" s="134"/>
      <c r="AE678" s="134"/>
      <c r="AF678" s="134"/>
      <c r="AG678" s="134"/>
      <c r="AH678" s="134"/>
      <c r="AI678" s="134"/>
      <c r="AJ678" s="134"/>
      <c r="AK678" s="409"/>
      <c r="AL678" s="409"/>
      <c r="AM678" s="409"/>
      <c r="AN678" s="409"/>
      <c r="AO678" s="409"/>
    </row>
    <row r="679" spans="1:41" ht="12.75" x14ac:dyDescent="0.2">
      <c r="A679" s="406"/>
      <c r="B679" s="407"/>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c r="AB679" s="409"/>
      <c r="AC679" s="409"/>
      <c r="AD679" s="134"/>
      <c r="AE679" s="134"/>
      <c r="AF679" s="134"/>
      <c r="AG679" s="134"/>
      <c r="AH679" s="134"/>
      <c r="AI679" s="134"/>
      <c r="AJ679" s="134"/>
      <c r="AK679" s="409"/>
      <c r="AL679" s="409"/>
      <c r="AM679" s="409"/>
      <c r="AN679" s="409"/>
      <c r="AO679" s="409"/>
    </row>
    <row r="680" spans="1:41" ht="12.75" x14ac:dyDescent="0.2">
      <c r="A680" s="406"/>
      <c r="B680" s="407"/>
      <c r="F680" s="409"/>
      <c r="G680" s="409"/>
      <c r="H680" s="409"/>
      <c r="I680" s="409"/>
      <c r="J680" s="409"/>
      <c r="K680" s="409"/>
      <c r="L680" s="409"/>
      <c r="M680" s="409"/>
      <c r="N680" s="409"/>
      <c r="O680" s="409"/>
      <c r="P680" s="409"/>
      <c r="Q680" s="409"/>
      <c r="R680" s="409"/>
      <c r="S680" s="409"/>
      <c r="T680" s="409"/>
      <c r="U680" s="409"/>
      <c r="V680" s="409"/>
      <c r="W680" s="409"/>
      <c r="X680" s="409"/>
      <c r="Y680" s="409"/>
      <c r="Z680" s="409"/>
      <c r="AA680" s="409"/>
      <c r="AB680" s="409"/>
      <c r="AC680" s="409"/>
      <c r="AD680" s="134"/>
      <c r="AE680" s="134"/>
      <c r="AF680" s="134"/>
      <c r="AG680" s="134"/>
      <c r="AH680" s="134"/>
      <c r="AI680" s="134"/>
      <c r="AJ680" s="134"/>
      <c r="AK680" s="409"/>
      <c r="AL680" s="409"/>
      <c r="AM680" s="409"/>
      <c r="AN680" s="409"/>
      <c r="AO680" s="409"/>
    </row>
    <row r="681" spans="1:41" ht="12.75" x14ac:dyDescent="0.2">
      <c r="A681" s="406"/>
      <c r="B681" s="407"/>
      <c r="F681" s="409"/>
      <c r="G681" s="409"/>
      <c r="H681" s="409"/>
      <c r="I681" s="409"/>
      <c r="J681" s="409"/>
      <c r="K681" s="409"/>
      <c r="L681" s="409"/>
      <c r="M681" s="409"/>
      <c r="N681" s="409"/>
      <c r="O681" s="409"/>
      <c r="P681" s="409"/>
      <c r="Q681" s="409"/>
      <c r="R681" s="409"/>
      <c r="S681" s="409"/>
      <c r="T681" s="409"/>
      <c r="U681" s="409"/>
      <c r="V681" s="409"/>
      <c r="W681" s="409"/>
      <c r="X681" s="409"/>
      <c r="Y681" s="409"/>
      <c r="Z681" s="409"/>
      <c r="AA681" s="409"/>
      <c r="AB681" s="409"/>
      <c r="AC681" s="409"/>
      <c r="AD681" s="134"/>
      <c r="AE681" s="134"/>
      <c r="AF681" s="134"/>
      <c r="AG681" s="134"/>
      <c r="AH681" s="134"/>
      <c r="AI681" s="134"/>
      <c r="AJ681" s="134"/>
      <c r="AK681" s="409"/>
      <c r="AL681" s="409"/>
      <c r="AM681" s="409"/>
      <c r="AN681" s="409"/>
      <c r="AO681" s="409"/>
    </row>
    <row r="682" spans="1:41" ht="12.75" x14ac:dyDescent="0.2">
      <c r="A682" s="406"/>
      <c r="B682" s="407"/>
      <c r="F682" s="409"/>
      <c r="G682" s="409"/>
      <c r="H682" s="409"/>
      <c r="I682" s="409"/>
      <c r="J682" s="409"/>
      <c r="K682" s="409"/>
      <c r="L682" s="409"/>
      <c r="M682" s="409"/>
      <c r="N682" s="409"/>
      <c r="O682" s="409"/>
      <c r="P682" s="409"/>
      <c r="Q682" s="409"/>
      <c r="R682" s="409"/>
      <c r="S682" s="409"/>
      <c r="T682" s="409"/>
      <c r="U682" s="409"/>
      <c r="V682" s="409"/>
      <c r="W682" s="409"/>
      <c r="X682" s="409"/>
      <c r="Y682" s="409"/>
      <c r="Z682" s="409"/>
      <c r="AA682" s="409"/>
      <c r="AB682" s="409"/>
      <c r="AC682" s="409"/>
      <c r="AD682" s="134"/>
      <c r="AE682" s="134"/>
      <c r="AF682" s="134"/>
      <c r="AG682" s="134"/>
      <c r="AH682" s="134"/>
      <c r="AI682" s="134"/>
      <c r="AJ682" s="134"/>
      <c r="AK682" s="409"/>
      <c r="AL682" s="409"/>
      <c r="AM682" s="409"/>
      <c r="AN682" s="409"/>
      <c r="AO682" s="409"/>
    </row>
    <row r="683" spans="1:41" ht="12.75" x14ac:dyDescent="0.2">
      <c r="A683" s="406"/>
      <c r="B683" s="407"/>
      <c r="F683" s="409"/>
      <c r="G683" s="409"/>
      <c r="H683" s="409"/>
      <c r="I683" s="409"/>
      <c r="J683" s="409"/>
      <c r="K683" s="409"/>
      <c r="L683" s="409"/>
      <c r="M683" s="409"/>
      <c r="N683" s="409"/>
      <c r="O683" s="409"/>
      <c r="P683" s="409"/>
      <c r="Q683" s="409"/>
      <c r="R683" s="409"/>
      <c r="S683" s="409"/>
      <c r="T683" s="409"/>
      <c r="U683" s="409"/>
      <c r="V683" s="409"/>
      <c r="W683" s="409"/>
      <c r="X683" s="409"/>
      <c r="Y683" s="409"/>
      <c r="Z683" s="409"/>
      <c r="AA683" s="409"/>
      <c r="AB683" s="409"/>
      <c r="AC683" s="409"/>
      <c r="AD683" s="134"/>
      <c r="AE683" s="134"/>
      <c r="AF683" s="134"/>
      <c r="AG683" s="134"/>
      <c r="AH683" s="134"/>
      <c r="AI683" s="134"/>
      <c r="AJ683" s="134"/>
      <c r="AK683" s="409"/>
      <c r="AL683" s="409"/>
      <c r="AM683" s="409"/>
      <c r="AN683" s="409"/>
      <c r="AO683" s="409"/>
    </row>
    <row r="684" spans="1:41" ht="12.75" x14ac:dyDescent="0.2">
      <c r="A684" s="406"/>
      <c r="B684" s="407"/>
      <c r="F684" s="409"/>
      <c r="G684" s="409"/>
      <c r="H684" s="409"/>
      <c r="I684" s="409"/>
      <c r="J684" s="409"/>
      <c r="K684" s="409"/>
      <c r="L684" s="409"/>
      <c r="M684" s="409"/>
      <c r="N684" s="409"/>
      <c r="O684" s="409"/>
      <c r="P684" s="409"/>
      <c r="Q684" s="409"/>
      <c r="R684" s="409"/>
      <c r="S684" s="409"/>
      <c r="T684" s="409"/>
      <c r="U684" s="409"/>
      <c r="V684" s="409"/>
      <c r="W684" s="409"/>
      <c r="X684" s="409"/>
      <c r="Y684" s="409"/>
      <c r="Z684" s="409"/>
      <c r="AA684" s="409"/>
      <c r="AB684" s="409"/>
      <c r="AC684" s="409"/>
      <c r="AD684" s="134"/>
      <c r="AE684" s="134"/>
      <c r="AF684" s="134"/>
      <c r="AG684" s="134"/>
      <c r="AH684" s="134"/>
      <c r="AI684" s="134"/>
      <c r="AJ684" s="134"/>
      <c r="AK684" s="409"/>
      <c r="AL684" s="409"/>
      <c r="AM684" s="409"/>
      <c r="AN684" s="409"/>
      <c r="AO684" s="409"/>
    </row>
    <row r="685" spans="1:41" ht="12.75" x14ac:dyDescent="0.2">
      <c r="A685" s="406"/>
      <c r="B685" s="407"/>
      <c r="F685" s="409"/>
      <c r="G685" s="409"/>
      <c r="H685" s="409"/>
      <c r="I685" s="409"/>
      <c r="J685" s="409"/>
      <c r="K685" s="409"/>
      <c r="L685" s="409"/>
      <c r="M685" s="409"/>
      <c r="N685" s="409"/>
      <c r="O685" s="409"/>
      <c r="P685" s="409"/>
      <c r="Q685" s="409"/>
      <c r="R685" s="409"/>
      <c r="S685" s="409"/>
      <c r="T685" s="409"/>
      <c r="U685" s="409"/>
      <c r="V685" s="409"/>
      <c r="W685" s="409"/>
      <c r="X685" s="409"/>
      <c r="Y685" s="409"/>
      <c r="Z685" s="409"/>
      <c r="AA685" s="409"/>
      <c r="AB685" s="409"/>
      <c r="AC685" s="409"/>
      <c r="AD685" s="134"/>
      <c r="AE685" s="134"/>
      <c r="AF685" s="134"/>
      <c r="AG685" s="134"/>
      <c r="AH685" s="134"/>
      <c r="AI685" s="134"/>
      <c r="AJ685" s="134"/>
      <c r="AK685" s="409"/>
      <c r="AL685" s="409"/>
      <c r="AM685" s="409"/>
      <c r="AN685" s="409"/>
      <c r="AO685" s="409"/>
    </row>
    <row r="686" spans="1:41" ht="12.75" x14ac:dyDescent="0.2">
      <c r="A686" s="406"/>
      <c r="B686" s="407"/>
      <c r="F686" s="409"/>
      <c r="G686" s="409"/>
      <c r="H686" s="409"/>
      <c r="I686" s="409"/>
      <c r="J686" s="409"/>
      <c r="K686" s="409"/>
      <c r="L686" s="409"/>
      <c r="M686" s="409"/>
      <c r="N686" s="409"/>
      <c r="O686" s="409"/>
      <c r="P686" s="409"/>
      <c r="Q686" s="409"/>
      <c r="R686" s="409"/>
      <c r="S686" s="409"/>
      <c r="T686" s="409"/>
      <c r="U686" s="409"/>
      <c r="V686" s="409"/>
      <c r="W686" s="409"/>
      <c r="X686" s="409"/>
      <c r="Y686" s="409"/>
      <c r="Z686" s="409"/>
      <c r="AA686" s="409"/>
      <c r="AB686" s="409"/>
      <c r="AC686" s="409"/>
      <c r="AD686" s="134"/>
      <c r="AE686" s="134"/>
      <c r="AF686" s="134"/>
      <c r="AG686" s="134"/>
      <c r="AH686" s="134"/>
      <c r="AI686" s="134"/>
      <c r="AJ686" s="134"/>
      <c r="AK686" s="409"/>
      <c r="AL686" s="409"/>
      <c r="AM686" s="409"/>
      <c r="AN686" s="409"/>
      <c r="AO686" s="409"/>
    </row>
    <row r="687" spans="1:41" ht="12.75" x14ac:dyDescent="0.2">
      <c r="A687" s="406"/>
      <c r="B687" s="407"/>
      <c r="F687" s="409"/>
      <c r="G687" s="409"/>
      <c r="H687" s="409"/>
      <c r="I687" s="409"/>
      <c r="J687" s="409"/>
      <c r="K687" s="409"/>
      <c r="L687" s="409"/>
      <c r="M687" s="409"/>
      <c r="N687" s="409"/>
      <c r="O687" s="409"/>
      <c r="P687" s="409"/>
      <c r="Q687" s="409"/>
      <c r="R687" s="409"/>
      <c r="S687" s="409"/>
      <c r="T687" s="409"/>
      <c r="U687" s="409"/>
      <c r="V687" s="409"/>
      <c r="W687" s="409"/>
      <c r="X687" s="409"/>
      <c r="Y687" s="409"/>
      <c r="Z687" s="409"/>
      <c r="AA687" s="409"/>
      <c r="AB687" s="409"/>
      <c r="AC687" s="409"/>
      <c r="AD687" s="134"/>
      <c r="AE687" s="134"/>
      <c r="AF687" s="134"/>
      <c r="AG687" s="134"/>
      <c r="AH687" s="134"/>
      <c r="AI687" s="134"/>
      <c r="AJ687" s="134"/>
      <c r="AK687" s="409"/>
      <c r="AL687" s="409"/>
      <c r="AM687" s="409"/>
      <c r="AN687" s="409"/>
      <c r="AO687" s="409"/>
    </row>
    <row r="688" spans="1:41" ht="12.75" x14ac:dyDescent="0.2">
      <c r="A688" s="406"/>
      <c r="B688" s="407"/>
      <c r="F688" s="409"/>
      <c r="G688" s="409"/>
      <c r="H688" s="409"/>
      <c r="I688" s="409"/>
      <c r="J688" s="409"/>
      <c r="K688" s="409"/>
      <c r="L688" s="409"/>
      <c r="M688" s="409"/>
      <c r="N688" s="409"/>
      <c r="O688" s="409"/>
      <c r="P688" s="409"/>
      <c r="Q688" s="409"/>
      <c r="R688" s="409"/>
      <c r="S688" s="409"/>
      <c r="T688" s="409"/>
      <c r="U688" s="409"/>
      <c r="V688" s="409"/>
      <c r="W688" s="409"/>
      <c r="X688" s="409"/>
      <c r="Y688" s="409"/>
      <c r="Z688" s="409"/>
      <c r="AA688" s="409"/>
      <c r="AB688" s="409"/>
      <c r="AC688" s="409"/>
      <c r="AD688" s="134"/>
      <c r="AE688" s="134"/>
      <c r="AF688" s="134"/>
      <c r="AG688" s="134"/>
      <c r="AH688" s="134"/>
      <c r="AI688" s="134"/>
      <c r="AJ688" s="134"/>
      <c r="AK688" s="409"/>
      <c r="AL688" s="409"/>
      <c r="AM688" s="409"/>
      <c r="AN688" s="409"/>
      <c r="AO688" s="409"/>
    </row>
    <row r="689" spans="1:41" ht="12.75" x14ac:dyDescent="0.2">
      <c r="A689" s="406"/>
      <c r="B689" s="407"/>
      <c r="F689" s="409"/>
      <c r="G689" s="409"/>
      <c r="H689" s="409"/>
      <c r="I689" s="409"/>
      <c r="J689" s="409"/>
      <c r="K689" s="409"/>
      <c r="L689" s="409"/>
      <c r="M689" s="409"/>
      <c r="N689" s="409"/>
      <c r="O689" s="409"/>
      <c r="P689" s="409"/>
      <c r="Q689" s="409"/>
      <c r="R689" s="409"/>
      <c r="S689" s="409"/>
      <c r="T689" s="409"/>
      <c r="U689" s="409"/>
      <c r="V689" s="409"/>
      <c r="W689" s="409"/>
      <c r="X689" s="409"/>
      <c r="Y689" s="409"/>
      <c r="Z689" s="409"/>
      <c r="AA689" s="409"/>
      <c r="AB689" s="409"/>
      <c r="AC689" s="409"/>
      <c r="AD689" s="134"/>
      <c r="AE689" s="134"/>
      <c r="AF689" s="134"/>
      <c r="AG689" s="134"/>
      <c r="AH689" s="134"/>
      <c r="AI689" s="134"/>
      <c r="AJ689" s="134"/>
      <c r="AK689" s="409"/>
      <c r="AL689" s="409"/>
      <c r="AM689" s="409"/>
      <c r="AN689" s="409"/>
      <c r="AO689" s="409"/>
    </row>
    <row r="690" spans="1:41" ht="12.75" x14ac:dyDescent="0.2">
      <c r="A690" s="406"/>
      <c r="B690" s="407"/>
      <c r="F690" s="409"/>
      <c r="G690" s="409"/>
      <c r="H690" s="409"/>
      <c r="I690" s="409"/>
      <c r="J690" s="409"/>
      <c r="K690" s="409"/>
      <c r="L690" s="409"/>
      <c r="M690" s="409"/>
      <c r="N690" s="409"/>
      <c r="O690" s="409"/>
      <c r="P690" s="409"/>
      <c r="Q690" s="409"/>
      <c r="R690" s="409"/>
      <c r="S690" s="409"/>
      <c r="T690" s="409"/>
      <c r="U690" s="409"/>
      <c r="V690" s="409"/>
      <c r="W690" s="409"/>
      <c r="X690" s="409"/>
      <c r="Y690" s="409"/>
      <c r="Z690" s="409"/>
      <c r="AA690" s="409"/>
      <c r="AB690" s="409"/>
      <c r="AC690" s="409"/>
      <c r="AD690" s="134"/>
      <c r="AE690" s="134"/>
      <c r="AF690" s="134"/>
      <c r="AG690" s="134"/>
      <c r="AH690" s="134"/>
      <c r="AI690" s="134"/>
      <c r="AJ690" s="134"/>
      <c r="AK690" s="409"/>
      <c r="AL690" s="409"/>
      <c r="AM690" s="409"/>
      <c r="AN690" s="409"/>
      <c r="AO690" s="409"/>
    </row>
    <row r="691" spans="1:41" ht="12.75" x14ac:dyDescent="0.2">
      <c r="A691" s="406"/>
      <c r="B691" s="407"/>
      <c r="F691" s="409"/>
      <c r="G691" s="409"/>
      <c r="H691" s="409"/>
      <c r="I691" s="409"/>
      <c r="J691" s="409"/>
      <c r="K691" s="409"/>
      <c r="L691" s="409"/>
      <c r="M691" s="409"/>
      <c r="N691" s="409"/>
      <c r="O691" s="409"/>
      <c r="P691" s="409"/>
      <c r="Q691" s="409"/>
      <c r="R691" s="409"/>
      <c r="S691" s="409"/>
      <c r="T691" s="409"/>
      <c r="U691" s="409"/>
      <c r="V691" s="409"/>
      <c r="W691" s="409"/>
      <c r="X691" s="409"/>
      <c r="Y691" s="409"/>
      <c r="Z691" s="409"/>
      <c r="AA691" s="409"/>
      <c r="AB691" s="409"/>
      <c r="AC691" s="409"/>
      <c r="AD691" s="134"/>
      <c r="AE691" s="134"/>
      <c r="AF691" s="134"/>
      <c r="AG691" s="134"/>
      <c r="AH691" s="134"/>
      <c r="AI691" s="134"/>
      <c r="AJ691" s="134"/>
      <c r="AK691" s="409"/>
      <c r="AL691" s="409"/>
      <c r="AM691" s="409"/>
      <c r="AN691" s="409"/>
      <c r="AO691" s="409"/>
    </row>
    <row r="692" spans="1:41" ht="12.75" x14ac:dyDescent="0.2">
      <c r="A692" s="406"/>
      <c r="B692" s="407"/>
      <c r="F692" s="409"/>
      <c r="G692" s="409"/>
      <c r="H692" s="409"/>
      <c r="I692" s="409"/>
      <c r="J692" s="409"/>
      <c r="K692" s="409"/>
      <c r="L692" s="409"/>
      <c r="M692" s="409"/>
      <c r="N692" s="409"/>
      <c r="O692" s="409"/>
      <c r="P692" s="409"/>
      <c r="Q692" s="409"/>
      <c r="R692" s="409"/>
      <c r="S692" s="409"/>
      <c r="T692" s="409"/>
      <c r="U692" s="409"/>
      <c r="V692" s="409"/>
      <c r="W692" s="409"/>
      <c r="X692" s="409"/>
      <c r="Y692" s="409"/>
      <c r="Z692" s="409"/>
      <c r="AA692" s="409"/>
      <c r="AB692" s="409"/>
      <c r="AC692" s="409"/>
      <c r="AD692" s="134"/>
      <c r="AE692" s="134"/>
      <c r="AF692" s="134"/>
      <c r="AG692" s="134"/>
      <c r="AH692" s="134"/>
      <c r="AI692" s="134"/>
      <c r="AJ692" s="134"/>
      <c r="AK692" s="409"/>
      <c r="AL692" s="409"/>
      <c r="AM692" s="409"/>
      <c r="AN692" s="409"/>
      <c r="AO692" s="409"/>
    </row>
    <row r="693" spans="1:41" ht="12.75" x14ac:dyDescent="0.2">
      <c r="A693" s="406"/>
      <c r="B693" s="407"/>
      <c r="F693" s="409"/>
      <c r="G693" s="409"/>
      <c r="H693" s="409"/>
      <c r="I693" s="409"/>
      <c r="J693" s="409"/>
      <c r="K693" s="409"/>
      <c r="L693" s="409"/>
      <c r="M693" s="409"/>
      <c r="N693" s="409"/>
      <c r="O693" s="409"/>
      <c r="P693" s="409"/>
      <c r="Q693" s="409"/>
      <c r="R693" s="409"/>
      <c r="S693" s="409"/>
      <c r="T693" s="409"/>
      <c r="U693" s="409"/>
      <c r="V693" s="409"/>
      <c r="W693" s="409"/>
      <c r="X693" s="409"/>
      <c r="Y693" s="409"/>
      <c r="Z693" s="409"/>
      <c r="AA693" s="409"/>
      <c r="AB693" s="409"/>
      <c r="AC693" s="409"/>
      <c r="AD693" s="134"/>
      <c r="AE693" s="134"/>
      <c r="AF693" s="134"/>
      <c r="AG693" s="134"/>
      <c r="AH693" s="134"/>
      <c r="AI693" s="134"/>
      <c r="AJ693" s="134"/>
      <c r="AK693" s="409"/>
      <c r="AL693" s="409"/>
      <c r="AM693" s="409"/>
      <c r="AN693" s="409"/>
      <c r="AO693" s="409"/>
    </row>
    <row r="694" spans="1:41" ht="12.75" x14ac:dyDescent="0.2">
      <c r="A694" s="406"/>
      <c r="B694" s="407"/>
      <c r="F694" s="409"/>
      <c r="G694" s="409"/>
      <c r="H694" s="409"/>
      <c r="I694" s="409"/>
      <c r="J694" s="409"/>
      <c r="K694" s="409"/>
      <c r="L694" s="409"/>
      <c r="M694" s="409"/>
      <c r="N694" s="409"/>
      <c r="O694" s="409"/>
      <c r="P694" s="409"/>
      <c r="Q694" s="409"/>
      <c r="R694" s="409"/>
      <c r="S694" s="409"/>
      <c r="T694" s="409"/>
      <c r="U694" s="409"/>
      <c r="V694" s="409"/>
      <c r="W694" s="409"/>
      <c r="X694" s="409"/>
      <c r="Y694" s="409"/>
      <c r="Z694" s="409"/>
      <c r="AA694" s="409"/>
      <c r="AB694" s="409"/>
      <c r="AC694" s="409"/>
      <c r="AD694" s="134"/>
      <c r="AE694" s="134"/>
      <c r="AF694" s="134"/>
      <c r="AG694" s="134"/>
      <c r="AH694" s="134"/>
      <c r="AI694" s="134"/>
      <c r="AJ694" s="134"/>
      <c r="AK694" s="409"/>
      <c r="AL694" s="409"/>
      <c r="AM694" s="409"/>
      <c r="AN694" s="409"/>
      <c r="AO694" s="409"/>
    </row>
    <row r="695" spans="1:41" ht="12.75" x14ac:dyDescent="0.2">
      <c r="A695" s="406"/>
      <c r="B695" s="407"/>
      <c r="F695" s="409"/>
      <c r="G695" s="409"/>
      <c r="H695" s="409"/>
      <c r="I695" s="409"/>
      <c r="J695" s="409"/>
      <c r="K695" s="409"/>
      <c r="L695" s="409"/>
      <c r="M695" s="409"/>
      <c r="N695" s="409"/>
      <c r="O695" s="409"/>
      <c r="P695" s="409"/>
      <c r="Q695" s="409"/>
      <c r="R695" s="409"/>
      <c r="S695" s="409"/>
      <c r="T695" s="409"/>
      <c r="U695" s="409"/>
      <c r="V695" s="409"/>
      <c r="W695" s="409"/>
      <c r="X695" s="409"/>
      <c r="Y695" s="409"/>
      <c r="Z695" s="409"/>
      <c r="AA695" s="409"/>
      <c r="AB695" s="409"/>
      <c r="AC695" s="409"/>
      <c r="AD695" s="134"/>
      <c r="AE695" s="134"/>
      <c r="AF695" s="134"/>
      <c r="AG695" s="134"/>
      <c r="AH695" s="134"/>
      <c r="AI695" s="134"/>
      <c r="AJ695" s="134"/>
      <c r="AK695" s="409"/>
      <c r="AL695" s="409"/>
      <c r="AM695" s="409"/>
      <c r="AN695" s="409"/>
      <c r="AO695" s="409"/>
    </row>
    <row r="696" spans="1:41" ht="12.75" x14ac:dyDescent="0.2">
      <c r="A696" s="406"/>
      <c r="B696" s="407"/>
      <c r="F696" s="409"/>
      <c r="G696" s="409"/>
      <c r="H696" s="409"/>
      <c r="I696" s="409"/>
      <c r="J696" s="409"/>
      <c r="K696" s="409"/>
      <c r="L696" s="409"/>
      <c r="M696" s="409"/>
      <c r="N696" s="409"/>
      <c r="O696" s="409"/>
      <c r="P696" s="409"/>
      <c r="Q696" s="409"/>
      <c r="R696" s="409"/>
      <c r="S696" s="409"/>
      <c r="T696" s="409"/>
      <c r="U696" s="409"/>
      <c r="V696" s="409"/>
      <c r="W696" s="409"/>
      <c r="X696" s="409"/>
      <c r="Y696" s="409"/>
      <c r="Z696" s="409"/>
      <c r="AA696" s="409"/>
      <c r="AB696" s="409"/>
      <c r="AC696" s="409"/>
      <c r="AD696" s="134"/>
      <c r="AE696" s="134"/>
      <c r="AF696" s="134"/>
      <c r="AG696" s="134"/>
      <c r="AH696" s="134"/>
      <c r="AI696" s="134"/>
      <c r="AJ696" s="134"/>
      <c r="AK696" s="409"/>
      <c r="AL696" s="409"/>
      <c r="AM696" s="409"/>
      <c r="AN696" s="409"/>
      <c r="AO696" s="409"/>
    </row>
    <row r="697" spans="1:41" ht="12.75" x14ac:dyDescent="0.2">
      <c r="A697" s="406"/>
      <c r="B697" s="407"/>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134"/>
      <c r="AE697" s="134"/>
      <c r="AF697" s="134"/>
      <c r="AG697" s="134"/>
      <c r="AH697" s="134"/>
      <c r="AI697" s="134"/>
      <c r="AJ697" s="134"/>
      <c r="AK697" s="409"/>
      <c r="AL697" s="409"/>
      <c r="AM697" s="409"/>
      <c r="AN697" s="409"/>
      <c r="AO697" s="409"/>
    </row>
    <row r="698" spans="1:41" ht="12.75" x14ac:dyDescent="0.2">
      <c r="A698" s="406"/>
      <c r="B698" s="407"/>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134"/>
      <c r="AE698" s="134"/>
      <c r="AF698" s="134"/>
      <c r="AG698" s="134"/>
      <c r="AH698" s="134"/>
      <c r="AI698" s="134"/>
      <c r="AJ698" s="134"/>
      <c r="AK698" s="409"/>
      <c r="AL698" s="409"/>
      <c r="AM698" s="409"/>
      <c r="AN698" s="409"/>
      <c r="AO698" s="409"/>
    </row>
    <row r="699" spans="1:41" ht="12.75" x14ac:dyDescent="0.2">
      <c r="A699" s="406"/>
      <c r="B699" s="407"/>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c r="AB699" s="409"/>
      <c r="AC699" s="409"/>
      <c r="AD699" s="134"/>
      <c r="AE699" s="134"/>
      <c r="AF699" s="134"/>
      <c r="AG699" s="134"/>
      <c r="AH699" s="134"/>
      <c r="AI699" s="134"/>
      <c r="AJ699" s="134"/>
      <c r="AK699" s="409"/>
      <c r="AL699" s="409"/>
      <c r="AM699" s="409"/>
      <c r="AN699" s="409"/>
      <c r="AO699" s="409"/>
    </row>
    <row r="700" spans="1:41" ht="12.75" x14ac:dyDescent="0.2">
      <c r="A700" s="406"/>
      <c r="B700" s="407"/>
      <c r="F700" s="409"/>
      <c r="G700" s="409"/>
      <c r="H700" s="409"/>
      <c r="I700" s="409"/>
      <c r="J700" s="409"/>
      <c r="K700" s="409"/>
      <c r="L700" s="409"/>
      <c r="M700" s="409"/>
      <c r="N700" s="409"/>
      <c r="O700" s="409"/>
      <c r="P700" s="409"/>
      <c r="Q700" s="409"/>
      <c r="R700" s="409"/>
      <c r="S700" s="409"/>
      <c r="T700" s="409"/>
      <c r="U700" s="409"/>
      <c r="V700" s="409"/>
      <c r="W700" s="409"/>
      <c r="X700" s="409"/>
      <c r="Y700" s="409"/>
      <c r="Z700" s="409"/>
      <c r="AA700" s="409"/>
      <c r="AB700" s="409"/>
      <c r="AC700" s="409"/>
      <c r="AD700" s="134"/>
      <c r="AE700" s="134"/>
      <c r="AF700" s="134"/>
      <c r="AG700" s="134"/>
      <c r="AH700" s="134"/>
      <c r="AI700" s="134"/>
      <c r="AJ700" s="134"/>
      <c r="AK700" s="409"/>
      <c r="AL700" s="409"/>
      <c r="AM700" s="409"/>
      <c r="AN700" s="409"/>
      <c r="AO700" s="409"/>
    </row>
    <row r="701" spans="1:41" ht="12.75" x14ac:dyDescent="0.2">
      <c r="A701" s="406"/>
      <c r="B701" s="407"/>
      <c r="F701" s="409"/>
      <c r="G701" s="409"/>
      <c r="H701" s="409"/>
      <c r="I701" s="409"/>
      <c r="J701" s="409"/>
      <c r="K701" s="409"/>
      <c r="L701" s="409"/>
      <c r="M701" s="409"/>
      <c r="N701" s="409"/>
      <c r="O701" s="409"/>
      <c r="P701" s="409"/>
      <c r="Q701" s="409"/>
      <c r="R701" s="409"/>
      <c r="S701" s="409"/>
      <c r="T701" s="409"/>
      <c r="U701" s="409"/>
      <c r="V701" s="409"/>
      <c r="W701" s="409"/>
      <c r="X701" s="409"/>
      <c r="Y701" s="409"/>
      <c r="Z701" s="409"/>
      <c r="AA701" s="409"/>
      <c r="AB701" s="409"/>
      <c r="AC701" s="409"/>
      <c r="AD701" s="134"/>
      <c r="AE701" s="134"/>
      <c r="AF701" s="134"/>
      <c r="AG701" s="134"/>
      <c r="AH701" s="134"/>
      <c r="AI701" s="134"/>
      <c r="AJ701" s="134"/>
      <c r="AK701" s="409"/>
      <c r="AL701" s="409"/>
      <c r="AM701" s="409"/>
      <c r="AN701" s="409"/>
      <c r="AO701" s="409"/>
    </row>
    <row r="702" spans="1:41" ht="12.75" x14ac:dyDescent="0.2">
      <c r="A702" s="406"/>
      <c r="B702" s="407"/>
      <c r="F702" s="409"/>
      <c r="G702" s="409"/>
      <c r="H702" s="409"/>
      <c r="I702" s="409"/>
      <c r="J702" s="409"/>
      <c r="K702" s="409"/>
      <c r="L702" s="409"/>
      <c r="M702" s="409"/>
      <c r="N702" s="409"/>
      <c r="O702" s="409"/>
      <c r="P702" s="409"/>
      <c r="Q702" s="409"/>
      <c r="R702" s="409"/>
      <c r="S702" s="409"/>
      <c r="T702" s="409"/>
      <c r="U702" s="409"/>
      <c r="V702" s="409"/>
      <c r="W702" s="409"/>
      <c r="X702" s="409"/>
      <c r="Y702" s="409"/>
      <c r="Z702" s="409"/>
      <c r="AA702" s="409"/>
      <c r="AB702" s="409"/>
      <c r="AC702" s="409"/>
      <c r="AD702" s="134"/>
      <c r="AE702" s="134"/>
      <c r="AF702" s="134"/>
      <c r="AG702" s="134"/>
      <c r="AH702" s="134"/>
      <c r="AI702" s="134"/>
      <c r="AJ702" s="134"/>
      <c r="AK702" s="409"/>
      <c r="AL702" s="409"/>
      <c r="AM702" s="409"/>
      <c r="AN702" s="409"/>
      <c r="AO702" s="409"/>
    </row>
    <row r="703" spans="1:41" ht="12.75" x14ac:dyDescent="0.2">
      <c r="A703" s="406"/>
      <c r="B703" s="407"/>
      <c r="F703" s="409"/>
      <c r="G703" s="409"/>
      <c r="H703" s="409"/>
      <c r="I703" s="409"/>
      <c r="J703" s="409"/>
      <c r="K703" s="409"/>
      <c r="L703" s="409"/>
      <c r="M703" s="409"/>
      <c r="N703" s="409"/>
      <c r="O703" s="409"/>
      <c r="P703" s="409"/>
      <c r="Q703" s="409"/>
      <c r="R703" s="409"/>
      <c r="S703" s="409"/>
      <c r="T703" s="409"/>
      <c r="U703" s="409"/>
      <c r="V703" s="409"/>
      <c r="W703" s="409"/>
      <c r="X703" s="409"/>
      <c r="Y703" s="409"/>
      <c r="Z703" s="409"/>
      <c r="AA703" s="409"/>
      <c r="AB703" s="409"/>
      <c r="AC703" s="409"/>
      <c r="AD703" s="134"/>
      <c r="AE703" s="134"/>
      <c r="AF703" s="134"/>
      <c r="AG703" s="134"/>
      <c r="AH703" s="134"/>
      <c r="AI703" s="134"/>
      <c r="AJ703" s="134"/>
      <c r="AK703" s="409"/>
      <c r="AL703" s="409"/>
      <c r="AM703" s="409"/>
      <c r="AN703" s="409"/>
      <c r="AO703" s="409"/>
    </row>
    <row r="704" spans="1:41" ht="12.75" x14ac:dyDescent="0.2">
      <c r="A704" s="406"/>
      <c r="B704" s="407"/>
      <c r="F704" s="409"/>
      <c r="G704" s="409"/>
      <c r="H704" s="409"/>
      <c r="I704" s="409"/>
      <c r="J704" s="409"/>
      <c r="K704" s="409"/>
      <c r="L704" s="409"/>
      <c r="M704" s="409"/>
      <c r="N704" s="409"/>
      <c r="O704" s="409"/>
      <c r="P704" s="409"/>
      <c r="Q704" s="409"/>
      <c r="R704" s="409"/>
      <c r="S704" s="409"/>
      <c r="T704" s="409"/>
      <c r="U704" s="409"/>
      <c r="V704" s="409"/>
      <c r="W704" s="409"/>
      <c r="X704" s="409"/>
      <c r="Y704" s="409"/>
      <c r="Z704" s="409"/>
      <c r="AA704" s="409"/>
      <c r="AB704" s="409"/>
      <c r="AC704" s="409"/>
      <c r="AD704" s="134"/>
      <c r="AE704" s="134"/>
      <c r="AF704" s="134"/>
      <c r="AG704" s="134"/>
      <c r="AH704" s="134"/>
      <c r="AI704" s="134"/>
      <c r="AJ704" s="134"/>
      <c r="AK704" s="409"/>
      <c r="AL704" s="409"/>
      <c r="AM704" s="409"/>
      <c r="AN704" s="409"/>
      <c r="AO704" s="409"/>
    </row>
    <row r="705" spans="1:41" ht="12.75" x14ac:dyDescent="0.2">
      <c r="A705" s="406"/>
      <c r="B705" s="407"/>
      <c r="F705" s="409"/>
      <c r="G705" s="409"/>
      <c r="H705" s="409"/>
      <c r="I705" s="409"/>
      <c r="J705" s="409"/>
      <c r="K705" s="409"/>
      <c r="L705" s="409"/>
      <c r="M705" s="409"/>
      <c r="N705" s="409"/>
      <c r="O705" s="409"/>
      <c r="P705" s="409"/>
      <c r="Q705" s="409"/>
      <c r="R705" s="409"/>
      <c r="S705" s="409"/>
      <c r="T705" s="409"/>
      <c r="U705" s="409"/>
      <c r="V705" s="409"/>
      <c r="W705" s="409"/>
      <c r="X705" s="409"/>
      <c r="Y705" s="409"/>
      <c r="Z705" s="409"/>
      <c r="AA705" s="409"/>
      <c r="AB705" s="409"/>
      <c r="AC705" s="409"/>
      <c r="AD705" s="134"/>
      <c r="AE705" s="134"/>
      <c r="AF705" s="134"/>
      <c r="AG705" s="134"/>
      <c r="AH705" s="134"/>
      <c r="AI705" s="134"/>
      <c r="AJ705" s="134"/>
      <c r="AK705" s="409"/>
      <c r="AL705" s="409"/>
      <c r="AM705" s="409"/>
      <c r="AN705" s="409"/>
      <c r="AO705" s="409"/>
    </row>
    <row r="706" spans="1:41" ht="12.75" x14ac:dyDescent="0.2">
      <c r="A706" s="406"/>
      <c r="B706" s="407"/>
      <c r="F706" s="409"/>
      <c r="G706" s="409"/>
      <c r="H706" s="409"/>
      <c r="I706" s="409"/>
      <c r="J706" s="409"/>
      <c r="K706" s="409"/>
      <c r="L706" s="409"/>
      <c r="M706" s="409"/>
      <c r="N706" s="409"/>
      <c r="O706" s="409"/>
      <c r="P706" s="409"/>
      <c r="Q706" s="409"/>
      <c r="R706" s="409"/>
      <c r="S706" s="409"/>
      <c r="T706" s="409"/>
      <c r="U706" s="409"/>
      <c r="V706" s="409"/>
      <c r="W706" s="409"/>
      <c r="X706" s="409"/>
      <c r="Y706" s="409"/>
      <c r="Z706" s="409"/>
      <c r="AA706" s="409"/>
      <c r="AB706" s="409"/>
      <c r="AC706" s="409"/>
      <c r="AD706" s="134"/>
      <c r="AE706" s="134"/>
      <c r="AF706" s="134"/>
      <c r="AG706" s="134"/>
      <c r="AH706" s="134"/>
      <c r="AI706" s="134"/>
      <c r="AJ706" s="134"/>
      <c r="AK706" s="409"/>
      <c r="AL706" s="409"/>
      <c r="AM706" s="409"/>
      <c r="AN706" s="409"/>
      <c r="AO706" s="409"/>
    </row>
    <row r="707" spans="1:41" ht="12.75" x14ac:dyDescent="0.2">
      <c r="A707" s="406"/>
      <c r="B707" s="407"/>
      <c r="F707" s="409"/>
      <c r="G707" s="409"/>
      <c r="H707" s="409"/>
      <c r="I707" s="409"/>
      <c r="J707" s="409"/>
      <c r="K707" s="409"/>
      <c r="L707" s="409"/>
      <c r="M707" s="409"/>
      <c r="N707" s="409"/>
      <c r="O707" s="409"/>
      <c r="P707" s="409"/>
      <c r="Q707" s="409"/>
      <c r="R707" s="409"/>
      <c r="S707" s="409"/>
      <c r="T707" s="409"/>
      <c r="U707" s="409"/>
      <c r="V707" s="409"/>
      <c r="W707" s="409"/>
      <c r="X707" s="409"/>
      <c r="Y707" s="409"/>
      <c r="Z707" s="409"/>
      <c r="AA707" s="409"/>
      <c r="AB707" s="409"/>
      <c r="AC707" s="409"/>
      <c r="AD707" s="134"/>
      <c r="AE707" s="134"/>
      <c r="AF707" s="134"/>
      <c r="AG707" s="134"/>
      <c r="AH707" s="134"/>
      <c r="AI707" s="134"/>
      <c r="AJ707" s="134"/>
      <c r="AK707" s="409"/>
      <c r="AL707" s="409"/>
      <c r="AM707" s="409"/>
      <c r="AN707" s="409"/>
      <c r="AO707" s="409"/>
    </row>
    <row r="708" spans="1:41" ht="12.75" x14ac:dyDescent="0.2">
      <c r="A708" s="406"/>
      <c r="B708" s="407"/>
      <c r="F708" s="409"/>
      <c r="G708" s="409"/>
      <c r="H708" s="409"/>
      <c r="I708" s="409"/>
      <c r="J708" s="409"/>
      <c r="K708" s="409"/>
      <c r="L708" s="409"/>
      <c r="M708" s="409"/>
      <c r="N708" s="409"/>
      <c r="O708" s="409"/>
      <c r="P708" s="409"/>
      <c r="Q708" s="409"/>
      <c r="R708" s="409"/>
      <c r="S708" s="409"/>
      <c r="T708" s="409"/>
      <c r="U708" s="409"/>
      <c r="V708" s="409"/>
      <c r="W708" s="409"/>
      <c r="X708" s="409"/>
      <c r="Y708" s="409"/>
      <c r="Z708" s="409"/>
      <c r="AA708" s="409"/>
      <c r="AB708" s="409"/>
      <c r="AC708" s="409"/>
      <c r="AD708" s="134"/>
      <c r="AE708" s="134"/>
      <c r="AF708" s="134"/>
      <c r="AG708" s="134"/>
      <c r="AH708" s="134"/>
      <c r="AI708" s="134"/>
      <c r="AJ708" s="134"/>
      <c r="AK708" s="409"/>
      <c r="AL708" s="409"/>
      <c r="AM708" s="409"/>
      <c r="AN708" s="409"/>
      <c r="AO708" s="409"/>
    </row>
    <row r="709" spans="1:41" ht="12.75" x14ac:dyDescent="0.2">
      <c r="A709" s="406"/>
      <c r="B709" s="407"/>
      <c r="F709" s="409"/>
      <c r="G709" s="409"/>
      <c r="H709" s="409"/>
      <c r="I709" s="409"/>
      <c r="J709" s="409"/>
      <c r="K709" s="409"/>
      <c r="L709" s="409"/>
      <c r="M709" s="409"/>
      <c r="N709" s="409"/>
      <c r="O709" s="409"/>
      <c r="P709" s="409"/>
      <c r="Q709" s="409"/>
      <c r="R709" s="409"/>
      <c r="S709" s="409"/>
      <c r="T709" s="409"/>
      <c r="U709" s="409"/>
      <c r="V709" s="409"/>
      <c r="W709" s="409"/>
      <c r="X709" s="409"/>
      <c r="Y709" s="409"/>
      <c r="Z709" s="409"/>
      <c r="AA709" s="409"/>
      <c r="AB709" s="409"/>
      <c r="AC709" s="409"/>
      <c r="AD709" s="134"/>
      <c r="AE709" s="134"/>
      <c r="AF709" s="134"/>
      <c r="AG709" s="134"/>
      <c r="AH709" s="134"/>
      <c r="AI709" s="134"/>
      <c r="AJ709" s="134"/>
      <c r="AK709" s="409"/>
      <c r="AL709" s="409"/>
      <c r="AM709" s="409"/>
      <c r="AN709" s="409"/>
      <c r="AO709" s="409"/>
    </row>
    <row r="710" spans="1:41" ht="12.75" x14ac:dyDescent="0.2">
      <c r="A710" s="406"/>
      <c r="B710" s="407"/>
      <c r="F710" s="409"/>
      <c r="G710" s="409"/>
      <c r="H710" s="409"/>
      <c r="I710" s="409"/>
      <c r="J710" s="409"/>
      <c r="K710" s="409"/>
      <c r="L710" s="409"/>
      <c r="M710" s="409"/>
      <c r="N710" s="409"/>
      <c r="O710" s="409"/>
      <c r="P710" s="409"/>
      <c r="Q710" s="409"/>
      <c r="R710" s="409"/>
      <c r="S710" s="409"/>
      <c r="T710" s="409"/>
      <c r="U710" s="409"/>
      <c r="V710" s="409"/>
      <c r="W710" s="409"/>
      <c r="X710" s="409"/>
      <c r="Y710" s="409"/>
      <c r="Z710" s="409"/>
      <c r="AA710" s="409"/>
      <c r="AB710" s="409"/>
      <c r="AC710" s="409"/>
      <c r="AD710" s="134"/>
      <c r="AE710" s="134"/>
      <c r="AF710" s="134"/>
      <c r="AG710" s="134"/>
      <c r="AH710" s="134"/>
      <c r="AI710" s="134"/>
      <c r="AJ710" s="134"/>
      <c r="AK710" s="409"/>
      <c r="AL710" s="409"/>
      <c r="AM710" s="409"/>
      <c r="AN710" s="409"/>
      <c r="AO710" s="409"/>
    </row>
    <row r="711" spans="1:41" ht="12.75" x14ac:dyDescent="0.2">
      <c r="A711" s="406"/>
      <c r="B711" s="407"/>
      <c r="F711" s="409"/>
      <c r="G711" s="409"/>
      <c r="H711" s="409"/>
      <c r="I711" s="409"/>
      <c r="J711" s="409"/>
      <c r="K711" s="409"/>
      <c r="L711" s="409"/>
      <c r="M711" s="409"/>
      <c r="N711" s="409"/>
      <c r="O711" s="409"/>
      <c r="P711" s="409"/>
      <c r="Q711" s="409"/>
      <c r="R711" s="409"/>
      <c r="S711" s="409"/>
      <c r="T711" s="409"/>
      <c r="U711" s="409"/>
      <c r="V711" s="409"/>
      <c r="W711" s="409"/>
      <c r="X711" s="409"/>
      <c r="Y711" s="409"/>
      <c r="Z711" s="409"/>
      <c r="AA711" s="409"/>
      <c r="AB711" s="409"/>
      <c r="AC711" s="409"/>
      <c r="AD711" s="134"/>
      <c r="AE711" s="134"/>
      <c r="AF711" s="134"/>
      <c r="AG711" s="134"/>
      <c r="AH711" s="134"/>
      <c r="AI711" s="134"/>
      <c r="AJ711" s="134"/>
      <c r="AK711" s="409"/>
      <c r="AL711" s="409"/>
      <c r="AM711" s="409"/>
      <c r="AN711" s="409"/>
      <c r="AO711" s="409"/>
    </row>
    <row r="712" spans="1:41" ht="12.75" x14ac:dyDescent="0.2">
      <c r="A712" s="406"/>
      <c r="B712" s="407"/>
      <c r="F712" s="409"/>
      <c r="G712" s="409"/>
      <c r="H712" s="409"/>
      <c r="I712" s="409"/>
      <c r="J712" s="409"/>
      <c r="K712" s="409"/>
      <c r="L712" s="409"/>
      <c r="M712" s="409"/>
      <c r="N712" s="409"/>
      <c r="O712" s="409"/>
      <c r="P712" s="409"/>
      <c r="Q712" s="409"/>
      <c r="R712" s="409"/>
      <c r="S712" s="409"/>
      <c r="T712" s="409"/>
      <c r="U712" s="409"/>
      <c r="V712" s="409"/>
      <c r="W712" s="409"/>
      <c r="X712" s="409"/>
      <c r="Y712" s="409"/>
      <c r="Z712" s="409"/>
      <c r="AA712" s="409"/>
      <c r="AB712" s="409"/>
      <c r="AC712" s="409"/>
      <c r="AD712" s="134"/>
      <c r="AE712" s="134"/>
      <c r="AF712" s="134"/>
      <c r="AG712" s="134"/>
      <c r="AH712" s="134"/>
      <c r="AI712" s="134"/>
      <c r="AJ712" s="134"/>
      <c r="AK712" s="409"/>
      <c r="AL712" s="409"/>
      <c r="AM712" s="409"/>
      <c r="AN712" s="409"/>
      <c r="AO712" s="409"/>
    </row>
    <row r="713" spans="1:41" ht="12.75" x14ac:dyDescent="0.2">
      <c r="A713" s="406"/>
      <c r="B713" s="407"/>
      <c r="F713" s="409"/>
      <c r="G713" s="409"/>
      <c r="H713" s="409"/>
      <c r="I713" s="409"/>
      <c r="J713" s="409"/>
      <c r="K713" s="409"/>
      <c r="L713" s="409"/>
      <c r="M713" s="409"/>
      <c r="N713" s="409"/>
      <c r="O713" s="409"/>
      <c r="P713" s="409"/>
      <c r="Q713" s="409"/>
      <c r="R713" s="409"/>
      <c r="S713" s="409"/>
      <c r="T713" s="409"/>
      <c r="U713" s="409"/>
      <c r="V713" s="409"/>
      <c r="W713" s="409"/>
      <c r="X713" s="409"/>
      <c r="Y713" s="409"/>
      <c r="Z713" s="409"/>
      <c r="AA713" s="409"/>
      <c r="AB713" s="409"/>
      <c r="AC713" s="409"/>
      <c r="AD713" s="134"/>
      <c r="AE713" s="134"/>
      <c r="AF713" s="134"/>
      <c r="AG713" s="134"/>
      <c r="AH713" s="134"/>
      <c r="AI713" s="134"/>
      <c r="AJ713" s="134"/>
      <c r="AK713" s="409"/>
      <c r="AL713" s="409"/>
      <c r="AM713" s="409"/>
      <c r="AN713" s="409"/>
      <c r="AO713" s="409"/>
    </row>
    <row r="714" spans="1:41" ht="12.75" x14ac:dyDescent="0.2">
      <c r="A714" s="406"/>
      <c r="B714" s="407"/>
      <c r="F714" s="409"/>
      <c r="G714" s="409"/>
      <c r="H714" s="409"/>
      <c r="I714" s="409"/>
      <c r="J714" s="409"/>
      <c r="K714" s="409"/>
      <c r="L714" s="409"/>
      <c r="M714" s="409"/>
      <c r="N714" s="409"/>
      <c r="O714" s="409"/>
      <c r="P714" s="409"/>
      <c r="Q714" s="409"/>
      <c r="R714" s="409"/>
      <c r="S714" s="409"/>
      <c r="T714" s="409"/>
      <c r="U714" s="409"/>
      <c r="V714" s="409"/>
      <c r="W714" s="409"/>
      <c r="X714" s="409"/>
      <c r="Y714" s="409"/>
      <c r="Z714" s="409"/>
      <c r="AA714" s="409"/>
      <c r="AB714" s="409"/>
      <c r="AC714" s="409"/>
      <c r="AD714" s="134"/>
      <c r="AE714" s="134"/>
      <c r="AF714" s="134"/>
      <c r="AG714" s="134"/>
      <c r="AH714" s="134"/>
      <c r="AI714" s="134"/>
      <c r="AJ714" s="134"/>
      <c r="AK714" s="409"/>
      <c r="AL714" s="409"/>
      <c r="AM714" s="409"/>
      <c r="AN714" s="409"/>
      <c r="AO714" s="409"/>
    </row>
    <row r="715" spans="1:41" ht="12.75" x14ac:dyDescent="0.2">
      <c r="A715" s="406"/>
      <c r="B715" s="407"/>
      <c r="F715" s="409"/>
      <c r="G715" s="409"/>
      <c r="H715" s="409"/>
      <c r="I715" s="409"/>
      <c r="J715" s="409"/>
      <c r="K715" s="409"/>
      <c r="L715" s="409"/>
      <c r="M715" s="409"/>
      <c r="N715" s="409"/>
      <c r="O715" s="409"/>
      <c r="P715" s="409"/>
      <c r="Q715" s="409"/>
      <c r="R715" s="409"/>
      <c r="S715" s="409"/>
      <c r="T715" s="409"/>
      <c r="U715" s="409"/>
      <c r="V715" s="409"/>
      <c r="W715" s="409"/>
      <c r="X715" s="409"/>
      <c r="Y715" s="409"/>
      <c r="Z715" s="409"/>
      <c r="AA715" s="409"/>
      <c r="AB715" s="409"/>
      <c r="AC715" s="409"/>
      <c r="AD715" s="134"/>
      <c r="AE715" s="134"/>
      <c r="AF715" s="134"/>
      <c r="AG715" s="134"/>
      <c r="AH715" s="134"/>
      <c r="AI715" s="134"/>
      <c r="AJ715" s="134"/>
      <c r="AK715" s="409"/>
      <c r="AL715" s="409"/>
      <c r="AM715" s="409"/>
      <c r="AN715" s="409"/>
      <c r="AO715" s="409"/>
    </row>
    <row r="716" spans="1:41" ht="12.75" x14ac:dyDescent="0.2">
      <c r="A716" s="406"/>
      <c r="B716" s="407"/>
      <c r="F716" s="409"/>
      <c r="G716" s="409"/>
      <c r="H716" s="409"/>
      <c r="I716" s="409"/>
      <c r="J716" s="409"/>
      <c r="K716" s="409"/>
      <c r="L716" s="409"/>
      <c r="M716" s="409"/>
      <c r="N716" s="409"/>
      <c r="O716" s="409"/>
      <c r="P716" s="409"/>
      <c r="Q716" s="409"/>
      <c r="R716" s="409"/>
      <c r="S716" s="409"/>
      <c r="T716" s="409"/>
      <c r="U716" s="409"/>
      <c r="V716" s="409"/>
      <c r="W716" s="409"/>
      <c r="X716" s="409"/>
      <c r="Y716" s="409"/>
      <c r="Z716" s="409"/>
      <c r="AA716" s="409"/>
      <c r="AB716" s="409"/>
      <c r="AC716" s="409"/>
      <c r="AD716" s="134"/>
      <c r="AE716" s="134"/>
      <c r="AF716" s="134"/>
      <c r="AG716" s="134"/>
      <c r="AH716" s="134"/>
      <c r="AI716" s="134"/>
      <c r="AJ716" s="134"/>
      <c r="AK716" s="409"/>
      <c r="AL716" s="409"/>
      <c r="AM716" s="409"/>
      <c r="AN716" s="409"/>
      <c r="AO716" s="409"/>
    </row>
    <row r="717" spans="1:41" ht="12.75" x14ac:dyDescent="0.2">
      <c r="A717" s="406"/>
      <c r="B717" s="407"/>
      <c r="F717" s="409"/>
      <c r="G717" s="409"/>
      <c r="H717" s="409"/>
      <c r="I717" s="409"/>
      <c r="J717" s="409"/>
      <c r="K717" s="409"/>
      <c r="L717" s="409"/>
      <c r="M717" s="409"/>
      <c r="N717" s="409"/>
      <c r="O717" s="409"/>
      <c r="P717" s="409"/>
      <c r="Q717" s="409"/>
      <c r="R717" s="409"/>
      <c r="S717" s="409"/>
      <c r="T717" s="409"/>
      <c r="U717" s="409"/>
      <c r="V717" s="409"/>
      <c r="W717" s="409"/>
      <c r="X717" s="409"/>
      <c r="Y717" s="409"/>
      <c r="Z717" s="409"/>
      <c r="AA717" s="409"/>
      <c r="AB717" s="409"/>
      <c r="AC717" s="409"/>
      <c r="AD717" s="134"/>
      <c r="AE717" s="134"/>
      <c r="AF717" s="134"/>
      <c r="AG717" s="134"/>
      <c r="AH717" s="134"/>
      <c r="AI717" s="134"/>
      <c r="AJ717" s="134"/>
      <c r="AK717" s="409"/>
      <c r="AL717" s="409"/>
      <c r="AM717" s="409"/>
      <c r="AN717" s="409"/>
      <c r="AO717" s="409"/>
    </row>
    <row r="718" spans="1:41" ht="12.75" x14ac:dyDescent="0.2">
      <c r="A718" s="406"/>
      <c r="B718" s="407"/>
      <c r="F718" s="409"/>
      <c r="G718" s="409"/>
      <c r="H718" s="409"/>
      <c r="I718" s="409"/>
      <c r="J718" s="409"/>
      <c r="K718" s="409"/>
      <c r="L718" s="409"/>
      <c r="M718" s="409"/>
      <c r="N718" s="409"/>
      <c r="O718" s="409"/>
      <c r="P718" s="409"/>
      <c r="Q718" s="409"/>
      <c r="R718" s="409"/>
      <c r="S718" s="409"/>
      <c r="T718" s="409"/>
      <c r="U718" s="409"/>
      <c r="V718" s="409"/>
      <c r="W718" s="409"/>
      <c r="X718" s="409"/>
      <c r="Y718" s="409"/>
      <c r="Z718" s="409"/>
      <c r="AA718" s="409"/>
      <c r="AB718" s="409"/>
      <c r="AC718" s="409"/>
      <c r="AD718" s="134"/>
      <c r="AE718" s="134"/>
      <c r="AF718" s="134"/>
      <c r="AG718" s="134"/>
      <c r="AH718" s="134"/>
      <c r="AI718" s="134"/>
      <c r="AJ718" s="134"/>
      <c r="AK718" s="409"/>
      <c r="AL718" s="409"/>
      <c r="AM718" s="409"/>
      <c r="AN718" s="409"/>
      <c r="AO718" s="409"/>
    </row>
    <row r="719" spans="1:41" ht="12.75" x14ac:dyDescent="0.2">
      <c r="A719" s="406"/>
      <c r="B719" s="407"/>
      <c r="F719" s="409"/>
      <c r="G719" s="409"/>
      <c r="H719" s="409"/>
      <c r="I719" s="409"/>
      <c r="J719" s="409"/>
      <c r="K719" s="409"/>
      <c r="L719" s="409"/>
      <c r="M719" s="409"/>
      <c r="N719" s="409"/>
      <c r="O719" s="409"/>
      <c r="P719" s="409"/>
      <c r="Q719" s="409"/>
      <c r="R719" s="409"/>
      <c r="S719" s="409"/>
      <c r="T719" s="409"/>
      <c r="U719" s="409"/>
      <c r="V719" s="409"/>
      <c r="W719" s="409"/>
      <c r="X719" s="409"/>
      <c r="Y719" s="409"/>
      <c r="Z719" s="409"/>
      <c r="AA719" s="409"/>
      <c r="AB719" s="409"/>
      <c r="AC719" s="409"/>
      <c r="AD719" s="134"/>
      <c r="AE719" s="134"/>
      <c r="AF719" s="134"/>
      <c r="AG719" s="134"/>
      <c r="AH719" s="134"/>
      <c r="AI719" s="134"/>
      <c r="AJ719" s="134"/>
      <c r="AK719" s="409"/>
      <c r="AL719" s="409"/>
      <c r="AM719" s="409"/>
      <c r="AN719" s="409"/>
      <c r="AO719" s="409"/>
    </row>
    <row r="720" spans="1:41" ht="12.75" x14ac:dyDescent="0.2">
      <c r="A720" s="406"/>
      <c r="B720" s="407"/>
      <c r="F720" s="409"/>
      <c r="G720" s="409"/>
      <c r="H720" s="409"/>
      <c r="I720" s="409"/>
      <c r="J720" s="409"/>
      <c r="K720" s="409"/>
      <c r="L720" s="409"/>
      <c r="M720" s="409"/>
      <c r="N720" s="409"/>
      <c r="O720" s="409"/>
      <c r="P720" s="409"/>
      <c r="Q720" s="409"/>
      <c r="R720" s="409"/>
      <c r="S720" s="409"/>
      <c r="T720" s="409"/>
      <c r="U720" s="409"/>
      <c r="V720" s="409"/>
      <c r="W720" s="409"/>
      <c r="X720" s="409"/>
      <c r="Y720" s="409"/>
      <c r="Z720" s="409"/>
      <c r="AA720" s="409"/>
      <c r="AB720" s="409"/>
      <c r="AC720" s="409"/>
      <c r="AD720" s="134"/>
      <c r="AE720" s="134"/>
      <c r="AF720" s="134"/>
      <c r="AG720" s="134"/>
      <c r="AH720" s="134"/>
      <c r="AI720" s="134"/>
      <c r="AJ720" s="134"/>
      <c r="AK720" s="409"/>
      <c r="AL720" s="409"/>
      <c r="AM720" s="409"/>
      <c r="AN720" s="409"/>
      <c r="AO720" s="409"/>
    </row>
    <row r="721" spans="1:41" ht="12.75" x14ac:dyDescent="0.2">
      <c r="A721" s="406"/>
      <c r="B721" s="407"/>
      <c r="F721" s="409"/>
      <c r="G721" s="409"/>
      <c r="H721" s="409"/>
      <c r="I721" s="409"/>
      <c r="J721" s="409"/>
      <c r="K721" s="409"/>
      <c r="L721" s="409"/>
      <c r="M721" s="409"/>
      <c r="N721" s="409"/>
      <c r="O721" s="409"/>
      <c r="P721" s="409"/>
      <c r="Q721" s="409"/>
      <c r="R721" s="409"/>
      <c r="S721" s="409"/>
      <c r="T721" s="409"/>
      <c r="U721" s="409"/>
      <c r="V721" s="409"/>
      <c r="W721" s="409"/>
      <c r="X721" s="409"/>
      <c r="Y721" s="409"/>
      <c r="Z721" s="409"/>
      <c r="AA721" s="409"/>
      <c r="AB721" s="409"/>
      <c r="AC721" s="409"/>
      <c r="AD721" s="134"/>
      <c r="AE721" s="134"/>
      <c r="AF721" s="134"/>
      <c r="AG721" s="134"/>
      <c r="AH721" s="134"/>
      <c r="AI721" s="134"/>
      <c r="AJ721" s="134"/>
      <c r="AK721" s="409"/>
      <c r="AL721" s="409"/>
      <c r="AM721" s="409"/>
      <c r="AN721" s="409"/>
      <c r="AO721" s="409"/>
    </row>
    <row r="722" spans="1:41" ht="12.75" x14ac:dyDescent="0.2">
      <c r="A722" s="406"/>
      <c r="B722" s="407"/>
      <c r="F722" s="409"/>
      <c r="G722" s="409"/>
      <c r="H722" s="409"/>
      <c r="I722" s="409"/>
      <c r="J722" s="409"/>
      <c r="K722" s="409"/>
      <c r="L722" s="409"/>
      <c r="M722" s="409"/>
      <c r="N722" s="409"/>
      <c r="O722" s="409"/>
      <c r="P722" s="409"/>
      <c r="Q722" s="409"/>
      <c r="R722" s="409"/>
      <c r="S722" s="409"/>
      <c r="T722" s="409"/>
      <c r="U722" s="409"/>
      <c r="V722" s="409"/>
      <c r="W722" s="409"/>
      <c r="X722" s="409"/>
      <c r="Y722" s="409"/>
      <c r="Z722" s="409"/>
      <c r="AA722" s="409"/>
      <c r="AB722" s="409"/>
      <c r="AC722" s="409"/>
      <c r="AD722" s="134"/>
      <c r="AE722" s="134"/>
      <c r="AF722" s="134"/>
      <c r="AG722" s="134"/>
      <c r="AH722" s="134"/>
      <c r="AI722" s="134"/>
      <c r="AJ722" s="134"/>
      <c r="AK722" s="409"/>
      <c r="AL722" s="409"/>
      <c r="AM722" s="409"/>
      <c r="AN722" s="409"/>
      <c r="AO722" s="409"/>
    </row>
    <row r="723" spans="1:41" ht="12.75" x14ac:dyDescent="0.2">
      <c r="A723" s="406"/>
      <c r="B723" s="407"/>
      <c r="F723" s="409"/>
      <c r="G723" s="409"/>
      <c r="H723" s="409"/>
      <c r="I723" s="409"/>
      <c r="J723" s="409"/>
      <c r="K723" s="409"/>
      <c r="L723" s="409"/>
      <c r="M723" s="409"/>
      <c r="N723" s="409"/>
      <c r="O723" s="409"/>
      <c r="P723" s="409"/>
      <c r="Q723" s="409"/>
      <c r="R723" s="409"/>
      <c r="S723" s="409"/>
      <c r="T723" s="409"/>
      <c r="U723" s="409"/>
      <c r="V723" s="409"/>
      <c r="W723" s="409"/>
      <c r="X723" s="409"/>
      <c r="Y723" s="409"/>
      <c r="Z723" s="409"/>
      <c r="AA723" s="409"/>
      <c r="AB723" s="409"/>
      <c r="AC723" s="409"/>
      <c r="AD723" s="134"/>
      <c r="AE723" s="134"/>
      <c r="AF723" s="134"/>
      <c r="AG723" s="134"/>
      <c r="AH723" s="134"/>
      <c r="AI723" s="134"/>
      <c r="AJ723" s="134"/>
      <c r="AK723" s="409"/>
      <c r="AL723" s="409"/>
      <c r="AM723" s="409"/>
      <c r="AN723" s="409"/>
      <c r="AO723" s="409"/>
    </row>
    <row r="724" spans="1:41" ht="12.75" x14ac:dyDescent="0.2">
      <c r="A724" s="406"/>
      <c r="B724" s="407"/>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c r="AB724" s="409"/>
      <c r="AC724" s="409"/>
      <c r="AD724" s="134"/>
      <c r="AE724" s="134"/>
      <c r="AF724" s="134"/>
      <c r="AG724" s="134"/>
      <c r="AH724" s="134"/>
      <c r="AI724" s="134"/>
      <c r="AJ724" s="134"/>
      <c r="AK724" s="409"/>
      <c r="AL724" s="409"/>
      <c r="AM724" s="409"/>
      <c r="AN724" s="409"/>
      <c r="AO724" s="409"/>
    </row>
    <row r="725" spans="1:41" ht="12.75" x14ac:dyDescent="0.2">
      <c r="A725" s="406"/>
      <c r="B725" s="407"/>
      <c r="F725" s="409"/>
      <c r="G725" s="409"/>
      <c r="H725" s="409"/>
      <c r="I725" s="409"/>
      <c r="J725" s="409"/>
      <c r="K725" s="409"/>
      <c r="L725" s="409"/>
      <c r="M725" s="409"/>
      <c r="N725" s="409"/>
      <c r="O725" s="409"/>
      <c r="P725" s="409"/>
      <c r="Q725" s="409"/>
      <c r="R725" s="409"/>
      <c r="S725" s="409"/>
      <c r="T725" s="409"/>
      <c r="U725" s="409"/>
      <c r="V725" s="409"/>
      <c r="W725" s="409"/>
      <c r="X725" s="409"/>
      <c r="Y725" s="409"/>
      <c r="Z725" s="409"/>
      <c r="AA725" s="409"/>
      <c r="AB725" s="409"/>
      <c r="AC725" s="409"/>
      <c r="AD725" s="134"/>
      <c r="AE725" s="134"/>
      <c r="AF725" s="134"/>
      <c r="AG725" s="134"/>
      <c r="AH725" s="134"/>
      <c r="AI725" s="134"/>
      <c r="AJ725" s="134"/>
      <c r="AK725" s="409"/>
      <c r="AL725" s="409"/>
      <c r="AM725" s="409"/>
      <c r="AN725" s="409"/>
      <c r="AO725" s="409"/>
    </row>
    <row r="726" spans="1:41" ht="12.75" x14ac:dyDescent="0.2">
      <c r="A726" s="406"/>
      <c r="B726" s="407"/>
      <c r="F726" s="409"/>
      <c r="G726" s="409"/>
      <c r="H726" s="409"/>
      <c r="I726" s="409"/>
      <c r="J726" s="409"/>
      <c r="K726" s="409"/>
      <c r="L726" s="409"/>
      <c r="M726" s="409"/>
      <c r="N726" s="409"/>
      <c r="O726" s="409"/>
      <c r="P726" s="409"/>
      <c r="Q726" s="409"/>
      <c r="R726" s="409"/>
      <c r="S726" s="409"/>
      <c r="T726" s="409"/>
      <c r="U726" s="409"/>
      <c r="V726" s="409"/>
      <c r="W726" s="409"/>
      <c r="X726" s="409"/>
      <c r="Y726" s="409"/>
      <c r="Z726" s="409"/>
      <c r="AA726" s="409"/>
      <c r="AB726" s="409"/>
      <c r="AC726" s="409"/>
      <c r="AD726" s="134"/>
      <c r="AE726" s="134"/>
      <c r="AF726" s="134"/>
      <c r="AG726" s="134"/>
      <c r="AH726" s="134"/>
      <c r="AI726" s="134"/>
      <c r="AJ726" s="134"/>
      <c r="AK726" s="409"/>
      <c r="AL726" s="409"/>
      <c r="AM726" s="409"/>
      <c r="AN726" s="409"/>
      <c r="AO726" s="409"/>
    </row>
    <row r="727" spans="1:41" ht="12.75" x14ac:dyDescent="0.2">
      <c r="A727" s="406"/>
      <c r="B727" s="407"/>
      <c r="F727" s="409"/>
      <c r="G727" s="409"/>
      <c r="H727" s="409"/>
      <c r="I727" s="409"/>
      <c r="J727" s="409"/>
      <c r="K727" s="409"/>
      <c r="L727" s="409"/>
      <c r="M727" s="409"/>
      <c r="N727" s="409"/>
      <c r="O727" s="409"/>
      <c r="P727" s="409"/>
      <c r="Q727" s="409"/>
      <c r="R727" s="409"/>
      <c r="S727" s="409"/>
      <c r="T727" s="409"/>
      <c r="U727" s="409"/>
      <c r="V727" s="409"/>
      <c r="W727" s="409"/>
      <c r="X727" s="409"/>
      <c r="Y727" s="409"/>
      <c r="Z727" s="409"/>
      <c r="AA727" s="409"/>
      <c r="AB727" s="409"/>
      <c r="AC727" s="409"/>
      <c r="AD727" s="134"/>
      <c r="AE727" s="134"/>
      <c r="AF727" s="134"/>
      <c r="AG727" s="134"/>
      <c r="AH727" s="134"/>
      <c r="AI727" s="134"/>
      <c r="AJ727" s="134"/>
      <c r="AK727" s="409"/>
      <c r="AL727" s="409"/>
      <c r="AM727" s="409"/>
      <c r="AN727" s="409"/>
      <c r="AO727" s="409"/>
    </row>
    <row r="728" spans="1:41" ht="12.75" x14ac:dyDescent="0.2">
      <c r="A728" s="406"/>
      <c r="B728" s="407"/>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c r="AB728" s="409"/>
      <c r="AC728" s="409"/>
      <c r="AD728" s="134"/>
      <c r="AE728" s="134"/>
      <c r="AF728" s="134"/>
      <c r="AG728" s="134"/>
      <c r="AH728" s="134"/>
      <c r="AI728" s="134"/>
      <c r="AJ728" s="134"/>
      <c r="AK728" s="409"/>
      <c r="AL728" s="409"/>
      <c r="AM728" s="409"/>
      <c r="AN728" s="409"/>
      <c r="AO728" s="409"/>
    </row>
    <row r="729" spans="1:41" ht="12.75" x14ac:dyDescent="0.2">
      <c r="A729" s="406"/>
      <c r="B729" s="407"/>
      <c r="F729" s="409"/>
      <c r="G729" s="409"/>
      <c r="H729" s="409"/>
      <c r="I729" s="409"/>
      <c r="J729" s="409"/>
      <c r="K729" s="409"/>
      <c r="L729" s="409"/>
      <c r="M729" s="409"/>
      <c r="N729" s="409"/>
      <c r="O729" s="409"/>
      <c r="P729" s="409"/>
      <c r="Q729" s="409"/>
      <c r="R729" s="409"/>
      <c r="S729" s="409"/>
      <c r="T729" s="409"/>
      <c r="U729" s="409"/>
      <c r="V729" s="409"/>
      <c r="W729" s="409"/>
      <c r="X729" s="409"/>
      <c r="Y729" s="409"/>
      <c r="Z729" s="409"/>
      <c r="AA729" s="409"/>
      <c r="AB729" s="409"/>
      <c r="AC729" s="409"/>
      <c r="AD729" s="134"/>
      <c r="AE729" s="134"/>
      <c r="AF729" s="134"/>
      <c r="AG729" s="134"/>
      <c r="AH729" s="134"/>
      <c r="AI729" s="134"/>
      <c r="AJ729" s="134"/>
      <c r="AK729" s="409"/>
      <c r="AL729" s="409"/>
      <c r="AM729" s="409"/>
      <c r="AN729" s="409"/>
      <c r="AO729" s="409"/>
    </row>
    <row r="730" spans="1:41" ht="12.75" x14ac:dyDescent="0.2">
      <c r="A730" s="406"/>
      <c r="B730" s="407"/>
      <c r="F730" s="409"/>
      <c r="G730" s="409"/>
      <c r="H730" s="409"/>
      <c r="I730" s="409"/>
      <c r="J730" s="409"/>
      <c r="K730" s="409"/>
      <c r="L730" s="409"/>
      <c r="M730" s="409"/>
      <c r="N730" s="409"/>
      <c r="O730" s="409"/>
      <c r="P730" s="409"/>
      <c r="Q730" s="409"/>
      <c r="R730" s="409"/>
      <c r="S730" s="409"/>
      <c r="T730" s="409"/>
      <c r="U730" s="409"/>
      <c r="V730" s="409"/>
      <c r="W730" s="409"/>
      <c r="X730" s="409"/>
      <c r="Y730" s="409"/>
      <c r="Z730" s="409"/>
      <c r="AA730" s="409"/>
      <c r="AB730" s="409"/>
      <c r="AC730" s="409"/>
      <c r="AD730" s="134"/>
      <c r="AE730" s="134"/>
      <c r="AF730" s="134"/>
      <c r="AG730" s="134"/>
      <c r="AH730" s="134"/>
      <c r="AI730" s="134"/>
      <c r="AJ730" s="134"/>
      <c r="AK730" s="409"/>
      <c r="AL730" s="409"/>
      <c r="AM730" s="409"/>
      <c r="AN730" s="409"/>
      <c r="AO730" s="409"/>
    </row>
    <row r="731" spans="1:41" ht="12.75" x14ac:dyDescent="0.2">
      <c r="A731" s="406"/>
      <c r="B731" s="407"/>
      <c r="F731" s="409"/>
      <c r="G731" s="409"/>
      <c r="H731" s="409"/>
      <c r="I731" s="409"/>
      <c r="J731" s="409"/>
      <c r="K731" s="409"/>
      <c r="L731" s="409"/>
      <c r="M731" s="409"/>
      <c r="N731" s="409"/>
      <c r="O731" s="409"/>
      <c r="P731" s="409"/>
      <c r="Q731" s="409"/>
      <c r="R731" s="409"/>
      <c r="S731" s="409"/>
      <c r="T731" s="409"/>
      <c r="U731" s="409"/>
      <c r="V731" s="409"/>
      <c r="W731" s="409"/>
      <c r="X731" s="409"/>
      <c r="Y731" s="409"/>
      <c r="Z731" s="409"/>
      <c r="AA731" s="409"/>
      <c r="AB731" s="409"/>
      <c r="AC731" s="409"/>
      <c r="AD731" s="134"/>
      <c r="AE731" s="134"/>
      <c r="AF731" s="134"/>
      <c r="AG731" s="134"/>
      <c r="AH731" s="134"/>
      <c r="AI731" s="134"/>
      <c r="AJ731" s="134"/>
      <c r="AK731" s="409"/>
      <c r="AL731" s="409"/>
      <c r="AM731" s="409"/>
      <c r="AN731" s="409"/>
      <c r="AO731" s="409"/>
    </row>
    <row r="732" spans="1:41" ht="12.75" x14ac:dyDescent="0.2">
      <c r="A732" s="406"/>
      <c r="B732" s="407"/>
      <c r="F732" s="409"/>
      <c r="G732" s="409"/>
      <c r="H732" s="409"/>
      <c r="I732" s="409"/>
      <c r="J732" s="409"/>
      <c r="K732" s="409"/>
      <c r="L732" s="409"/>
      <c r="M732" s="409"/>
      <c r="N732" s="409"/>
      <c r="O732" s="409"/>
      <c r="P732" s="409"/>
      <c r="Q732" s="409"/>
      <c r="R732" s="409"/>
      <c r="S732" s="409"/>
      <c r="T732" s="409"/>
      <c r="U732" s="409"/>
      <c r="V732" s="409"/>
      <c r="W732" s="409"/>
      <c r="X732" s="409"/>
      <c r="Y732" s="409"/>
      <c r="Z732" s="409"/>
      <c r="AA732" s="409"/>
      <c r="AB732" s="409"/>
      <c r="AC732" s="409"/>
      <c r="AD732" s="134"/>
      <c r="AE732" s="134"/>
      <c r="AF732" s="134"/>
      <c r="AG732" s="134"/>
      <c r="AH732" s="134"/>
      <c r="AI732" s="134"/>
      <c r="AJ732" s="134"/>
      <c r="AK732" s="409"/>
      <c r="AL732" s="409"/>
      <c r="AM732" s="409"/>
      <c r="AN732" s="409"/>
      <c r="AO732" s="409"/>
    </row>
    <row r="733" spans="1:41" ht="12.75" x14ac:dyDescent="0.2">
      <c r="A733" s="406"/>
      <c r="B733" s="407"/>
      <c r="F733" s="409"/>
      <c r="G733" s="409"/>
      <c r="H733" s="409"/>
      <c r="I733" s="409"/>
      <c r="J733" s="409"/>
      <c r="K733" s="409"/>
      <c r="L733" s="409"/>
      <c r="M733" s="409"/>
      <c r="N733" s="409"/>
      <c r="O733" s="409"/>
      <c r="P733" s="409"/>
      <c r="Q733" s="409"/>
      <c r="R733" s="409"/>
      <c r="S733" s="409"/>
      <c r="T733" s="409"/>
      <c r="U733" s="409"/>
      <c r="V733" s="409"/>
      <c r="W733" s="409"/>
      <c r="X733" s="409"/>
      <c r="Y733" s="409"/>
      <c r="Z733" s="409"/>
      <c r="AA733" s="409"/>
      <c r="AB733" s="409"/>
      <c r="AC733" s="409"/>
      <c r="AD733" s="134"/>
      <c r="AE733" s="134"/>
      <c r="AF733" s="134"/>
      <c r="AG733" s="134"/>
      <c r="AH733" s="134"/>
      <c r="AI733" s="134"/>
      <c r="AJ733" s="134"/>
      <c r="AK733" s="409"/>
      <c r="AL733" s="409"/>
      <c r="AM733" s="409"/>
      <c r="AN733" s="409"/>
      <c r="AO733" s="409"/>
    </row>
    <row r="734" spans="1:41" ht="12.75" x14ac:dyDescent="0.2">
      <c r="A734" s="406"/>
      <c r="B734" s="407"/>
      <c r="F734" s="409"/>
      <c r="G734" s="409"/>
      <c r="H734" s="409"/>
      <c r="I734" s="409"/>
      <c r="J734" s="409"/>
      <c r="K734" s="409"/>
      <c r="L734" s="409"/>
      <c r="M734" s="409"/>
      <c r="N734" s="409"/>
      <c r="O734" s="409"/>
      <c r="P734" s="409"/>
      <c r="Q734" s="409"/>
      <c r="R734" s="409"/>
      <c r="S734" s="409"/>
      <c r="T734" s="409"/>
      <c r="U734" s="409"/>
      <c r="V734" s="409"/>
      <c r="W734" s="409"/>
      <c r="X734" s="409"/>
      <c r="Y734" s="409"/>
      <c r="Z734" s="409"/>
      <c r="AA734" s="409"/>
      <c r="AB734" s="409"/>
      <c r="AC734" s="409"/>
      <c r="AD734" s="134"/>
      <c r="AE734" s="134"/>
      <c r="AF734" s="134"/>
      <c r="AG734" s="134"/>
      <c r="AH734" s="134"/>
      <c r="AI734" s="134"/>
      <c r="AJ734" s="134"/>
      <c r="AK734" s="409"/>
      <c r="AL734" s="409"/>
      <c r="AM734" s="409"/>
      <c r="AN734" s="409"/>
      <c r="AO734" s="409"/>
    </row>
    <row r="735" spans="1:41" ht="12.75" x14ac:dyDescent="0.2">
      <c r="A735" s="406"/>
      <c r="B735" s="407"/>
      <c r="F735" s="409"/>
      <c r="G735" s="409"/>
      <c r="H735" s="409"/>
      <c r="I735" s="409"/>
      <c r="J735" s="409"/>
      <c r="K735" s="409"/>
      <c r="L735" s="409"/>
      <c r="M735" s="409"/>
      <c r="N735" s="409"/>
      <c r="O735" s="409"/>
      <c r="P735" s="409"/>
      <c r="Q735" s="409"/>
      <c r="R735" s="409"/>
      <c r="S735" s="409"/>
      <c r="T735" s="409"/>
      <c r="U735" s="409"/>
      <c r="V735" s="409"/>
      <c r="W735" s="409"/>
      <c r="X735" s="409"/>
      <c r="Y735" s="409"/>
      <c r="Z735" s="409"/>
      <c r="AA735" s="409"/>
      <c r="AB735" s="409"/>
      <c r="AC735" s="409"/>
      <c r="AD735" s="134"/>
      <c r="AE735" s="134"/>
      <c r="AF735" s="134"/>
      <c r="AG735" s="134"/>
      <c r="AH735" s="134"/>
      <c r="AI735" s="134"/>
      <c r="AJ735" s="134"/>
      <c r="AK735" s="409"/>
      <c r="AL735" s="409"/>
      <c r="AM735" s="409"/>
      <c r="AN735" s="409"/>
      <c r="AO735" s="409"/>
    </row>
    <row r="736" spans="1:41" ht="12.75" x14ac:dyDescent="0.2">
      <c r="A736" s="406"/>
      <c r="B736" s="407"/>
      <c r="F736" s="409"/>
      <c r="G736" s="409"/>
      <c r="H736" s="409"/>
      <c r="I736" s="409"/>
      <c r="J736" s="409"/>
      <c r="K736" s="409"/>
      <c r="L736" s="409"/>
      <c r="M736" s="409"/>
      <c r="N736" s="409"/>
      <c r="O736" s="409"/>
      <c r="P736" s="409"/>
      <c r="Q736" s="409"/>
      <c r="R736" s="409"/>
      <c r="S736" s="409"/>
      <c r="T736" s="409"/>
      <c r="U736" s="409"/>
      <c r="V736" s="409"/>
      <c r="W736" s="409"/>
      <c r="X736" s="409"/>
      <c r="Y736" s="409"/>
      <c r="Z736" s="409"/>
      <c r="AA736" s="409"/>
      <c r="AB736" s="409"/>
      <c r="AC736" s="409"/>
      <c r="AD736" s="134"/>
      <c r="AE736" s="134"/>
      <c r="AF736" s="134"/>
      <c r="AG736" s="134"/>
      <c r="AH736" s="134"/>
      <c r="AI736" s="134"/>
      <c r="AJ736" s="134"/>
      <c r="AK736" s="409"/>
      <c r="AL736" s="409"/>
      <c r="AM736" s="409"/>
      <c r="AN736" s="409"/>
      <c r="AO736" s="409"/>
    </row>
    <row r="737" spans="1:41" ht="12.75" x14ac:dyDescent="0.2">
      <c r="A737" s="406"/>
      <c r="B737" s="407"/>
      <c r="F737" s="409"/>
      <c r="G737" s="409"/>
      <c r="H737" s="409"/>
      <c r="I737" s="409"/>
      <c r="J737" s="409"/>
      <c r="K737" s="409"/>
      <c r="L737" s="409"/>
      <c r="M737" s="409"/>
      <c r="N737" s="409"/>
      <c r="O737" s="409"/>
      <c r="P737" s="409"/>
      <c r="Q737" s="409"/>
      <c r="R737" s="409"/>
      <c r="S737" s="409"/>
      <c r="T737" s="409"/>
      <c r="U737" s="409"/>
      <c r="V737" s="409"/>
      <c r="W737" s="409"/>
      <c r="X737" s="409"/>
      <c r="Y737" s="409"/>
      <c r="Z737" s="409"/>
      <c r="AA737" s="409"/>
      <c r="AB737" s="409"/>
      <c r="AC737" s="409"/>
      <c r="AD737" s="134"/>
      <c r="AE737" s="134"/>
      <c r="AF737" s="134"/>
      <c r="AG737" s="134"/>
      <c r="AH737" s="134"/>
      <c r="AI737" s="134"/>
      <c r="AJ737" s="134"/>
      <c r="AK737" s="409"/>
      <c r="AL737" s="409"/>
      <c r="AM737" s="409"/>
      <c r="AN737" s="409"/>
      <c r="AO737" s="409"/>
    </row>
    <row r="738" spans="1:41" ht="12.75" x14ac:dyDescent="0.2">
      <c r="A738" s="406"/>
      <c r="B738" s="407"/>
      <c r="F738" s="409"/>
      <c r="G738" s="409"/>
      <c r="H738" s="409"/>
      <c r="I738" s="409"/>
      <c r="J738" s="409"/>
      <c r="K738" s="409"/>
      <c r="L738" s="409"/>
      <c r="M738" s="409"/>
      <c r="N738" s="409"/>
      <c r="O738" s="409"/>
      <c r="P738" s="409"/>
      <c r="Q738" s="409"/>
      <c r="R738" s="409"/>
      <c r="S738" s="409"/>
      <c r="T738" s="409"/>
      <c r="U738" s="409"/>
      <c r="V738" s="409"/>
      <c r="W738" s="409"/>
      <c r="X738" s="409"/>
      <c r="Y738" s="409"/>
      <c r="Z738" s="409"/>
      <c r="AA738" s="409"/>
      <c r="AB738" s="409"/>
      <c r="AC738" s="409"/>
      <c r="AD738" s="134"/>
      <c r="AE738" s="134"/>
      <c r="AF738" s="134"/>
      <c r="AG738" s="134"/>
      <c r="AH738" s="134"/>
      <c r="AI738" s="134"/>
      <c r="AJ738" s="134"/>
      <c r="AK738" s="409"/>
      <c r="AL738" s="409"/>
      <c r="AM738" s="409"/>
      <c r="AN738" s="409"/>
      <c r="AO738" s="409"/>
    </row>
    <row r="739" spans="1:41" ht="12.75" x14ac:dyDescent="0.2">
      <c r="A739" s="406"/>
      <c r="B739" s="407"/>
      <c r="F739" s="409"/>
      <c r="G739" s="409"/>
      <c r="H739" s="409"/>
      <c r="I739" s="409"/>
      <c r="J739" s="409"/>
      <c r="K739" s="409"/>
      <c r="L739" s="409"/>
      <c r="M739" s="409"/>
      <c r="N739" s="409"/>
      <c r="O739" s="409"/>
      <c r="P739" s="409"/>
      <c r="Q739" s="409"/>
      <c r="R739" s="409"/>
      <c r="S739" s="409"/>
      <c r="T739" s="409"/>
      <c r="U739" s="409"/>
      <c r="V739" s="409"/>
      <c r="W739" s="409"/>
      <c r="X739" s="409"/>
      <c r="Y739" s="409"/>
      <c r="Z739" s="409"/>
      <c r="AA739" s="409"/>
      <c r="AB739" s="409"/>
      <c r="AC739" s="409"/>
      <c r="AD739" s="134"/>
      <c r="AE739" s="134"/>
      <c r="AF739" s="134"/>
      <c r="AG739" s="134"/>
      <c r="AH739" s="134"/>
      <c r="AI739" s="134"/>
      <c r="AJ739" s="134"/>
      <c r="AK739" s="409"/>
      <c r="AL739" s="409"/>
      <c r="AM739" s="409"/>
      <c r="AN739" s="409"/>
      <c r="AO739" s="409"/>
    </row>
    <row r="740" spans="1:41" ht="12.75" x14ac:dyDescent="0.2">
      <c r="A740" s="406"/>
      <c r="B740" s="407"/>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c r="AB740" s="409"/>
      <c r="AC740" s="409"/>
      <c r="AD740" s="134"/>
      <c r="AE740" s="134"/>
      <c r="AF740" s="134"/>
      <c r="AG740" s="134"/>
      <c r="AH740" s="134"/>
      <c r="AI740" s="134"/>
      <c r="AJ740" s="134"/>
      <c r="AK740" s="409"/>
      <c r="AL740" s="409"/>
      <c r="AM740" s="409"/>
      <c r="AN740" s="409"/>
      <c r="AO740" s="409"/>
    </row>
    <row r="741" spans="1:41" ht="12.75" x14ac:dyDescent="0.2">
      <c r="A741" s="406"/>
      <c r="B741" s="407"/>
      <c r="F741" s="409"/>
      <c r="G741" s="409"/>
      <c r="H741" s="409"/>
      <c r="I741" s="409"/>
      <c r="J741" s="409"/>
      <c r="K741" s="409"/>
      <c r="L741" s="409"/>
      <c r="M741" s="409"/>
      <c r="N741" s="409"/>
      <c r="O741" s="409"/>
      <c r="P741" s="409"/>
      <c r="Q741" s="409"/>
      <c r="R741" s="409"/>
      <c r="S741" s="409"/>
      <c r="T741" s="409"/>
      <c r="U741" s="409"/>
      <c r="V741" s="409"/>
      <c r="W741" s="409"/>
      <c r="X741" s="409"/>
      <c r="Y741" s="409"/>
      <c r="Z741" s="409"/>
      <c r="AA741" s="409"/>
      <c r="AB741" s="409"/>
      <c r="AC741" s="409"/>
      <c r="AD741" s="134"/>
      <c r="AE741" s="134"/>
      <c r="AF741" s="134"/>
      <c r="AG741" s="134"/>
      <c r="AH741" s="134"/>
      <c r="AI741" s="134"/>
      <c r="AJ741" s="134"/>
      <c r="AK741" s="409"/>
      <c r="AL741" s="409"/>
      <c r="AM741" s="409"/>
      <c r="AN741" s="409"/>
      <c r="AO741" s="409"/>
    </row>
    <row r="742" spans="1:41" ht="12.75" x14ac:dyDescent="0.2">
      <c r="A742" s="406"/>
      <c r="B742" s="407"/>
      <c r="F742" s="409"/>
      <c r="G742" s="409"/>
      <c r="H742" s="409"/>
      <c r="I742" s="409"/>
      <c r="J742" s="409"/>
      <c r="K742" s="409"/>
      <c r="L742" s="409"/>
      <c r="M742" s="409"/>
      <c r="N742" s="409"/>
      <c r="O742" s="409"/>
      <c r="P742" s="409"/>
      <c r="Q742" s="409"/>
      <c r="R742" s="409"/>
      <c r="S742" s="409"/>
      <c r="T742" s="409"/>
      <c r="U742" s="409"/>
      <c r="V742" s="409"/>
      <c r="W742" s="409"/>
      <c r="X742" s="409"/>
      <c r="Y742" s="409"/>
      <c r="Z742" s="409"/>
      <c r="AA742" s="409"/>
      <c r="AB742" s="409"/>
      <c r="AC742" s="409"/>
      <c r="AD742" s="134"/>
      <c r="AE742" s="134"/>
      <c r="AF742" s="134"/>
      <c r="AG742" s="134"/>
      <c r="AH742" s="134"/>
      <c r="AI742" s="134"/>
      <c r="AJ742" s="134"/>
      <c r="AK742" s="409"/>
      <c r="AL742" s="409"/>
      <c r="AM742" s="409"/>
      <c r="AN742" s="409"/>
      <c r="AO742" s="409"/>
    </row>
    <row r="743" spans="1:41" ht="12.75" x14ac:dyDescent="0.2">
      <c r="A743" s="406"/>
      <c r="B743" s="407"/>
      <c r="F743" s="409"/>
      <c r="G743" s="409"/>
      <c r="H743" s="409"/>
      <c r="I743" s="409"/>
      <c r="J743" s="409"/>
      <c r="K743" s="409"/>
      <c r="L743" s="409"/>
      <c r="M743" s="409"/>
      <c r="N743" s="409"/>
      <c r="O743" s="409"/>
      <c r="P743" s="409"/>
      <c r="Q743" s="409"/>
      <c r="R743" s="409"/>
      <c r="S743" s="409"/>
      <c r="T743" s="409"/>
      <c r="U743" s="409"/>
      <c r="V743" s="409"/>
      <c r="W743" s="409"/>
      <c r="X743" s="409"/>
      <c r="Y743" s="409"/>
      <c r="Z743" s="409"/>
      <c r="AA743" s="409"/>
      <c r="AB743" s="409"/>
      <c r="AC743" s="409"/>
      <c r="AD743" s="134"/>
      <c r="AE743" s="134"/>
      <c r="AF743" s="134"/>
      <c r="AG743" s="134"/>
      <c r="AH743" s="134"/>
      <c r="AI743" s="134"/>
      <c r="AJ743" s="134"/>
      <c r="AK743" s="409"/>
      <c r="AL743" s="409"/>
      <c r="AM743" s="409"/>
      <c r="AN743" s="409"/>
      <c r="AO743" s="409"/>
    </row>
    <row r="744" spans="1:41" ht="12.75" x14ac:dyDescent="0.2">
      <c r="A744" s="406"/>
      <c r="B744" s="407"/>
      <c r="F744" s="409"/>
      <c r="G744" s="409"/>
      <c r="H744" s="409"/>
      <c r="I744" s="409"/>
      <c r="J744" s="409"/>
      <c r="K744" s="409"/>
      <c r="L744" s="409"/>
      <c r="M744" s="409"/>
      <c r="N744" s="409"/>
      <c r="O744" s="409"/>
      <c r="P744" s="409"/>
      <c r="Q744" s="409"/>
      <c r="R744" s="409"/>
      <c r="S744" s="409"/>
      <c r="T744" s="409"/>
      <c r="U744" s="409"/>
      <c r="V744" s="409"/>
      <c r="W744" s="409"/>
      <c r="X744" s="409"/>
      <c r="Y744" s="409"/>
      <c r="Z744" s="409"/>
      <c r="AA744" s="409"/>
      <c r="AB744" s="409"/>
      <c r="AC744" s="409"/>
      <c r="AD744" s="134"/>
      <c r="AE744" s="134"/>
      <c r="AF744" s="134"/>
      <c r="AG744" s="134"/>
      <c r="AH744" s="134"/>
      <c r="AI744" s="134"/>
      <c r="AJ744" s="134"/>
      <c r="AK744" s="409"/>
      <c r="AL744" s="409"/>
      <c r="AM744" s="409"/>
      <c r="AN744" s="409"/>
      <c r="AO744" s="409"/>
    </row>
    <row r="745" spans="1:41" ht="12.75" x14ac:dyDescent="0.2">
      <c r="A745" s="406"/>
      <c r="B745" s="407"/>
      <c r="F745" s="409"/>
      <c r="G745" s="409"/>
      <c r="H745" s="409"/>
      <c r="I745" s="409"/>
      <c r="J745" s="409"/>
      <c r="K745" s="409"/>
      <c r="L745" s="409"/>
      <c r="M745" s="409"/>
      <c r="N745" s="409"/>
      <c r="O745" s="409"/>
      <c r="P745" s="409"/>
      <c r="Q745" s="409"/>
      <c r="R745" s="409"/>
      <c r="S745" s="409"/>
      <c r="T745" s="409"/>
      <c r="U745" s="409"/>
      <c r="V745" s="409"/>
      <c r="W745" s="409"/>
      <c r="X745" s="409"/>
      <c r="Y745" s="409"/>
      <c r="Z745" s="409"/>
      <c r="AA745" s="409"/>
      <c r="AB745" s="409"/>
      <c r="AC745" s="409"/>
      <c r="AD745" s="134"/>
      <c r="AE745" s="134"/>
      <c r="AF745" s="134"/>
      <c r="AG745" s="134"/>
      <c r="AH745" s="134"/>
      <c r="AI745" s="134"/>
      <c r="AJ745" s="134"/>
      <c r="AK745" s="409"/>
      <c r="AL745" s="409"/>
      <c r="AM745" s="409"/>
      <c r="AN745" s="409"/>
      <c r="AO745" s="409"/>
    </row>
    <row r="746" spans="1:41" ht="12.75" x14ac:dyDescent="0.2">
      <c r="A746" s="406"/>
      <c r="B746" s="407"/>
      <c r="F746" s="409"/>
      <c r="G746" s="409"/>
      <c r="H746" s="409"/>
      <c r="I746" s="409"/>
      <c r="J746" s="409"/>
      <c r="K746" s="409"/>
      <c r="L746" s="409"/>
      <c r="M746" s="409"/>
      <c r="N746" s="409"/>
      <c r="O746" s="409"/>
      <c r="P746" s="409"/>
      <c r="Q746" s="409"/>
      <c r="R746" s="409"/>
      <c r="S746" s="409"/>
      <c r="T746" s="409"/>
      <c r="U746" s="409"/>
      <c r="V746" s="409"/>
      <c r="W746" s="409"/>
      <c r="X746" s="409"/>
      <c r="Y746" s="409"/>
      <c r="Z746" s="409"/>
      <c r="AA746" s="409"/>
      <c r="AB746" s="409"/>
      <c r="AC746" s="409"/>
      <c r="AD746" s="134"/>
      <c r="AE746" s="134"/>
      <c r="AF746" s="134"/>
      <c r="AG746" s="134"/>
      <c r="AH746" s="134"/>
      <c r="AI746" s="134"/>
      <c r="AJ746" s="134"/>
      <c r="AK746" s="409"/>
      <c r="AL746" s="409"/>
      <c r="AM746" s="409"/>
      <c r="AN746" s="409"/>
      <c r="AO746" s="409"/>
    </row>
    <row r="747" spans="1:41" ht="12.75" x14ac:dyDescent="0.2">
      <c r="A747" s="406"/>
      <c r="B747" s="407"/>
      <c r="F747" s="409"/>
      <c r="G747" s="409"/>
      <c r="H747" s="409"/>
      <c r="I747" s="409"/>
      <c r="J747" s="409"/>
      <c r="K747" s="409"/>
      <c r="L747" s="409"/>
      <c r="M747" s="409"/>
      <c r="N747" s="409"/>
      <c r="O747" s="409"/>
      <c r="P747" s="409"/>
      <c r="Q747" s="409"/>
      <c r="R747" s="409"/>
      <c r="S747" s="409"/>
      <c r="T747" s="409"/>
      <c r="U747" s="409"/>
      <c r="V747" s="409"/>
      <c r="W747" s="409"/>
      <c r="X747" s="409"/>
      <c r="Y747" s="409"/>
      <c r="Z747" s="409"/>
      <c r="AA747" s="409"/>
      <c r="AB747" s="409"/>
      <c r="AC747" s="409"/>
      <c r="AD747" s="134"/>
      <c r="AE747" s="134"/>
      <c r="AF747" s="134"/>
      <c r="AG747" s="134"/>
      <c r="AH747" s="134"/>
      <c r="AI747" s="134"/>
      <c r="AJ747" s="134"/>
      <c r="AK747" s="409"/>
      <c r="AL747" s="409"/>
      <c r="AM747" s="409"/>
      <c r="AN747" s="409"/>
      <c r="AO747" s="409"/>
    </row>
    <row r="748" spans="1:41" ht="12.75" x14ac:dyDescent="0.2">
      <c r="A748" s="406"/>
      <c r="B748" s="407"/>
      <c r="F748" s="409"/>
      <c r="G748" s="409"/>
      <c r="H748" s="409"/>
      <c r="I748" s="409"/>
      <c r="J748" s="409"/>
      <c r="K748" s="409"/>
      <c r="L748" s="409"/>
      <c r="M748" s="409"/>
      <c r="N748" s="409"/>
      <c r="O748" s="409"/>
      <c r="P748" s="409"/>
      <c r="Q748" s="409"/>
      <c r="R748" s="409"/>
      <c r="S748" s="409"/>
      <c r="T748" s="409"/>
      <c r="U748" s="409"/>
      <c r="V748" s="409"/>
      <c r="W748" s="409"/>
      <c r="X748" s="409"/>
      <c r="Y748" s="409"/>
      <c r="Z748" s="409"/>
      <c r="AA748" s="409"/>
      <c r="AB748" s="409"/>
      <c r="AC748" s="409"/>
      <c r="AD748" s="134"/>
      <c r="AE748" s="134"/>
      <c r="AF748" s="134"/>
      <c r="AG748" s="134"/>
      <c r="AH748" s="134"/>
      <c r="AI748" s="134"/>
      <c r="AJ748" s="134"/>
      <c r="AK748" s="409"/>
      <c r="AL748" s="409"/>
      <c r="AM748" s="409"/>
      <c r="AN748" s="409"/>
      <c r="AO748" s="409"/>
    </row>
    <row r="749" spans="1:41" ht="12.75" x14ac:dyDescent="0.2">
      <c r="A749" s="406"/>
      <c r="B749" s="407"/>
      <c r="F749" s="409"/>
      <c r="G749" s="409"/>
      <c r="H749" s="409"/>
      <c r="I749" s="409"/>
      <c r="J749" s="409"/>
      <c r="K749" s="409"/>
      <c r="L749" s="409"/>
      <c r="M749" s="409"/>
      <c r="N749" s="409"/>
      <c r="O749" s="409"/>
      <c r="P749" s="409"/>
      <c r="Q749" s="409"/>
      <c r="R749" s="409"/>
      <c r="S749" s="409"/>
      <c r="T749" s="409"/>
      <c r="U749" s="409"/>
      <c r="V749" s="409"/>
      <c r="W749" s="409"/>
      <c r="X749" s="409"/>
      <c r="Y749" s="409"/>
      <c r="Z749" s="409"/>
      <c r="AA749" s="409"/>
      <c r="AB749" s="409"/>
      <c r="AC749" s="409"/>
      <c r="AD749" s="134"/>
      <c r="AE749" s="134"/>
      <c r="AF749" s="134"/>
      <c r="AG749" s="134"/>
      <c r="AH749" s="134"/>
      <c r="AI749" s="134"/>
      <c r="AJ749" s="134"/>
      <c r="AK749" s="409"/>
      <c r="AL749" s="409"/>
      <c r="AM749" s="409"/>
      <c r="AN749" s="409"/>
      <c r="AO749" s="409"/>
    </row>
    <row r="750" spans="1:41" ht="12.75" x14ac:dyDescent="0.2">
      <c r="A750" s="406"/>
      <c r="B750" s="407"/>
      <c r="F750" s="409"/>
      <c r="G750" s="409"/>
      <c r="H750" s="409"/>
      <c r="I750" s="409"/>
      <c r="J750" s="409"/>
      <c r="K750" s="409"/>
      <c r="L750" s="409"/>
      <c r="M750" s="409"/>
      <c r="N750" s="409"/>
      <c r="O750" s="409"/>
      <c r="P750" s="409"/>
      <c r="Q750" s="409"/>
      <c r="R750" s="409"/>
      <c r="S750" s="409"/>
      <c r="T750" s="409"/>
      <c r="U750" s="409"/>
      <c r="V750" s="409"/>
      <c r="W750" s="409"/>
      <c r="X750" s="409"/>
      <c r="Y750" s="409"/>
      <c r="Z750" s="409"/>
      <c r="AA750" s="409"/>
      <c r="AB750" s="409"/>
      <c r="AC750" s="409"/>
      <c r="AD750" s="134"/>
      <c r="AE750" s="134"/>
      <c r="AF750" s="134"/>
      <c r="AG750" s="134"/>
      <c r="AH750" s="134"/>
      <c r="AI750" s="134"/>
      <c r="AJ750" s="134"/>
      <c r="AK750" s="409"/>
      <c r="AL750" s="409"/>
      <c r="AM750" s="409"/>
      <c r="AN750" s="409"/>
      <c r="AO750" s="409"/>
    </row>
    <row r="751" spans="1:41" ht="12.75" x14ac:dyDescent="0.2">
      <c r="A751" s="406"/>
      <c r="B751" s="407"/>
      <c r="F751" s="409"/>
      <c r="G751" s="409"/>
      <c r="H751" s="409"/>
      <c r="I751" s="409"/>
      <c r="J751" s="409"/>
      <c r="K751" s="409"/>
      <c r="L751" s="409"/>
      <c r="M751" s="409"/>
      <c r="N751" s="409"/>
      <c r="O751" s="409"/>
      <c r="P751" s="409"/>
      <c r="Q751" s="409"/>
      <c r="R751" s="409"/>
      <c r="S751" s="409"/>
      <c r="T751" s="409"/>
      <c r="U751" s="409"/>
      <c r="V751" s="409"/>
      <c r="W751" s="409"/>
      <c r="X751" s="409"/>
      <c r="Y751" s="409"/>
      <c r="Z751" s="409"/>
      <c r="AA751" s="409"/>
      <c r="AB751" s="409"/>
      <c r="AC751" s="409"/>
      <c r="AD751" s="134"/>
      <c r="AE751" s="134"/>
      <c r="AF751" s="134"/>
      <c r="AG751" s="134"/>
      <c r="AH751" s="134"/>
      <c r="AI751" s="134"/>
      <c r="AJ751" s="134"/>
      <c r="AK751" s="409"/>
      <c r="AL751" s="409"/>
      <c r="AM751" s="409"/>
      <c r="AN751" s="409"/>
      <c r="AO751" s="409"/>
    </row>
    <row r="752" spans="1:41" ht="12.75" x14ac:dyDescent="0.2">
      <c r="A752" s="406"/>
      <c r="B752" s="407"/>
      <c r="F752" s="409"/>
      <c r="G752" s="409"/>
      <c r="H752" s="409"/>
      <c r="I752" s="409"/>
      <c r="J752" s="409"/>
      <c r="K752" s="409"/>
      <c r="L752" s="409"/>
      <c r="M752" s="409"/>
      <c r="N752" s="409"/>
      <c r="O752" s="409"/>
      <c r="P752" s="409"/>
      <c r="Q752" s="409"/>
      <c r="R752" s="409"/>
      <c r="S752" s="409"/>
      <c r="T752" s="409"/>
      <c r="U752" s="409"/>
      <c r="V752" s="409"/>
      <c r="W752" s="409"/>
      <c r="X752" s="409"/>
      <c r="Y752" s="409"/>
      <c r="Z752" s="409"/>
      <c r="AA752" s="409"/>
      <c r="AB752" s="409"/>
      <c r="AC752" s="409"/>
      <c r="AD752" s="134"/>
      <c r="AE752" s="134"/>
      <c r="AF752" s="134"/>
      <c r="AG752" s="134"/>
      <c r="AH752" s="134"/>
      <c r="AI752" s="134"/>
      <c r="AJ752" s="134"/>
      <c r="AK752" s="409"/>
      <c r="AL752" s="409"/>
      <c r="AM752" s="409"/>
      <c r="AN752" s="409"/>
      <c r="AO752" s="409"/>
    </row>
    <row r="753" spans="1:41" ht="12.75" x14ac:dyDescent="0.2">
      <c r="A753" s="406"/>
      <c r="B753" s="407"/>
      <c r="F753" s="409"/>
      <c r="G753" s="409"/>
      <c r="H753" s="409"/>
      <c r="I753" s="409"/>
      <c r="J753" s="409"/>
      <c r="K753" s="409"/>
      <c r="L753" s="409"/>
      <c r="M753" s="409"/>
      <c r="N753" s="409"/>
      <c r="O753" s="409"/>
      <c r="P753" s="409"/>
      <c r="Q753" s="409"/>
      <c r="R753" s="409"/>
      <c r="S753" s="409"/>
      <c r="T753" s="409"/>
      <c r="U753" s="409"/>
      <c r="V753" s="409"/>
      <c r="W753" s="409"/>
      <c r="X753" s="409"/>
      <c r="Y753" s="409"/>
      <c r="Z753" s="409"/>
      <c r="AA753" s="409"/>
      <c r="AB753" s="409"/>
      <c r="AC753" s="409"/>
      <c r="AD753" s="134"/>
      <c r="AE753" s="134"/>
      <c r="AF753" s="134"/>
      <c r="AG753" s="134"/>
      <c r="AH753" s="134"/>
      <c r="AI753" s="134"/>
      <c r="AJ753" s="134"/>
      <c r="AK753" s="409"/>
      <c r="AL753" s="409"/>
      <c r="AM753" s="409"/>
      <c r="AN753" s="409"/>
      <c r="AO753" s="409"/>
    </row>
    <row r="754" spans="1:41" ht="12.75" x14ac:dyDescent="0.2">
      <c r="A754" s="406"/>
      <c r="B754" s="407"/>
      <c r="F754" s="409"/>
      <c r="G754" s="409"/>
      <c r="H754" s="409"/>
      <c r="I754" s="409"/>
      <c r="J754" s="409"/>
      <c r="K754" s="409"/>
      <c r="L754" s="409"/>
      <c r="M754" s="409"/>
      <c r="N754" s="409"/>
      <c r="O754" s="409"/>
      <c r="P754" s="409"/>
      <c r="Q754" s="409"/>
      <c r="R754" s="409"/>
      <c r="S754" s="409"/>
      <c r="T754" s="409"/>
      <c r="U754" s="409"/>
      <c r="V754" s="409"/>
      <c r="W754" s="409"/>
      <c r="X754" s="409"/>
      <c r="Y754" s="409"/>
      <c r="Z754" s="409"/>
      <c r="AA754" s="409"/>
      <c r="AB754" s="409"/>
      <c r="AC754" s="409"/>
      <c r="AD754" s="134"/>
      <c r="AE754" s="134"/>
      <c r="AF754" s="134"/>
      <c r="AG754" s="134"/>
      <c r="AH754" s="134"/>
      <c r="AI754" s="134"/>
      <c r="AJ754" s="134"/>
      <c r="AK754" s="409"/>
      <c r="AL754" s="409"/>
      <c r="AM754" s="409"/>
      <c r="AN754" s="409"/>
      <c r="AO754" s="409"/>
    </row>
    <row r="755" spans="1:41" ht="12.75" x14ac:dyDescent="0.2">
      <c r="A755" s="406"/>
      <c r="B755" s="407"/>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c r="AB755" s="409"/>
      <c r="AC755" s="409"/>
      <c r="AD755" s="134"/>
      <c r="AE755" s="134"/>
      <c r="AF755" s="134"/>
      <c r="AG755" s="134"/>
      <c r="AH755" s="134"/>
      <c r="AI755" s="134"/>
      <c r="AJ755" s="134"/>
      <c r="AK755" s="409"/>
      <c r="AL755" s="409"/>
      <c r="AM755" s="409"/>
      <c r="AN755" s="409"/>
      <c r="AO755" s="409"/>
    </row>
    <row r="756" spans="1:41" ht="12.75" x14ac:dyDescent="0.2">
      <c r="A756" s="406"/>
      <c r="B756" s="407"/>
      <c r="F756" s="409"/>
      <c r="G756" s="409"/>
      <c r="H756" s="409"/>
      <c r="I756" s="409"/>
      <c r="J756" s="409"/>
      <c r="K756" s="409"/>
      <c r="L756" s="409"/>
      <c r="M756" s="409"/>
      <c r="N756" s="409"/>
      <c r="O756" s="409"/>
      <c r="P756" s="409"/>
      <c r="Q756" s="409"/>
      <c r="R756" s="409"/>
      <c r="S756" s="409"/>
      <c r="T756" s="409"/>
      <c r="U756" s="409"/>
      <c r="V756" s="409"/>
      <c r="W756" s="409"/>
      <c r="X756" s="409"/>
      <c r="Y756" s="409"/>
      <c r="Z756" s="409"/>
      <c r="AA756" s="409"/>
      <c r="AB756" s="409"/>
      <c r="AC756" s="409"/>
      <c r="AD756" s="134"/>
      <c r="AE756" s="134"/>
      <c r="AF756" s="134"/>
      <c r="AG756" s="134"/>
      <c r="AH756" s="134"/>
      <c r="AI756" s="134"/>
      <c r="AJ756" s="134"/>
      <c r="AK756" s="409"/>
      <c r="AL756" s="409"/>
      <c r="AM756" s="409"/>
      <c r="AN756" s="409"/>
      <c r="AO756" s="409"/>
    </row>
    <row r="757" spans="1:41" ht="12.75" x14ac:dyDescent="0.2">
      <c r="A757" s="406"/>
      <c r="B757" s="407"/>
      <c r="F757" s="409"/>
      <c r="G757" s="409"/>
      <c r="H757" s="409"/>
      <c r="I757" s="409"/>
      <c r="J757" s="409"/>
      <c r="K757" s="409"/>
      <c r="L757" s="409"/>
      <c r="M757" s="409"/>
      <c r="N757" s="409"/>
      <c r="O757" s="409"/>
      <c r="P757" s="409"/>
      <c r="Q757" s="409"/>
      <c r="R757" s="409"/>
      <c r="S757" s="409"/>
      <c r="T757" s="409"/>
      <c r="U757" s="409"/>
      <c r="V757" s="409"/>
      <c r="W757" s="409"/>
      <c r="X757" s="409"/>
      <c r="Y757" s="409"/>
      <c r="Z757" s="409"/>
      <c r="AA757" s="409"/>
      <c r="AB757" s="409"/>
      <c r="AC757" s="409"/>
      <c r="AD757" s="134"/>
      <c r="AE757" s="134"/>
      <c r="AF757" s="134"/>
      <c r="AG757" s="134"/>
      <c r="AH757" s="134"/>
      <c r="AI757" s="134"/>
      <c r="AJ757" s="134"/>
      <c r="AK757" s="409"/>
      <c r="AL757" s="409"/>
      <c r="AM757" s="409"/>
      <c r="AN757" s="409"/>
      <c r="AO757" s="409"/>
    </row>
    <row r="758" spans="1:41" ht="12.75" x14ac:dyDescent="0.2">
      <c r="A758" s="406"/>
      <c r="B758" s="407"/>
      <c r="F758" s="409"/>
      <c r="G758" s="409"/>
      <c r="H758" s="409"/>
      <c r="I758" s="409"/>
      <c r="J758" s="409"/>
      <c r="K758" s="409"/>
      <c r="L758" s="409"/>
      <c r="M758" s="409"/>
      <c r="N758" s="409"/>
      <c r="O758" s="409"/>
      <c r="P758" s="409"/>
      <c r="Q758" s="409"/>
      <c r="R758" s="409"/>
      <c r="S758" s="409"/>
      <c r="T758" s="409"/>
      <c r="U758" s="409"/>
      <c r="V758" s="409"/>
      <c r="W758" s="409"/>
      <c r="X758" s="409"/>
      <c r="Y758" s="409"/>
      <c r="Z758" s="409"/>
      <c r="AA758" s="409"/>
      <c r="AB758" s="409"/>
      <c r="AC758" s="409"/>
      <c r="AD758" s="134"/>
      <c r="AE758" s="134"/>
      <c r="AF758" s="134"/>
      <c r="AG758" s="134"/>
      <c r="AH758" s="134"/>
      <c r="AI758" s="134"/>
      <c r="AJ758" s="134"/>
      <c r="AK758" s="409"/>
      <c r="AL758" s="409"/>
      <c r="AM758" s="409"/>
      <c r="AN758" s="409"/>
      <c r="AO758" s="409"/>
    </row>
    <row r="759" spans="1:41" ht="12.75" x14ac:dyDescent="0.2">
      <c r="A759" s="406"/>
      <c r="B759" s="407"/>
      <c r="F759" s="409"/>
      <c r="G759" s="409"/>
      <c r="H759" s="409"/>
      <c r="I759" s="409"/>
      <c r="J759" s="409"/>
      <c r="K759" s="409"/>
      <c r="L759" s="409"/>
      <c r="M759" s="409"/>
      <c r="N759" s="409"/>
      <c r="O759" s="409"/>
      <c r="P759" s="409"/>
      <c r="Q759" s="409"/>
      <c r="R759" s="409"/>
      <c r="S759" s="409"/>
      <c r="T759" s="409"/>
      <c r="U759" s="409"/>
      <c r="V759" s="409"/>
      <c r="W759" s="409"/>
      <c r="X759" s="409"/>
      <c r="Y759" s="409"/>
      <c r="Z759" s="409"/>
      <c r="AA759" s="409"/>
      <c r="AB759" s="409"/>
      <c r="AC759" s="409"/>
      <c r="AD759" s="134"/>
      <c r="AE759" s="134"/>
      <c r="AF759" s="134"/>
      <c r="AG759" s="134"/>
      <c r="AH759" s="134"/>
      <c r="AI759" s="134"/>
      <c r="AJ759" s="134"/>
      <c r="AK759" s="409"/>
      <c r="AL759" s="409"/>
      <c r="AM759" s="409"/>
      <c r="AN759" s="409"/>
      <c r="AO759" s="409"/>
    </row>
    <row r="760" spans="1:41" ht="12.75" x14ac:dyDescent="0.2">
      <c r="A760" s="406"/>
      <c r="B760" s="407"/>
      <c r="F760" s="409"/>
      <c r="G760" s="409"/>
      <c r="H760" s="409"/>
      <c r="I760" s="409"/>
      <c r="J760" s="409"/>
      <c r="K760" s="409"/>
      <c r="L760" s="409"/>
      <c r="M760" s="409"/>
      <c r="N760" s="409"/>
      <c r="O760" s="409"/>
      <c r="P760" s="409"/>
      <c r="Q760" s="409"/>
      <c r="R760" s="409"/>
      <c r="S760" s="409"/>
      <c r="T760" s="409"/>
      <c r="U760" s="409"/>
      <c r="V760" s="409"/>
      <c r="W760" s="409"/>
      <c r="X760" s="409"/>
      <c r="Y760" s="409"/>
      <c r="Z760" s="409"/>
      <c r="AA760" s="409"/>
      <c r="AB760" s="409"/>
      <c r="AC760" s="409"/>
      <c r="AD760" s="134"/>
      <c r="AE760" s="134"/>
      <c r="AF760" s="134"/>
      <c r="AG760" s="134"/>
      <c r="AH760" s="134"/>
      <c r="AI760" s="134"/>
      <c r="AJ760" s="134"/>
      <c r="AK760" s="409"/>
      <c r="AL760" s="409"/>
      <c r="AM760" s="409"/>
      <c r="AN760" s="409"/>
      <c r="AO760" s="409"/>
    </row>
    <row r="761" spans="1:41" ht="12.75" x14ac:dyDescent="0.2">
      <c r="A761" s="406"/>
      <c r="B761" s="407"/>
      <c r="F761" s="409"/>
      <c r="G761" s="409"/>
      <c r="H761" s="409"/>
      <c r="I761" s="409"/>
      <c r="J761" s="409"/>
      <c r="K761" s="409"/>
      <c r="L761" s="409"/>
      <c r="M761" s="409"/>
      <c r="N761" s="409"/>
      <c r="O761" s="409"/>
      <c r="P761" s="409"/>
      <c r="Q761" s="409"/>
      <c r="R761" s="409"/>
      <c r="S761" s="409"/>
      <c r="T761" s="409"/>
      <c r="U761" s="409"/>
      <c r="V761" s="409"/>
      <c r="W761" s="409"/>
      <c r="X761" s="409"/>
      <c r="Y761" s="409"/>
      <c r="Z761" s="409"/>
      <c r="AA761" s="409"/>
      <c r="AB761" s="409"/>
      <c r="AC761" s="409"/>
      <c r="AD761" s="134"/>
      <c r="AE761" s="134"/>
      <c r="AF761" s="134"/>
      <c r="AG761" s="134"/>
      <c r="AH761" s="134"/>
      <c r="AI761" s="134"/>
      <c r="AJ761" s="134"/>
      <c r="AK761" s="409"/>
      <c r="AL761" s="409"/>
      <c r="AM761" s="409"/>
      <c r="AN761" s="409"/>
      <c r="AO761" s="409"/>
    </row>
    <row r="762" spans="1:41" ht="12.75" x14ac:dyDescent="0.2">
      <c r="A762" s="406"/>
      <c r="B762" s="407"/>
      <c r="F762" s="409"/>
      <c r="G762" s="409"/>
      <c r="H762" s="409"/>
      <c r="I762" s="409"/>
      <c r="J762" s="409"/>
      <c r="K762" s="409"/>
      <c r="L762" s="409"/>
      <c r="M762" s="409"/>
      <c r="N762" s="409"/>
      <c r="O762" s="409"/>
      <c r="P762" s="409"/>
      <c r="Q762" s="409"/>
      <c r="R762" s="409"/>
      <c r="S762" s="409"/>
      <c r="T762" s="409"/>
      <c r="U762" s="409"/>
      <c r="V762" s="409"/>
      <c r="W762" s="409"/>
      <c r="X762" s="409"/>
      <c r="Y762" s="409"/>
      <c r="Z762" s="409"/>
      <c r="AA762" s="409"/>
      <c r="AB762" s="409"/>
      <c r="AC762" s="409"/>
      <c r="AD762" s="134"/>
      <c r="AE762" s="134"/>
      <c r="AF762" s="134"/>
      <c r="AG762" s="134"/>
      <c r="AH762" s="134"/>
      <c r="AI762" s="134"/>
      <c r="AJ762" s="134"/>
      <c r="AK762" s="409"/>
      <c r="AL762" s="409"/>
      <c r="AM762" s="409"/>
      <c r="AN762" s="409"/>
      <c r="AO762" s="409"/>
    </row>
    <row r="763" spans="1:41" ht="12.75" x14ac:dyDescent="0.2">
      <c r="A763" s="406"/>
      <c r="B763" s="407"/>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c r="AB763" s="409"/>
      <c r="AC763" s="409"/>
      <c r="AD763" s="134"/>
      <c r="AE763" s="134"/>
      <c r="AF763" s="134"/>
      <c r="AG763" s="134"/>
      <c r="AH763" s="134"/>
      <c r="AI763" s="134"/>
      <c r="AJ763" s="134"/>
      <c r="AK763" s="409"/>
      <c r="AL763" s="409"/>
      <c r="AM763" s="409"/>
      <c r="AN763" s="409"/>
      <c r="AO763" s="409"/>
    </row>
    <row r="764" spans="1:41" ht="12.75" x14ac:dyDescent="0.2">
      <c r="A764" s="406"/>
      <c r="B764" s="407"/>
      <c r="F764" s="409"/>
      <c r="G764" s="409"/>
      <c r="H764" s="409"/>
      <c r="I764" s="409"/>
      <c r="J764" s="409"/>
      <c r="K764" s="409"/>
      <c r="L764" s="409"/>
      <c r="M764" s="409"/>
      <c r="N764" s="409"/>
      <c r="O764" s="409"/>
      <c r="P764" s="409"/>
      <c r="Q764" s="409"/>
      <c r="R764" s="409"/>
      <c r="S764" s="409"/>
      <c r="T764" s="409"/>
      <c r="U764" s="409"/>
      <c r="V764" s="409"/>
      <c r="W764" s="409"/>
      <c r="X764" s="409"/>
      <c r="Y764" s="409"/>
      <c r="Z764" s="409"/>
      <c r="AA764" s="409"/>
      <c r="AB764" s="409"/>
      <c r="AC764" s="409"/>
      <c r="AD764" s="134"/>
      <c r="AE764" s="134"/>
      <c r="AF764" s="134"/>
      <c r="AG764" s="134"/>
      <c r="AH764" s="134"/>
      <c r="AI764" s="134"/>
      <c r="AJ764" s="134"/>
      <c r="AK764" s="409"/>
      <c r="AL764" s="409"/>
      <c r="AM764" s="409"/>
      <c r="AN764" s="409"/>
      <c r="AO764" s="409"/>
    </row>
    <row r="765" spans="1:41" ht="12.75" x14ac:dyDescent="0.2">
      <c r="A765" s="406"/>
      <c r="B765" s="407"/>
      <c r="F765" s="409"/>
      <c r="G765" s="409"/>
      <c r="H765" s="409"/>
      <c r="I765" s="409"/>
      <c r="J765" s="409"/>
      <c r="K765" s="409"/>
      <c r="L765" s="409"/>
      <c r="M765" s="409"/>
      <c r="N765" s="409"/>
      <c r="O765" s="409"/>
      <c r="P765" s="409"/>
      <c r="Q765" s="409"/>
      <c r="R765" s="409"/>
      <c r="S765" s="409"/>
      <c r="T765" s="409"/>
      <c r="U765" s="409"/>
      <c r="V765" s="409"/>
      <c r="W765" s="409"/>
      <c r="X765" s="409"/>
      <c r="Y765" s="409"/>
      <c r="Z765" s="409"/>
      <c r="AA765" s="409"/>
      <c r="AB765" s="409"/>
      <c r="AC765" s="409"/>
      <c r="AD765" s="134"/>
      <c r="AE765" s="134"/>
      <c r="AF765" s="134"/>
      <c r="AG765" s="134"/>
      <c r="AH765" s="134"/>
      <c r="AI765" s="134"/>
      <c r="AJ765" s="134"/>
      <c r="AK765" s="409"/>
      <c r="AL765" s="409"/>
      <c r="AM765" s="409"/>
      <c r="AN765" s="409"/>
      <c r="AO765" s="409"/>
    </row>
    <row r="766" spans="1:41" ht="12.75" x14ac:dyDescent="0.2">
      <c r="A766" s="406"/>
      <c r="B766" s="407"/>
      <c r="F766" s="409"/>
      <c r="G766" s="409"/>
      <c r="H766" s="409"/>
      <c r="I766" s="409"/>
      <c r="J766" s="409"/>
      <c r="K766" s="409"/>
      <c r="L766" s="409"/>
      <c r="M766" s="409"/>
      <c r="N766" s="409"/>
      <c r="O766" s="409"/>
      <c r="P766" s="409"/>
      <c r="Q766" s="409"/>
      <c r="R766" s="409"/>
      <c r="S766" s="409"/>
      <c r="T766" s="409"/>
      <c r="U766" s="409"/>
      <c r="V766" s="409"/>
      <c r="W766" s="409"/>
      <c r="X766" s="409"/>
      <c r="Y766" s="409"/>
      <c r="Z766" s="409"/>
      <c r="AA766" s="409"/>
      <c r="AB766" s="409"/>
      <c r="AC766" s="409"/>
      <c r="AD766" s="134"/>
      <c r="AE766" s="134"/>
      <c r="AF766" s="134"/>
      <c r="AG766" s="134"/>
      <c r="AH766" s="134"/>
      <c r="AI766" s="134"/>
      <c r="AJ766" s="134"/>
      <c r="AK766" s="409"/>
      <c r="AL766" s="409"/>
      <c r="AM766" s="409"/>
      <c r="AN766" s="409"/>
      <c r="AO766" s="409"/>
    </row>
    <row r="767" spans="1:41" ht="12.75" x14ac:dyDescent="0.2">
      <c r="A767" s="406"/>
      <c r="B767" s="407"/>
      <c r="F767" s="409"/>
      <c r="G767" s="409"/>
      <c r="H767" s="409"/>
      <c r="I767" s="409"/>
      <c r="J767" s="409"/>
      <c r="K767" s="409"/>
      <c r="L767" s="409"/>
      <c r="M767" s="409"/>
      <c r="N767" s="409"/>
      <c r="O767" s="409"/>
      <c r="P767" s="409"/>
      <c r="Q767" s="409"/>
      <c r="R767" s="409"/>
      <c r="S767" s="409"/>
      <c r="T767" s="409"/>
      <c r="U767" s="409"/>
      <c r="V767" s="409"/>
      <c r="W767" s="409"/>
      <c r="X767" s="409"/>
      <c r="Y767" s="409"/>
      <c r="Z767" s="409"/>
      <c r="AA767" s="409"/>
      <c r="AB767" s="409"/>
      <c r="AC767" s="409"/>
      <c r="AD767" s="134"/>
      <c r="AE767" s="134"/>
      <c r="AF767" s="134"/>
      <c r="AG767" s="134"/>
      <c r="AH767" s="134"/>
      <c r="AI767" s="134"/>
      <c r="AJ767" s="134"/>
      <c r="AK767" s="409"/>
      <c r="AL767" s="409"/>
      <c r="AM767" s="409"/>
      <c r="AN767" s="409"/>
      <c r="AO767" s="409"/>
    </row>
    <row r="768" spans="1:41" ht="12.75" x14ac:dyDescent="0.2">
      <c r="A768" s="406"/>
      <c r="B768" s="407"/>
      <c r="F768" s="409"/>
      <c r="G768" s="409"/>
      <c r="H768" s="409"/>
      <c r="I768" s="409"/>
      <c r="J768" s="409"/>
      <c r="K768" s="409"/>
      <c r="L768" s="409"/>
      <c r="M768" s="409"/>
      <c r="N768" s="409"/>
      <c r="O768" s="409"/>
      <c r="P768" s="409"/>
      <c r="Q768" s="409"/>
      <c r="R768" s="409"/>
      <c r="S768" s="409"/>
      <c r="T768" s="409"/>
      <c r="U768" s="409"/>
      <c r="V768" s="409"/>
      <c r="W768" s="409"/>
      <c r="X768" s="409"/>
      <c r="Y768" s="409"/>
      <c r="Z768" s="409"/>
      <c r="AA768" s="409"/>
      <c r="AB768" s="409"/>
      <c r="AC768" s="409"/>
      <c r="AD768" s="134"/>
      <c r="AE768" s="134"/>
      <c r="AF768" s="134"/>
      <c r="AG768" s="134"/>
      <c r="AH768" s="134"/>
      <c r="AI768" s="134"/>
      <c r="AJ768" s="134"/>
      <c r="AK768" s="409"/>
      <c r="AL768" s="409"/>
      <c r="AM768" s="409"/>
      <c r="AN768" s="409"/>
      <c r="AO768" s="409"/>
    </row>
    <row r="769" spans="1:41" ht="12.75" x14ac:dyDescent="0.2">
      <c r="A769" s="406"/>
      <c r="B769" s="407"/>
      <c r="F769" s="409"/>
      <c r="G769" s="409"/>
      <c r="H769" s="409"/>
      <c r="I769" s="409"/>
      <c r="J769" s="409"/>
      <c r="K769" s="409"/>
      <c r="L769" s="409"/>
      <c r="M769" s="409"/>
      <c r="N769" s="409"/>
      <c r="O769" s="409"/>
      <c r="P769" s="409"/>
      <c r="Q769" s="409"/>
      <c r="R769" s="409"/>
      <c r="S769" s="409"/>
      <c r="T769" s="409"/>
      <c r="U769" s="409"/>
      <c r="V769" s="409"/>
      <c r="W769" s="409"/>
      <c r="X769" s="409"/>
      <c r="Y769" s="409"/>
      <c r="Z769" s="409"/>
      <c r="AA769" s="409"/>
      <c r="AB769" s="409"/>
      <c r="AC769" s="409"/>
      <c r="AD769" s="134"/>
      <c r="AE769" s="134"/>
      <c r="AF769" s="134"/>
      <c r="AG769" s="134"/>
      <c r="AH769" s="134"/>
      <c r="AI769" s="134"/>
      <c r="AJ769" s="134"/>
      <c r="AK769" s="409"/>
      <c r="AL769" s="409"/>
      <c r="AM769" s="409"/>
      <c r="AN769" s="409"/>
      <c r="AO769" s="409"/>
    </row>
    <row r="770" spans="1:41" ht="12.75" x14ac:dyDescent="0.2">
      <c r="A770" s="406"/>
      <c r="B770" s="407"/>
      <c r="F770" s="409"/>
      <c r="G770" s="409"/>
      <c r="H770" s="409"/>
      <c r="I770" s="409"/>
      <c r="J770" s="409"/>
      <c r="K770" s="409"/>
      <c r="L770" s="409"/>
      <c r="M770" s="409"/>
      <c r="N770" s="409"/>
      <c r="O770" s="409"/>
      <c r="P770" s="409"/>
      <c r="Q770" s="409"/>
      <c r="R770" s="409"/>
      <c r="S770" s="409"/>
      <c r="T770" s="409"/>
      <c r="U770" s="409"/>
      <c r="V770" s="409"/>
      <c r="W770" s="409"/>
      <c r="X770" s="409"/>
      <c r="Y770" s="409"/>
      <c r="Z770" s="409"/>
      <c r="AA770" s="409"/>
      <c r="AB770" s="409"/>
      <c r="AC770" s="409"/>
      <c r="AD770" s="134"/>
      <c r="AE770" s="134"/>
      <c r="AF770" s="134"/>
      <c r="AG770" s="134"/>
      <c r="AH770" s="134"/>
      <c r="AI770" s="134"/>
      <c r="AJ770" s="134"/>
      <c r="AK770" s="409"/>
      <c r="AL770" s="409"/>
      <c r="AM770" s="409"/>
      <c r="AN770" s="409"/>
      <c r="AO770" s="409"/>
    </row>
    <row r="771" spans="1:41" ht="12.75" x14ac:dyDescent="0.2">
      <c r="A771" s="406"/>
      <c r="B771" s="407"/>
      <c r="F771" s="409"/>
      <c r="G771" s="409"/>
      <c r="H771" s="409"/>
      <c r="I771" s="409"/>
      <c r="J771" s="409"/>
      <c r="K771" s="409"/>
      <c r="L771" s="409"/>
      <c r="M771" s="409"/>
      <c r="N771" s="409"/>
      <c r="O771" s="409"/>
      <c r="P771" s="409"/>
      <c r="Q771" s="409"/>
      <c r="R771" s="409"/>
      <c r="S771" s="409"/>
      <c r="T771" s="409"/>
      <c r="U771" s="409"/>
      <c r="V771" s="409"/>
      <c r="W771" s="409"/>
      <c r="X771" s="409"/>
      <c r="Y771" s="409"/>
      <c r="Z771" s="409"/>
      <c r="AA771" s="409"/>
      <c r="AB771" s="409"/>
      <c r="AC771" s="409"/>
      <c r="AD771" s="134"/>
      <c r="AE771" s="134"/>
      <c r="AF771" s="134"/>
      <c r="AG771" s="134"/>
      <c r="AH771" s="134"/>
      <c r="AI771" s="134"/>
      <c r="AJ771" s="134"/>
      <c r="AK771" s="409"/>
      <c r="AL771" s="409"/>
      <c r="AM771" s="409"/>
      <c r="AN771" s="409"/>
      <c r="AO771" s="409"/>
    </row>
    <row r="772" spans="1:41" ht="12.75" x14ac:dyDescent="0.2">
      <c r="A772" s="406"/>
      <c r="B772" s="407"/>
      <c r="F772" s="409"/>
      <c r="G772" s="409"/>
      <c r="H772" s="409"/>
      <c r="I772" s="409"/>
      <c r="J772" s="409"/>
      <c r="K772" s="409"/>
      <c r="L772" s="409"/>
      <c r="M772" s="409"/>
      <c r="N772" s="409"/>
      <c r="O772" s="409"/>
      <c r="P772" s="409"/>
      <c r="Q772" s="409"/>
      <c r="R772" s="409"/>
      <c r="S772" s="409"/>
      <c r="T772" s="409"/>
      <c r="U772" s="409"/>
      <c r="V772" s="409"/>
      <c r="W772" s="409"/>
      <c r="X772" s="409"/>
      <c r="Y772" s="409"/>
      <c r="Z772" s="409"/>
      <c r="AA772" s="409"/>
      <c r="AB772" s="409"/>
      <c r="AC772" s="409"/>
      <c r="AD772" s="134"/>
      <c r="AE772" s="134"/>
      <c r="AF772" s="134"/>
      <c r="AG772" s="134"/>
      <c r="AH772" s="134"/>
      <c r="AI772" s="134"/>
      <c r="AJ772" s="134"/>
      <c r="AK772" s="409"/>
      <c r="AL772" s="409"/>
      <c r="AM772" s="409"/>
      <c r="AN772" s="409"/>
      <c r="AO772" s="409"/>
    </row>
    <row r="773" spans="1:41" ht="12.75" x14ac:dyDescent="0.2">
      <c r="A773" s="406"/>
      <c r="B773" s="407"/>
      <c r="F773" s="409"/>
      <c r="G773" s="409"/>
      <c r="H773" s="409"/>
      <c r="I773" s="409"/>
      <c r="J773" s="409"/>
      <c r="K773" s="409"/>
      <c r="L773" s="409"/>
      <c r="M773" s="409"/>
      <c r="N773" s="409"/>
      <c r="O773" s="409"/>
      <c r="P773" s="409"/>
      <c r="Q773" s="409"/>
      <c r="R773" s="409"/>
      <c r="S773" s="409"/>
      <c r="T773" s="409"/>
      <c r="U773" s="409"/>
      <c r="V773" s="409"/>
      <c r="W773" s="409"/>
      <c r="X773" s="409"/>
      <c r="Y773" s="409"/>
      <c r="Z773" s="409"/>
      <c r="AA773" s="409"/>
      <c r="AB773" s="409"/>
      <c r="AC773" s="409"/>
      <c r="AD773" s="134"/>
      <c r="AE773" s="134"/>
      <c r="AF773" s="134"/>
      <c r="AG773" s="134"/>
      <c r="AH773" s="134"/>
      <c r="AI773" s="134"/>
      <c r="AJ773" s="134"/>
      <c r="AK773" s="409"/>
      <c r="AL773" s="409"/>
      <c r="AM773" s="409"/>
      <c r="AN773" s="409"/>
      <c r="AO773" s="409"/>
    </row>
    <row r="774" spans="1:41" ht="12.75" x14ac:dyDescent="0.2">
      <c r="A774" s="406"/>
      <c r="B774" s="407"/>
      <c r="F774" s="409"/>
      <c r="G774" s="409"/>
      <c r="H774" s="409"/>
      <c r="I774" s="409"/>
      <c r="J774" s="409"/>
      <c r="K774" s="409"/>
      <c r="L774" s="409"/>
      <c r="M774" s="409"/>
      <c r="N774" s="409"/>
      <c r="O774" s="409"/>
      <c r="P774" s="409"/>
      <c r="Q774" s="409"/>
      <c r="R774" s="409"/>
      <c r="S774" s="409"/>
      <c r="T774" s="409"/>
      <c r="U774" s="409"/>
      <c r="V774" s="409"/>
      <c r="W774" s="409"/>
      <c r="X774" s="409"/>
      <c r="Y774" s="409"/>
      <c r="Z774" s="409"/>
      <c r="AA774" s="409"/>
      <c r="AB774" s="409"/>
      <c r="AC774" s="409"/>
      <c r="AD774" s="134"/>
      <c r="AE774" s="134"/>
      <c r="AF774" s="134"/>
      <c r="AG774" s="134"/>
      <c r="AH774" s="134"/>
      <c r="AI774" s="134"/>
      <c r="AJ774" s="134"/>
      <c r="AK774" s="409"/>
      <c r="AL774" s="409"/>
      <c r="AM774" s="409"/>
      <c r="AN774" s="409"/>
      <c r="AO774" s="409"/>
    </row>
    <row r="775" spans="1:41" ht="12.75" x14ac:dyDescent="0.2">
      <c r="A775" s="406"/>
      <c r="B775" s="407"/>
      <c r="F775" s="409"/>
      <c r="G775" s="409"/>
      <c r="H775" s="409"/>
      <c r="I775" s="409"/>
      <c r="J775" s="409"/>
      <c r="K775" s="409"/>
      <c r="L775" s="409"/>
      <c r="M775" s="409"/>
      <c r="N775" s="409"/>
      <c r="O775" s="409"/>
      <c r="P775" s="409"/>
      <c r="Q775" s="409"/>
      <c r="R775" s="409"/>
      <c r="S775" s="409"/>
      <c r="T775" s="409"/>
      <c r="U775" s="409"/>
      <c r="V775" s="409"/>
      <c r="W775" s="409"/>
      <c r="X775" s="409"/>
      <c r="Y775" s="409"/>
      <c r="Z775" s="409"/>
      <c r="AA775" s="409"/>
      <c r="AB775" s="409"/>
      <c r="AC775" s="409"/>
      <c r="AD775" s="134"/>
      <c r="AE775" s="134"/>
      <c r="AF775" s="134"/>
      <c r="AG775" s="134"/>
      <c r="AH775" s="134"/>
      <c r="AI775" s="134"/>
      <c r="AJ775" s="134"/>
      <c r="AK775" s="409"/>
      <c r="AL775" s="409"/>
      <c r="AM775" s="409"/>
      <c r="AN775" s="409"/>
      <c r="AO775" s="409"/>
    </row>
    <row r="776" spans="1:41" ht="12.75" x14ac:dyDescent="0.2">
      <c r="A776" s="406"/>
      <c r="B776" s="407"/>
      <c r="F776" s="409"/>
      <c r="G776" s="409"/>
      <c r="H776" s="409"/>
      <c r="I776" s="409"/>
      <c r="J776" s="409"/>
      <c r="K776" s="409"/>
      <c r="L776" s="409"/>
      <c r="M776" s="409"/>
      <c r="N776" s="409"/>
      <c r="O776" s="409"/>
      <c r="P776" s="409"/>
      <c r="Q776" s="409"/>
      <c r="R776" s="409"/>
      <c r="S776" s="409"/>
      <c r="T776" s="409"/>
      <c r="U776" s="409"/>
      <c r="V776" s="409"/>
      <c r="W776" s="409"/>
      <c r="X776" s="409"/>
      <c r="Y776" s="409"/>
      <c r="Z776" s="409"/>
      <c r="AA776" s="409"/>
      <c r="AB776" s="409"/>
      <c r="AC776" s="409"/>
      <c r="AD776" s="134"/>
      <c r="AE776" s="134"/>
      <c r="AF776" s="134"/>
      <c r="AG776" s="134"/>
      <c r="AH776" s="134"/>
      <c r="AI776" s="134"/>
      <c r="AJ776" s="134"/>
      <c r="AK776" s="409"/>
      <c r="AL776" s="409"/>
      <c r="AM776" s="409"/>
      <c r="AN776" s="409"/>
      <c r="AO776" s="409"/>
    </row>
    <row r="777" spans="1:41" ht="12.75" x14ac:dyDescent="0.2">
      <c r="A777" s="406"/>
      <c r="B777" s="407"/>
      <c r="F777" s="409"/>
      <c r="G777" s="409"/>
      <c r="H777" s="409"/>
      <c r="I777" s="409"/>
      <c r="J777" s="409"/>
      <c r="K777" s="409"/>
      <c r="L777" s="409"/>
      <c r="M777" s="409"/>
      <c r="N777" s="409"/>
      <c r="O777" s="409"/>
      <c r="P777" s="409"/>
      <c r="Q777" s="409"/>
      <c r="R777" s="409"/>
      <c r="S777" s="409"/>
      <c r="T777" s="409"/>
      <c r="U777" s="409"/>
      <c r="V777" s="409"/>
      <c r="W777" s="409"/>
      <c r="X777" s="409"/>
      <c r="Y777" s="409"/>
      <c r="Z777" s="409"/>
      <c r="AA777" s="409"/>
      <c r="AB777" s="409"/>
      <c r="AC777" s="409"/>
      <c r="AD777" s="134"/>
      <c r="AE777" s="134"/>
      <c r="AF777" s="134"/>
      <c r="AG777" s="134"/>
      <c r="AH777" s="134"/>
      <c r="AI777" s="134"/>
      <c r="AJ777" s="134"/>
      <c r="AK777" s="409"/>
      <c r="AL777" s="409"/>
      <c r="AM777" s="409"/>
      <c r="AN777" s="409"/>
      <c r="AO777" s="409"/>
    </row>
    <row r="778" spans="1:41" ht="12.75" x14ac:dyDescent="0.2">
      <c r="A778" s="406"/>
      <c r="B778" s="407"/>
      <c r="F778" s="409"/>
      <c r="G778" s="409"/>
      <c r="H778" s="409"/>
      <c r="I778" s="409"/>
      <c r="J778" s="409"/>
      <c r="K778" s="409"/>
      <c r="L778" s="409"/>
      <c r="M778" s="409"/>
      <c r="N778" s="409"/>
      <c r="O778" s="409"/>
      <c r="P778" s="409"/>
      <c r="Q778" s="409"/>
      <c r="R778" s="409"/>
      <c r="S778" s="409"/>
      <c r="T778" s="409"/>
      <c r="U778" s="409"/>
      <c r="V778" s="409"/>
      <c r="W778" s="409"/>
      <c r="X778" s="409"/>
      <c r="Y778" s="409"/>
      <c r="Z778" s="409"/>
      <c r="AA778" s="409"/>
      <c r="AB778" s="409"/>
      <c r="AC778" s="409"/>
      <c r="AD778" s="134"/>
      <c r="AE778" s="134"/>
      <c r="AF778" s="134"/>
      <c r="AG778" s="134"/>
      <c r="AH778" s="134"/>
      <c r="AI778" s="134"/>
      <c r="AJ778" s="134"/>
      <c r="AK778" s="409"/>
      <c r="AL778" s="409"/>
      <c r="AM778" s="409"/>
      <c r="AN778" s="409"/>
      <c r="AO778" s="409"/>
    </row>
    <row r="779" spans="1:41" ht="12.75" x14ac:dyDescent="0.2">
      <c r="A779" s="406"/>
      <c r="B779" s="407"/>
      <c r="F779" s="409"/>
      <c r="G779" s="409"/>
      <c r="H779" s="409"/>
      <c r="I779" s="409"/>
      <c r="J779" s="409"/>
      <c r="K779" s="409"/>
      <c r="L779" s="409"/>
      <c r="M779" s="409"/>
      <c r="N779" s="409"/>
      <c r="O779" s="409"/>
      <c r="P779" s="409"/>
      <c r="Q779" s="409"/>
      <c r="R779" s="409"/>
      <c r="S779" s="409"/>
      <c r="T779" s="409"/>
      <c r="U779" s="409"/>
      <c r="V779" s="409"/>
      <c r="W779" s="409"/>
      <c r="X779" s="409"/>
      <c r="Y779" s="409"/>
      <c r="Z779" s="409"/>
      <c r="AA779" s="409"/>
      <c r="AB779" s="409"/>
      <c r="AC779" s="409"/>
      <c r="AD779" s="134"/>
      <c r="AE779" s="134"/>
      <c r="AF779" s="134"/>
      <c r="AG779" s="134"/>
      <c r="AH779" s="134"/>
      <c r="AI779" s="134"/>
      <c r="AJ779" s="134"/>
      <c r="AK779" s="409"/>
      <c r="AL779" s="409"/>
      <c r="AM779" s="409"/>
      <c r="AN779" s="409"/>
      <c r="AO779" s="409"/>
    </row>
    <row r="780" spans="1:41" ht="12.75" x14ac:dyDescent="0.2">
      <c r="A780" s="406"/>
      <c r="B780" s="407"/>
      <c r="F780" s="409"/>
      <c r="G780" s="409"/>
      <c r="H780" s="409"/>
      <c r="I780" s="409"/>
      <c r="J780" s="409"/>
      <c r="K780" s="409"/>
      <c r="L780" s="409"/>
      <c r="M780" s="409"/>
      <c r="N780" s="409"/>
      <c r="O780" s="409"/>
      <c r="P780" s="409"/>
      <c r="Q780" s="409"/>
      <c r="R780" s="409"/>
      <c r="S780" s="409"/>
      <c r="T780" s="409"/>
      <c r="U780" s="409"/>
      <c r="V780" s="409"/>
      <c r="W780" s="409"/>
      <c r="X780" s="409"/>
      <c r="Y780" s="409"/>
      <c r="Z780" s="409"/>
      <c r="AA780" s="409"/>
      <c r="AB780" s="409"/>
      <c r="AC780" s="409"/>
      <c r="AD780" s="134"/>
      <c r="AE780" s="134"/>
      <c r="AF780" s="134"/>
      <c r="AG780" s="134"/>
      <c r="AH780" s="134"/>
      <c r="AI780" s="134"/>
      <c r="AJ780" s="134"/>
      <c r="AK780" s="409"/>
      <c r="AL780" s="409"/>
      <c r="AM780" s="409"/>
      <c r="AN780" s="409"/>
      <c r="AO780" s="409"/>
    </row>
    <row r="781" spans="1:41" ht="12.75" x14ac:dyDescent="0.2">
      <c r="A781" s="406"/>
      <c r="B781" s="407"/>
      <c r="F781" s="409"/>
      <c r="G781" s="409"/>
      <c r="H781" s="409"/>
      <c r="I781" s="409"/>
      <c r="J781" s="409"/>
      <c r="K781" s="409"/>
      <c r="L781" s="409"/>
      <c r="M781" s="409"/>
      <c r="N781" s="409"/>
      <c r="O781" s="409"/>
      <c r="P781" s="409"/>
      <c r="Q781" s="409"/>
      <c r="R781" s="409"/>
      <c r="S781" s="409"/>
      <c r="T781" s="409"/>
      <c r="U781" s="409"/>
      <c r="V781" s="409"/>
      <c r="W781" s="409"/>
      <c r="X781" s="409"/>
      <c r="Y781" s="409"/>
      <c r="Z781" s="409"/>
      <c r="AA781" s="409"/>
      <c r="AB781" s="409"/>
      <c r="AC781" s="409"/>
      <c r="AD781" s="134"/>
      <c r="AE781" s="134"/>
      <c r="AF781" s="134"/>
      <c r="AG781" s="134"/>
      <c r="AH781" s="134"/>
      <c r="AI781" s="134"/>
      <c r="AJ781" s="134"/>
      <c r="AK781" s="409"/>
      <c r="AL781" s="409"/>
      <c r="AM781" s="409"/>
      <c r="AN781" s="409"/>
      <c r="AO781" s="409"/>
    </row>
    <row r="782" spans="1:41" ht="12.75" x14ac:dyDescent="0.2">
      <c r="A782" s="406"/>
      <c r="B782" s="407"/>
      <c r="F782" s="409"/>
      <c r="G782" s="409"/>
      <c r="H782" s="409"/>
      <c r="I782" s="409"/>
      <c r="J782" s="409"/>
      <c r="K782" s="409"/>
      <c r="L782" s="409"/>
      <c r="M782" s="409"/>
      <c r="N782" s="409"/>
      <c r="O782" s="409"/>
      <c r="P782" s="409"/>
      <c r="Q782" s="409"/>
      <c r="R782" s="409"/>
      <c r="S782" s="409"/>
      <c r="T782" s="409"/>
      <c r="U782" s="409"/>
      <c r="V782" s="409"/>
      <c r="W782" s="409"/>
      <c r="X782" s="409"/>
      <c r="Y782" s="409"/>
      <c r="Z782" s="409"/>
      <c r="AA782" s="409"/>
      <c r="AB782" s="409"/>
      <c r="AC782" s="409"/>
      <c r="AD782" s="134"/>
      <c r="AE782" s="134"/>
      <c r="AF782" s="134"/>
      <c r="AG782" s="134"/>
      <c r="AH782" s="134"/>
      <c r="AI782" s="134"/>
      <c r="AJ782" s="134"/>
      <c r="AK782" s="409"/>
      <c r="AL782" s="409"/>
      <c r="AM782" s="409"/>
      <c r="AN782" s="409"/>
      <c r="AO782" s="409"/>
    </row>
    <row r="783" spans="1:41" ht="12.75" x14ac:dyDescent="0.2">
      <c r="A783" s="406"/>
      <c r="B783" s="407"/>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c r="AB783" s="409"/>
      <c r="AC783" s="409"/>
      <c r="AD783" s="134"/>
      <c r="AE783" s="134"/>
      <c r="AF783" s="134"/>
      <c r="AG783" s="134"/>
      <c r="AH783" s="134"/>
      <c r="AI783" s="134"/>
      <c r="AJ783" s="134"/>
      <c r="AK783" s="409"/>
      <c r="AL783" s="409"/>
      <c r="AM783" s="409"/>
      <c r="AN783" s="409"/>
      <c r="AO783" s="409"/>
    </row>
    <row r="784" spans="1:41" ht="12.75" x14ac:dyDescent="0.2">
      <c r="A784" s="406"/>
      <c r="B784" s="407"/>
      <c r="F784" s="409"/>
      <c r="G784" s="409"/>
      <c r="H784" s="409"/>
      <c r="I784" s="409"/>
      <c r="J784" s="409"/>
      <c r="K784" s="409"/>
      <c r="L784" s="409"/>
      <c r="M784" s="409"/>
      <c r="N784" s="409"/>
      <c r="O784" s="409"/>
      <c r="P784" s="409"/>
      <c r="Q784" s="409"/>
      <c r="R784" s="409"/>
      <c r="S784" s="409"/>
      <c r="T784" s="409"/>
      <c r="U784" s="409"/>
      <c r="V784" s="409"/>
      <c r="W784" s="409"/>
      <c r="X784" s="409"/>
      <c r="Y784" s="409"/>
      <c r="Z784" s="409"/>
      <c r="AA784" s="409"/>
      <c r="AB784" s="409"/>
      <c r="AC784" s="409"/>
      <c r="AD784" s="134"/>
      <c r="AE784" s="134"/>
      <c r="AF784" s="134"/>
      <c r="AG784" s="134"/>
      <c r="AH784" s="134"/>
      <c r="AI784" s="134"/>
      <c r="AJ784" s="134"/>
      <c r="AK784" s="409"/>
      <c r="AL784" s="409"/>
      <c r="AM784" s="409"/>
      <c r="AN784" s="409"/>
      <c r="AO784" s="409"/>
    </row>
    <row r="785" spans="1:41" ht="12.75" x14ac:dyDescent="0.2">
      <c r="A785" s="406"/>
      <c r="B785" s="407"/>
      <c r="F785" s="409"/>
      <c r="G785" s="409"/>
      <c r="H785" s="409"/>
      <c r="I785" s="409"/>
      <c r="J785" s="409"/>
      <c r="K785" s="409"/>
      <c r="L785" s="409"/>
      <c r="M785" s="409"/>
      <c r="N785" s="409"/>
      <c r="O785" s="409"/>
      <c r="P785" s="409"/>
      <c r="Q785" s="409"/>
      <c r="R785" s="409"/>
      <c r="S785" s="409"/>
      <c r="T785" s="409"/>
      <c r="U785" s="409"/>
      <c r="V785" s="409"/>
      <c r="W785" s="409"/>
      <c r="X785" s="409"/>
      <c r="Y785" s="409"/>
      <c r="Z785" s="409"/>
      <c r="AA785" s="409"/>
      <c r="AB785" s="409"/>
      <c r="AC785" s="409"/>
      <c r="AD785" s="134"/>
      <c r="AE785" s="134"/>
      <c r="AF785" s="134"/>
      <c r="AG785" s="134"/>
      <c r="AH785" s="134"/>
      <c r="AI785" s="134"/>
      <c r="AJ785" s="134"/>
      <c r="AK785" s="409"/>
      <c r="AL785" s="409"/>
      <c r="AM785" s="409"/>
      <c r="AN785" s="409"/>
      <c r="AO785" s="409"/>
    </row>
    <row r="786" spans="1:41" ht="12.75" x14ac:dyDescent="0.2">
      <c r="A786" s="406"/>
      <c r="B786" s="407"/>
      <c r="F786" s="409"/>
      <c r="G786" s="409"/>
      <c r="H786" s="409"/>
      <c r="I786" s="409"/>
      <c r="J786" s="409"/>
      <c r="K786" s="409"/>
      <c r="L786" s="409"/>
      <c r="M786" s="409"/>
      <c r="N786" s="409"/>
      <c r="O786" s="409"/>
      <c r="P786" s="409"/>
      <c r="Q786" s="409"/>
      <c r="R786" s="409"/>
      <c r="S786" s="409"/>
      <c r="T786" s="409"/>
      <c r="U786" s="409"/>
      <c r="V786" s="409"/>
      <c r="W786" s="409"/>
      <c r="X786" s="409"/>
      <c r="Y786" s="409"/>
      <c r="Z786" s="409"/>
      <c r="AA786" s="409"/>
      <c r="AB786" s="409"/>
      <c r="AC786" s="409"/>
      <c r="AD786" s="134"/>
      <c r="AE786" s="134"/>
      <c r="AF786" s="134"/>
      <c r="AG786" s="134"/>
      <c r="AH786" s="134"/>
      <c r="AI786" s="134"/>
      <c r="AJ786" s="134"/>
      <c r="AK786" s="409"/>
      <c r="AL786" s="409"/>
      <c r="AM786" s="409"/>
      <c r="AN786" s="409"/>
      <c r="AO786" s="409"/>
    </row>
    <row r="787" spans="1:41" ht="12.75" x14ac:dyDescent="0.2">
      <c r="A787" s="406"/>
      <c r="B787" s="407"/>
      <c r="F787" s="409"/>
      <c r="G787" s="409"/>
      <c r="H787" s="409"/>
      <c r="I787" s="409"/>
      <c r="J787" s="409"/>
      <c r="K787" s="409"/>
      <c r="L787" s="409"/>
      <c r="M787" s="409"/>
      <c r="N787" s="409"/>
      <c r="O787" s="409"/>
      <c r="P787" s="409"/>
      <c r="Q787" s="409"/>
      <c r="R787" s="409"/>
      <c r="S787" s="409"/>
      <c r="T787" s="409"/>
      <c r="U787" s="409"/>
      <c r="V787" s="409"/>
      <c r="W787" s="409"/>
      <c r="X787" s="409"/>
      <c r="Y787" s="409"/>
      <c r="Z787" s="409"/>
      <c r="AA787" s="409"/>
      <c r="AB787" s="409"/>
      <c r="AC787" s="409"/>
      <c r="AD787" s="134"/>
      <c r="AE787" s="134"/>
      <c r="AF787" s="134"/>
      <c r="AG787" s="134"/>
      <c r="AH787" s="134"/>
      <c r="AI787" s="134"/>
      <c r="AJ787" s="134"/>
      <c r="AK787" s="409"/>
      <c r="AL787" s="409"/>
      <c r="AM787" s="409"/>
      <c r="AN787" s="409"/>
      <c r="AO787" s="409"/>
    </row>
    <row r="788" spans="1:41" ht="12.75" x14ac:dyDescent="0.2">
      <c r="A788" s="406"/>
      <c r="B788" s="407"/>
      <c r="F788" s="409"/>
      <c r="G788" s="409"/>
      <c r="H788" s="409"/>
      <c r="I788" s="409"/>
      <c r="J788" s="409"/>
      <c r="K788" s="409"/>
      <c r="L788" s="409"/>
      <c r="M788" s="409"/>
      <c r="N788" s="409"/>
      <c r="O788" s="409"/>
      <c r="P788" s="409"/>
      <c r="Q788" s="409"/>
      <c r="R788" s="409"/>
      <c r="S788" s="409"/>
      <c r="T788" s="409"/>
      <c r="U788" s="409"/>
      <c r="V788" s="409"/>
      <c r="W788" s="409"/>
      <c r="X788" s="409"/>
      <c r="Y788" s="409"/>
      <c r="Z788" s="409"/>
      <c r="AA788" s="409"/>
      <c r="AB788" s="409"/>
      <c r="AC788" s="409"/>
      <c r="AD788" s="134"/>
      <c r="AE788" s="134"/>
      <c r="AF788" s="134"/>
      <c r="AG788" s="134"/>
      <c r="AH788" s="134"/>
      <c r="AI788" s="134"/>
      <c r="AJ788" s="134"/>
      <c r="AK788" s="409"/>
      <c r="AL788" s="409"/>
      <c r="AM788" s="409"/>
      <c r="AN788" s="409"/>
      <c r="AO788" s="409"/>
    </row>
    <row r="789" spans="1:41" ht="12.75" x14ac:dyDescent="0.2">
      <c r="A789" s="406"/>
      <c r="B789" s="407"/>
      <c r="F789" s="409"/>
      <c r="G789" s="409"/>
      <c r="H789" s="409"/>
      <c r="I789" s="409"/>
      <c r="J789" s="409"/>
      <c r="K789" s="409"/>
      <c r="L789" s="409"/>
      <c r="M789" s="409"/>
      <c r="N789" s="409"/>
      <c r="O789" s="409"/>
      <c r="P789" s="409"/>
      <c r="Q789" s="409"/>
      <c r="R789" s="409"/>
      <c r="S789" s="409"/>
      <c r="T789" s="409"/>
      <c r="U789" s="409"/>
      <c r="V789" s="409"/>
      <c r="W789" s="409"/>
      <c r="X789" s="409"/>
      <c r="Y789" s="409"/>
      <c r="Z789" s="409"/>
      <c r="AA789" s="409"/>
      <c r="AB789" s="409"/>
      <c r="AC789" s="409"/>
      <c r="AD789" s="134"/>
      <c r="AE789" s="134"/>
      <c r="AF789" s="134"/>
      <c r="AG789" s="134"/>
      <c r="AH789" s="134"/>
      <c r="AI789" s="134"/>
      <c r="AJ789" s="134"/>
      <c r="AK789" s="409"/>
      <c r="AL789" s="409"/>
      <c r="AM789" s="409"/>
      <c r="AN789" s="409"/>
      <c r="AO789" s="409"/>
    </row>
    <row r="790" spans="1:41" ht="12.75" x14ac:dyDescent="0.2">
      <c r="A790" s="406"/>
      <c r="B790" s="407"/>
      <c r="F790" s="409"/>
      <c r="G790" s="409"/>
      <c r="H790" s="409"/>
      <c r="I790" s="409"/>
      <c r="J790" s="409"/>
      <c r="K790" s="409"/>
      <c r="L790" s="409"/>
      <c r="M790" s="409"/>
      <c r="N790" s="409"/>
      <c r="O790" s="409"/>
      <c r="P790" s="409"/>
      <c r="Q790" s="409"/>
      <c r="R790" s="409"/>
      <c r="S790" s="409"/>
      <c r="T790" s="409"/>
      <c r="U790" s="409"/>
      <c r="V790" s="409"/>
      <c r="W790" s="409"/>
      <c r="X790" s="409"/>
      <c r="Y790" s="409"/>
      <c r="Z790" s="409"/>
      <c r="AA790" s="409"/>
      <c r="AB790" s="409"/>
      <c r="AC790" s="409"/>
      <c r="AD790" s="134"/>
      <c r="AE790" s="134"/>
      <c r="AF790" s="134"/>
      <c r="AG790" s="134"/>
      <c r="AH790" s="134"/>
      <c r="AI790" s="134"/>
      <c r="AJ790" s="134"/>
      <c r="AK790" s="409"/>
      <c r="AL790" s="409"/>
      <c r="AM790" s="409"/>
      <c r="AN790" s="409"/>
      <c r="AO790" s="409"/>
    </row>
    <row r="791" spans="1:41" ht="12.75" x14ac:dyDescent="0.2">
      <c r="A791" s="406"/>
      <c r="B791" s="407"/>
      <c r="F791" s="409"/>
      <c r="G791" s="409"/>
      <c r="H791" s="409"/>
      <c r="I791" s="409"/>
      <c r="J791" s="409"/>
      <c r="K791" s="409"/>
      <c r="L791" s="409"/>
      <c r="M791" s="409"/>
      <c r="N791" s="409"/>
      <c r="O791" s="409"/>
      <c r="P791" s="409"/>
      <c r="Q791" s="409"/>
      <c r="R791" s="409"/>
      <c r="S791" s="409"/>
      <c r="T791" s="409"/>
      <c r="U791" s="409"/>
      <c r="V791" s="409"/>
      <c r="W791" s="409"/>
      <c r="X791" s="409"/>
      <c r="Y791" s="409"/>
      <c r="Z791" s="409"/>
      <c r="AA791" s="409"/>
      <c r="AB791" s="409"/>
      <c r="AC791" s="409"/>
      <c r="AD791" s="134"/>
      <c r="AE791" s="134"/>
      <c r="AF791" s="134"/>
      <c r="AG791" s="134"/>
      <c r="AH791" s="134"/>
      <c r="AI791" s="134"/>
      <c r="AJ791" s="134"/>
      <c r="AK791" s="409"/>
      <c r="AL791" s="409"/>
      <c r="AM791" s="409"/>
      <c r="AN791" s="409"/>
      <c r="AO791" s="409"/>
    </row>
    <row r="792" spans="1:41" ht="12.75" x14ac:dyDescent="0.2">
      <c r="A792" s="406"/>
      <c r="B792" s="407"/>
      <c r="F792" s="409"/>
      <c r="G792" s="409"/>
      <c r="H792" s="409"/>
      <c r="I792" s="409"/>
      <c r="J792" s="409"/>
      <c r="K792" s="409"/>
      <c r="L792" s="409"/>
      <c r="M792" s="409"/>
      <c r="N792" s="409"/>
      <c r="O792" s="409"/>
      <c r="P792" s="409"/>
      <c r="Q792" s="409"/>
      <c r="R792" s="409"/>
      <c r="S792" s="409"/>
      <c r="T792" s="409"/>
      <c r="U792" s="409"/>
      <c r="V792" s="409"/>
      <c r="W792" s="409"/>
      <c r="X792" s="409"/>
      <c r="Y792" s="409"/>
      <c r="Z792" s="409"/>
      <c r="AA792" s="409"/>
      <c r="AB792" s="409"/>
      <c r="AC792" s="409"/>
      <c r="AD792" s="134"/>
      <c r="AE792" s="134"/>
      <c r="AF792" s="134"/>
      <c r="AG792" s="134"/>
      <c r="AH792" s="134"/>
      <c r="AI792" s="134"/>
      <c r="AJ792" s="134"/>
      <c r="AK792" s="409"/>
      <c r="AL792" s="409"/>
      <c r="AM792" s="409"/>
      <c r="AN792" s="409"/>
      <c r="AO792" s="409"/>
    </row>
    <row r="793" spans="1:41" ht="12.75" x14ac:dyDescent="0.2">
      <c r="A793" s="406"/>
      <c r="B793" s="407"/>
      <c r="F793" s="409"/>
      <c r="G793" s="409"/>
      <c r="H793" s="409"/>
      <c r="I793" s="409"/>
      <c r="J793" s="409"/>
      <c r="K793" s="409"/>
      <c r="L793" s="409"/>
      <c r="M793" s="409"/>
      <c r="N793" s="409"/>
      <c r="O793" s="409"/>
      <c r="P793" s="409"/>
      <c r="Q793" s="409"/>
      <c r="R793" s="409"/>
      <c r="S793" s="409"/>
      <c r="T793" s="409"/>
      <c r="U793" s="409"/>
      <c r="V793" s="409"/>
      <c r="W793" s="409"/>
      <c r="X793" s="409"/>
      <c r="Y793" s="409"/>
      <c r="Z793" s="409"/>
      <c r="AA793" s="409"/>
      <c r="AB793" s="409"/>
      <c r="AC793" s="409"/>
      <c r="AD793" s="134"/>
      <c r="AE793" s="134"/>
      <c r="AF793" s="134"/>
      <c r="AG793" s="134"/>
      <c r="AH793" s="134"/>
      <c r="AI793" s="134"/>
      <c r="AJ793" s="134"/>
      <c r="AK793" s="409"/>
      <c r="AL793" s="409"/>
      <c r="AM793" s="409"/>
      <c r="AN793" s="409"/>
      <c r="AO793" s="409"/>
    </row>
    <row r="794" spans="1:41" ht="12.75" x14ac:dyDescent="0.2">
      <c r="A794" s="406"/>
      <c r="B794" s="407"/>
      <c r="F794" s="409"/>
      <c r="G794" s="409"/>
      <c r="H794" s="409"/>
      <c r="I794" s="409"/>
      <c r="J794" s="409"/>
      <c r="K794" s="409"/>
      <c r="L794" s="409"/>
      <c r="M794" s="409"/>
      <c r="N794" s="409"/>
      <c r="O794" s="409"/>
      <c r="P794" s="409"/>
      <c r="Q794" s="409"/>
      <c r="R794" s="409"/>
      <c r="S794" s="409"/>
      <c r="T794" s="409"/>
      <c r="U794" s="409"/>
      <c r="V794" s="409"/>
      <c r="W794" s="409"/>
      <c r="X794" s="409"/>
      <c r="Y794" s="409"/>
      <c r="Z794" s="409"/>
      <c r="AA794" s="409"/>
      <c r="AB794" s="409"/>
      <c r="AC794" s="409"/>
      <c r="AD794" s="134"/>
      <c r="AE794" s="134"/>
      <c r="AF794" s="134"/>
      <c r="AG794" s="134"/>
      <c r="AH794" s="134"/>
      <c r="AI794" s="134"/>
      <c r="AJ794" s="134"/>
      <c r="AK794" s="409"/>
      <c r="AL794" s="409"/>
      <c r="AM794" s="409"/>
      <c r="AN794" s="409"/>
      <c r="AO794" s="409"/>
    </row>
    <row r="795" spans="1:41" ht="12.75" x14ac:dyDescent="0.2">
      <c r="A795" s="406"/>
      <c r="B795" s="407"/>
      <c r="F795" s="409"/>
      <c r="G795" s="409"/>
      <c r="H795" s="409"/>
      <c r="I795" s="409"/>
      <c r="J795" s="409"/>
      <c r="K795" s="409"/>
      <c r="L795" s="409"/>
      <c r="M795" s="409"/>
      <c r="N795" s="409"/>
      <c r="O795" s="409"/>
      <c r="P795" s="409"/>
      <c r="Q795" s="409"/>
      <c r="R795" s="409"/>
      <c r="S795" s="409"/>
      <c r="T795" s="409"/>
      <c r="U795" s="409"/>
      <c r="V795" s="409"/>
      <c r="W795" s="409"/>
      <c r="X795" s="409"/>
      <c r="Y795" s="409"/>
      <c r="Z795" s="409"/>
      <c r="AA795" s="409"/>
      <c r="AB795" s="409"/>
      <c r="AC795" s="409"/>
      <c r="AD795" s="134"/>
      <c r="AE795" s="134"/>
      <c r="AF795" s="134"/>
      <c r="AG795" s="134"/>
      <c r="AH795" s="134"/>
      <c r="AI795" s="134"/>
      <c r="AJ795" s="134"/>
      <c r="AK795" s="409"/>
      <c r="AL795" s="409"/>
      <c r="AM795" s="409"/>
      <c r="AN795" s="409"/>
      <c r="AO795" s="409"/>
    </row>
    <row r="796" spans="1:41" ht="12.75" x14ac:dyDescent="0.2">
      <c r="A796" s="406"/>
      <c r="B796" s="407"/>
      <c r="F796" s="409"/>
      <c r="G796" s="409"/>
      <c r="H796" s="409"/>
      <c r="I796" s="409"/>
      <c r="J796" s="409"/>
      <c r="K796" s="409"/>
      <c r="L796" s="409"/>
      <c r="M796" s="409"/>
      <c r="N796" s="409"/>
      <c r="O796" s="409"/>
      <c r="P796" s="409"/>
      <c r="Q796" s="409"/>
      <c r="R796" s="409"/>
      <c r="S796" s="409"/>
      <c r="T796" s="409"/>
      <c r="U796" s="409"/>
      <c r="V796" s="409"/>
      <c r="W796" s="409"/>
      <c r="X796" s="409"/>
      <c r="Y796" s="409"/>
      <c r="Z796" s="409"/>
      <c r="AA796" s="409"/>
      <c r="AB796" s="409"/>
      <c r="AC796" s="409"/>
      <c r="AD796" s="134"/>
      <c r="AE796" s="134"/>
      <c r="AF796" s="134"/>
      <c r="AG796" s="134"/>
      <c r="AH796" s="134"/>
      <c r="AI796" s="134"/>
      <c r="AJ796" s="134"/>
      <c r="AK796" s="409"/>
      <c r="AL796" s="409"/>
      <c r="AM796" s="409"/>
      <c r="AN796" s="409"/>
      <c r="AO796" s="409"/>
    </row>
    <row r="797" spans="1:41" ht="12.75" x14ac:dyDescent="0.2">
      <c r="A797" s="406"/>
      <c r="B797" s="407"/>
      <c r="F797" s="409"/>
      <c r="G797" s="409"/>
      <c r="H797" s="409"/>
      <c r="I797" s="409"/>
      <c r="J797" s="409"/>
      <c r="K797" s="409"/>
      <c r="L797" s="409"/>
      <c r="M797" s="409"/>
      <c r="N797" s="409"/>
      <c r="O797" s="409"/>
      <c r="P797" s="409"/>
      <c r="Q797" s="409"/>
      <c r="R797" s="409"/>
      <c r="S797" s="409"/>
      <c r="T797" s="409"/>
      <c r="U797" s="409"/>
      <c r="V797" s="409"/>
      <c r="W797" s="409"/>
      <c r="X797" s="409"/>
      <c r="Y797" s="409"/>
      <c r="Z797" s="409"/>
      <c r="AA797" s="409"/>
      <c r="AB797" s="409"/>
      <c r="AC797" s="409"/>
      <c r="AD797" s="134"/>
      <c r="AE797" s="134"/>
      <c r="AF797" s="134"/>
      <c r="AG797" s="134"/>
      <c r="AH797" s="134"/>
      <c r="AI797" s="134"/>
      <c r="AJ797" s="134"/>
      <c r="AK797" s="409"/>
      <c r="AL797" s="409"/>
      <c r="AM797" s="409"/>
      <c r="AN797" s="409"/>
      <c r="AO797" s="409"/>
    </row>
    <row r="798" spans="1:41" ht="12.75" x14ac:dyDescent="0.2">
      <c r="A798" s="406"/>
      <c r="B798" s="407"/>
      <c r="F798" s="409"/>
      <c r="G798" s="409"/>
      <c r="H798" s="409"/>
      <c r="I798" s="409"/>
      <c r="J798" s="409"/>
      <c r="K798" s="409"/>
      <c r="L798" s="409"/>
      <c r="M798" s="409"/>
      <c r="N798" s="409"/>
      <c r="O798" s="409"/>
      <c r="P798" s="409"/>
      <c r="Q798" s="409"/>
      <c r="R798" s="409"/>
      <c r="S798" s="409"/>
      <c r="T798" s="409"/>
      <c r="U798" s="409"/>
      <c r="V798" s="409"/>
      <c r="W798" s="409"/>
      <c r="X798" s="409"/>
      <c r="Y798" s="409"/>
      <c r="Z798" s="409"/>
      <c r="AA798" s="409"/>
      <c r="AB798" s="409"/>
      <c r="AC798" s="409"/>
      <c r="AD798" s="134"/>
      <c r="AE798" s="134"/>
      <c r="AF798" s="134"/>
      <c r="AG798" s="134"/>
      <c r="AH798" s="134"/>
      <c r="AI798" s="134"/>
      <c r="AJ798" s="134"/>
      <c r="AK798" s="409"/>
      <c r="AL798" s="409"/>
      <c r="AM798" s="409"/>
      <c r="AN798" s="409"/>
      <c r="AO798" s="409"/>
    </row>
    <row r="799" spans="1:41" ht="12.75" x14ac:dyDescent="0.2">
      <c r="A799" s="406"/>
      <c r="B799" s="407"/>
      <c r="F799" s="409"/>
      <c r="G799" s="409"/>
      <c r="H799" s="409"/>
      <c r="I799" s="409"/>
      <c r="J799" s="409"/>
      <c r="K799" s="409"/>
      <c r="L799" s="409"/>
      <c r="M799" s="409"/>
      <c r="N799" s="409"/>
      <c r="O799" s="409"/>
      <c r="P799" s="409"/>
      <c r="Q799" s="409"/>
      <c r="R799" s="409"/>
      <c r="S799" s="409"/>
      <c r="T799" s="409"/>
      <c r="U799" s="409"/>
      <c r="V799" s="409"/>
      <c r="W799" s="409"/>
      <c r="X799" s="409"/>
      <c r="Y799" s="409"/>
      <c r="Z799" s="409"/>
      <c r="AA799" s="409"/>
      <c r="AB799" s="409"/>
      <c r="AC799" s="409"/>
      <c r="AD799" s="134"/>
      <c r="AE799" s="134"/>
      <c r="AF799" s="134"/>
      <c r="AG799" s="134"/>
      <c r="AH799" s="134"/>
      <c r="AI799" s="134"/>
      <c r="AJ799" s="134"/>
      <c r="AK799" s="409"/>
      <c r="AL799" s="409"/>
      <c r="AM799" s="409"/>
      <c r="AN799" s="409"/>
      <c r="AO799" s="409"/>
    </row>
    <row r="800" spans="1:41" ht="12.75" x14ac:dyDescent="0.2">
      <c r="A800" s="406"/>
      <c r="B800" s="407"/>
      <c r="F800" s="409"/>
      <c r="G800" s="409"/>
      <c r="H800" s="409"/>
      <c r="I800" s="409"/>
      <c r="J800" s="409"/>
      <c r="K800" s="409"/>
      <c r="L800" s="409"/>
      <c r="M800" s="409"/>
      <c r="N800" s="409"/>
      <c r="O800" s="409"/>
      <c r="P800" s="409"/>
      <c r="Q800" s="409"/>
      <c r="R800" s="409"/>
      <c r="S800" s="409"/>
      <c r="T800" s="409"/>
      <c r="U800" s="409"/>
      <c r="V800" s="409"/>
      <c r="W800" s="409"/>
      <c r="X800" s="409"/>
      <c r="Y800" s="409"/>
      <c r="Z800" s="409"/>
      <c r="AA800" s="409"/>
      <c r="AB800" s="409"/>
      <c r="AC800" s="409"/>
      <c r="AD800" s="134"/>
      <c r="AE800" s="134"/>
      <c r="AF800" s="134"/>
      <c r="AG800" s="134"/>
      <c r="AH800" s="134"/>
      <c r="AI800" s="134"/>
      <c r="AJ800" s="134"/>
      <c r="AK800" s="409"/>
      <c r="AL800" s="409"/>
      <c r="AM800" s="409"/>
      <c r="AN800" s="409"/>
      <c r="AO800" s="409"/>
    </row>
    <row r="801" spans="1:41" ht="12.75" x14ac:dyDescent="0.2">
      <c r="A801" s="406"/>
      <c r="B801" s="407"/>
      <c r="F801" s="409"/>
      <c r="G801" s="409"/>
      <c r="H801" s="409"/>
      <c r="I801" s="409"/>
      <c r="J801" s="409"/>
      <c r="K801" s="409"/>
      <c r="L801" s="409"/>
      <c r="M801" s="409"/>
      <c r="N801" s="409"/>
      <c r="O801" s="409"/>
      <c r="P801" s="409"/>
      <c r="Q801" s="409"/>
      <c r="R801" s="409"/>
      <c r="S801" s="409"/>
      <c r="T801" s="409"/>
      <c r="U801" s="409"/>
      <c r="V801" s="409"/>
      <c r="W801" s="409"/>
      <c r="X801" s="409"/>
      <c r="Y801" s="409"/>
      <c r="Z801" s="409"/>
      <c r="AA801" s="409"/>
      <c r="AB801" s="409"/>
      <c r="AC801" s="409"/>
      <c r="AD801" s="134"/>
      <c r="AE801" s="134"/>
      <c r="AF801" s="134"/>
      <c r="AG801" s="134"/>
      <c r="AH801" s="134"/>
      <c r="AI801" s="134"/>
      <c r="AJ801" s="134"/>
      <c r="AK801" s="409"/>
      <c r="AL801" s="409"/>
      <c r="AM801" s="409"/>
      <c r="AN801" s="409"/>
      <c r="AO801" s="409"/>
    </row>
    <row r="802" spans="1:41" ht="12.75" x14ac:dyDescent="0.2">
      <c r="A802" s="406"/>
      <c r="B802" s="407"/>
      <c r="F802" s="409"/>
      <c r="G802" s="409"/>
      <c r="H802" s="409"/>
      <c r="I802" s="409"/>
      <c r="J802" s="409"/>
      <c r="K802" s="409"/>
      <c r="L802" s="409"/>
      <c r="M802" s="409"/>
      <c r="N802" s="409"/>
      <c r="O802" s="409"/>
      <c r="P802" s="409"/>
      <c r="Q802" s="409"/>
      <c r="R802" s="409"/>
      <c r="S802" s="409"/>
      <c r="T802" s="409"/>
      <c r="U802" s="409"/>
      <c r="V802" s="409"/>
      <c r="W802" s="409"/>
      <c r="X802" s="409"/>
      <c r="Y802" s="409"/>
      <c r="Z802" s="409"/>
      <c r="AA802" s="409"/>
      <c r="AB802" s="409"/>
      <c r="AC802" s="409"/>
      <c r="AD802" s="134"/>
      <c r="AE802" s="134"/>
      <c r="AF802" s="134"/>
      <c r="AG802" s="134"/>
      <c r="AH802" s="134"/>
      <c r="AI802" s="134"/>
      <c r="AJ802" s="134"/>
      <c r="AK802" s="409"/>
      <c r="AL802" s="409"/>
      <c r="AM802" s="409"/>
      <c r="AN802" s="409"/>
      <c r="AO802" s="409"/>
    </row>
    <row r="803" spans="1:41" ht="12.75" x14ac:dyDescent="0.2">
      <c r="A803" s="406"/>
      <c r="B803" s="407"/>
      <c r="F803" s="409"/>
      <c r="G803" s="409"/>
      <c r="H803" s="409"/>
      <c r="I803" s="409"/>
      <c r="J803" s="409"/>
      <c r="K803" s="409"/>
      <c r="L803" s="409"/>
      <c r="M803" s="409"/>
      <c r="N803" s="409"/>
      <c r="O803" s="409"/>
      <c r="P803" s="409"/>
      <c r="Q803" s="409"/>
      <c r="R803" s="409"/>
      <c r="S803" s="409"/>
      <c r="T803" s="409"/>
      <c r="U803" s="409"/>
      <c r="V803" s="409"/>
      <c r="W803" s="409"/>
      <c r="X803" s="409"/>
      <c r="Y803" s="409"/>
      <c r="Z803" s="409"/>
      <c r="AA803" s="409"/>
      <c r="AB803" s="409"/>
      <c r="AC803" s="409"/>
      <c r="AD803" s="134"/>
      <c r="AE803" s="134"/>
      <c r="AF803" s="134"/>
      <c r="AG803" s="134"/>
      <c r="AH803" s="134"/>
      <c r="AI803" s="134"/>
      <c r="AJ803" s="134"/>
      <c r="AK803" s="409"/>
      <c r="AL803" s="409"/>
      <c r="AM803" s="409"/>
      <c r="AN803" s="409"/>
      <c r="AO803" s="409"/>
    </row>
    <row r="804" spans="1:41" ht="12.75" x14ac:dyDescent="0.2">
      <c r="A804" s="406"/>
      <c r="B804" s="407"/>
      <c r="F804" s="409"/>
      <c r="G804" s="409"/>
      <c r="H804" s="409"/>
      <c r="I804" s="409"/>
      <c r="J804" s="409"/>
      <c r="K804" s="409"/>
      <c r="L804" s="409"/>
      <c r="M804" s="409"/>
      <c r="N804" s="409"/>
      <c r="O804" s="409"/>
      <c r="P804" s="409"/>
      <c r="Q804" s="409"/>
      <c r="R804" s="409"/>
      <c r="S804" s="409"/>
      <c r="T804" s="409"/>
      <c r="U804" s="409"/>
      <c r="V804" s="409"/>
      <c r="W804" s="409"/>
      <c r="X804" s="409"/>
      <c r="Y804" s="409"/>
      <c r="Z804" s="409"/>
      <c r="AA804" s="409"/>
      <c r="AB804" s="409"/>
      <c r="AC804" s="409"/>
      <c r="AD804" s="134"/>
      <c r="AE804" s="134"/>
      <c r="AF804" s="134"/>
      <c r="AG804" s="134"/>
      <c r="AH804" s="134"/>
      <c r="AI804" s="134"/>
      <c r="AJ804" s="134"/>
      <c r="AK804" s="409"/>
      <c r="AL804" s="409"/>
      <c r="AM804" s="409"/>
      <c r="AN804" s="409"/>
      <c r="AO804" s="409"/>
    </row>
    <row r="805" spans="1:41" ht="12.75" x14ac:dyDescent="0.2">
      <c r="A805" s="406"/>
      <c r="B805" s="407"/>
      <c r="F805" s="409"/>
      <c r="G805" s="409"/>
      <c r="H805" s="409"/>
      <c r="I805" s="409"/>
      <c r="J805" s="409"/>
      <c r="K805" s="409"/>
      <c r="L805" s="409"/>
      <c r="M805" s="409"/>
      <c r="N805" s="409"/>
      <c r="O805" s="409"/>
      <c r="P805" s="409"/>
      <c r="Q805" s="409"/>
      <c r="R805" s="409"/>
      <c r="S805" s="409"/>
      <c r="T805" s="409"/>
      <c r="U805" s="409"/>
      <c r="V805" s="409"/>
      <c r="W805" s="409"/>
      <c r="X805" s="409"/>
      <c r="Y805" s="409"/>
      <c r="Z805" s="409"/>
      <c r="AA805" s="409"/>
      <c r="AB805" s="409"/>
      <c r="AC805" s="409"/>
      <c r="AD805" s="134"/>
      <c r="AE805" s="134"/>
      <c r="AF805" s="134"/>
      <c r="AG805" s="134"/>
      <c r="AH805" s="134"/>
      <c r="AI805" s="134"/>
      <c r="AJ805" s="134"/>
      <c r="AK805" s="409"/>
      <c r="AL805" s="409"/>
      <c r="AM805" s="409"/>
      <c r="AN805" s="409"/>
      <c r="AO805" s="409"/>
    </row>
    <row r="806" spans="1:41" ht="12.75" x14ac:dyDescent="0.2">
      <c r="A806" s="406"/>
      <c r="B806" s="407"/>
      <c r="F806" s="409"/>
      <c r="G806" s="409"/>
      <c r="H806" s="409"/>
      <c r="I806" s="409"/>
      <c r="J806" s="409"/>
      <c r="K806" s="409"/>
      <c r="L806" s="409"/>
      <c r="M806" s="409"/>
      <c r="N806" s="409"/>
      <c r="O806" s="409"/>
      <c r="P806" s="409"/>
      <c r="Q806" s="409"/>
      <c r="R806" s="409"/>
      <c r="S806" s="409"/>
      <c r="T806" s="409"/>
      <c r="U806" s="409"/>
      <c r="V806" s="409"/>
      <c r="W806" s="409"/>
      <c r="X806" s="409"/>
      <c r="Y806" s="409"/>
      <c r="Z806" s="409"/>
      <c r="AA806" s="409"/>
      <c r="AB806" s="409"/>
      <c r="AC806" s="409"/>
      <c r="AD806" s="134"/>
      <c r="AE806" s="134"/>
      <c r="AF806" s="134"/>
      <c r="AG806" s="134"/>
      <c r="AH806" s="134"/>
      <c r="AI806" s="134"/>
      <c r="AJ806" s="134"/>
      <c r="AK806" s="409"/>
      <c r="AL806" s="409"/>
      <c r="AM806" s="409"/>
      <c r="AN806" s="409"/>
      <c r="AO806" s="409"/>
    </row>
    <row r="807" spans="1:41" ht="12.75" x14ac:dyDescent="0.2">
      <c r="A807" s="406"/>
      <c r="B807" s="407"/>
      <c r="F807" s="409"/>
      <c r="G807" s="409"/>
      <c r="H807" s="409"/>
      <c r="I807" s="409"/>
      <c r="J807" s="409"/>
      <c r="K807" s="409"/>
      <c r="L807" s="409"/>
      <c r="M807" s="409"/>
      <c r="N807" s="409"/>
      <c r="O807" s="409"/>
      <c r="P807" s="409"/>
      <c r="Q807" s="409"/>
      <c r="R807" s="409"/>
      <c r="S807" s="409"/>
      <c r="T807" s="409"/>
      <c r="U807" s="409"/>
      <c r="V807" s="409"/>
      <c r="W807" s="409"/>
      <c r="X807" s="409"/>
      <c r="Y807" s="409"/>
      <c r="Z807" s="409"/>
      <c r="AA807" s="409"/>
      <c r="AB807" s="409"/>
      <c r="AC807" s="409"/>
      <c r="AD807" s="134"/>
      <c r="AE807" s="134"/>
      <c r="AF807" s="134"/>
      <c r="AG807" s="134"/>
      <c r="AH807" s="134"/>
      <c r="AI807" s="134"/>
      <c r="AJ807" s="134"/>
      <c r="AK807" s="409"/>
      <c r="AL807" s="409"/>
      <c r="AM807" s="409"/>
      <c r="AN807" s="409"/>
      <c r="AO807" s="409"/>
    </row>
    <row r="808" spans="1:41" ht="12.75" x14ac:dyDescent="0.2">
      <c r="A808" s="406"/>
      <c r="B808" s="407"/>
      <c r="F808" s="409"/>
      <c r="G808" s="409"/>
      <c r="H808" s="409"/>
      <c r="I808" s="409"/>
      <c r="J808" s="409"/>
      <c r="K808" s="409"/>
      <c r="L808" s="409"/>
      <c r="M808" s="409"/>
      <c r="N808" s="409"/>
      <c r="O808" s="409"/>
      <c r="P808" s="409"/>
      <c r="Q808" s="409"/>
      <c r="R808" s="409"/>
      <c r="S808" s="409"/>
      <c r="T808" s="409"/>
      <c r="U808" s="409"/>
      <c r="V808" s="409"/>
      <c r="W808" s="409"/>
      <c r="X808" s="409"/>
      <c r="Y808" s="409"/>
      <c r="Z808" s="409"/>
      <c r="AA808" s="409"/>
      <c r="AB808" s="409"/>
      <c r="AC808" s="409"/>
      <c r="AD808" s="134"/>
      <c r="AE808" s="134"/>
      <c r="AF808" s="134"/>
      <c r="AG808" s="134"/>
      <c r="AH808" s="134"/>
      <c r="AI808" s="134"/>
      <c r="AJ808" s="134"/>
      <c r="AK808" s="409"/>
      <c r="AL808" s="409"/>
      <c r="AM808" s="409"/>
      <c r="AN808" s="409"/>
      <c r="AO808" s="409"/>
    </row>
    <row r="809" spans="1:41" ht="12.75" x14ac:dyDescent="0.2">
      <c r="A809" s="406"/>
      <c r="B809" s="407"/>
      <c r="F809" s="409"/>
      <c r="G809" s="409"/>
      <c r="H809" s="409"/>
      <c r="I809" s="409"/>
      <c r="J809" s="409"/>
      <c r="K809" s="409"/>
      <c r="L809" s="409"/>
      <c r="M809" s="409"/>
      <c r="N809" s="409"/>
      <c r="O809" s="409"/>
      <c r="P809" s="409"/>
      <c r="Q809" s="409"/>
      <c r="R809" s="409"/>
      <c r="S809" s="409"/>
      <c r="T809" s="409"/>
      <c r="U809" s="409"/>
      <c r="V809" s="409"/>
      <c r="W809" s="409"/>
      <c r="X809" s="409"/>
      <c r="Y809" s="409"/>
      <c r="Z809" s="409"/>
      <c r="AA809" s="409"/>
      <c r="AB809" s="409"/>
      <c r="AC809" s="409"/>
      <c r="AD809" s="134"/>
      <c r="AE809" s="134"/>
      <c r="AF809" s="134"/>
      <c r="AG809" s="134"/>
      <c r="AH809" s="134"/>
      <c r="AI809" s="134"/>
      <c r="AJ809" s="134"/>
      <c r="AK809" s="409"/>
      <c r="AL809" s="409"/>
      <c r="AM809" s="409"/>
      <c r="AN809" s="409"/>
      <c r="AO809" s="409"/>
    </row>
    <row r="810" spans="1:41" ht="12.75" x14ac:dyDescent="0.2">
      <c r="A810" s="406"/>
      <c r="B810" s="407"/>
      <c r="F810" s="409"/>
      <c r="G810" s="409"/>
      <c r="H810" s="409"/>
      <c r="I810" s="409"/>
      <c r="J810" s="409"/>
      <c r="K810" s="409"/>
      <c r="L810" s="409"/>
      <c r="M810" s="409"/>
      <c r="N810" s="409"/>
      <c r="O810" s="409"/>
      <c r="P810" s="409"/>
      <c r="Q810" s="409"/>
      <c r="R810" s="409"/>
      <c r="S810" s="409"/>
      <c r="T810" s="409"/>
      <c r="U810" s="409"/>
      <c r="V810" s="409"/>
      <c r="W810" s="409"/>
      <c r="X810" s="409"/>
      <c r="Y810" s="409"/>
      <c r="Z810" s="409"/>
      <c r="AA810" s="409"/>
      <c r="AB810" s="409"/>
      <c r="AC810" s="409"/>
      <c r="AD810" s="134"/>
      <c r="AE810" s="134"/>
      <c r="AF810" s="134"/>
      <c r="AG810" s="134"/>
      <c r="AH810" s="134"/>
      <c r="AI810" s="134"/>
      <c r="AJ810" s="134"/>
      <c r="AK810" s="409"/>
      <c r="AL810" s="409"/>
      <c r="AM810" s="409"/>
      <c r="AN810" s="409"/>
      <c r="AO810" s="409"/>
    </row>
    <row r="811" spans="1:41" ht="12.75" x14ac:dyDescent="0.2">
      <c r="A811" s="406"/>
      <c r="B811" s="407"/>
      <c r="F811" s="409"/>
      <c r="G811" s="409"/>
      <c r="H811" s="409"/>
      <c r="I811" s="409"/>
      <c r="J811" s="409"/>
      <c r="K811" s="409"/>
      <c r="L811" s="409"/>
      <c r="M811" s="409"/>
      <c r="N811" s="409"/>
      <c r="O811" s="409"/>
      <c r="P811" s="409"/>
      <c r="Q811" s="409"/>
      <c r="R811" s="409"/>
      <c r="S811" s="409"/>
      <c r="T811" s="409"/>
      <c r="U811" s="409"/>
      <c r="V811" s="409"/>
      <c r="W811" s="409"/>
      <c r="X811" s="409"/>
      <c r="Y811" s="409"/>
      <c r="Z811" s="409"/>
      <c r="AA811" s="409"/>
      <c r="AB811" s="409"/>
      <c r="AC811" s="409"/>
      <c r="AD811" s="134"/>
      <c r="AE811" s="134"/>
      <c r="AF811" s="134"/>
      <c r="AG811" s="134"/>
      <c r="AH811" s="134"/>
      <c r="AI811" s="134"/>
      <c r="AJ811" s="134"/>
      <c r="AK811" s="409"/>
      <c r="AL811" s="409"/>
      <c r="AM811" s="409"/>
      <c r="AN811" s="409"/>
      <c r="AO811" s="409"/>
    </row>
    <row r="812" spans="1:41" ht="12.75" x14ac:dyDescent="0.2">
      <c r="A812" s="406"/>
      <c r="B812" s="407"/>
      <c r="F812" s="409"/>
      <c r="G812" s="409"/>
      <c r="H812" s="409"/>
      <c r="I812" s="409"/>
      <c r="J812" s="409"/>
      <c r="K812" s="409"/>
      <c r="L812" s="409"/>
      <c r="M812" s="409"/>
      <c r="N812" s="409"/>
      <c r="O812" s="409"/>
      <c r="P812" s="409"/>
      <c r="Q812" s="409"/>
      <c r="R812" s="409"/>
      <c r="S812" s="409"/>
      <c r="T812" s="409"/>
      <c r="U812" s="409"/>
      <c r="V812" s="409"/>
      <c r="W812" s="409"/>
      <c r="X812" s="409"/>
      <c r="Y812" s="409"/>
      <c r="Z812" s="409"/>
      <c r="AA812" s="409"/>
      <c r="AB812" s="409"/>
      <c r="AC812" s="409"/>
      <c r="AD812" s="134"/>
      <c r="AE812" s="134"/>
      <c r="AF812" s="134"/>
      <c r="AG812" s="134"/>
      <c r="AH812" s="134"/>
      <c r="AI812" s="134"/>
      <c r="AJ812" s="134"/>
      <c r="AK812" s="409"/>
      <c r="AL812" s="409"/>
      <c r="AM812" s="409"/>
      <c r="AN812" s="409"/>
      <c r="AO812" s="409"/>
    </row>
    <row r="813" spans="1:41" ht="12.75" x14ac:dyDescent="0.2">
      <c r="A813" s="406"/>
      <c r="B813" s="407"/>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c r="AB813" s="409"/>
      <c r="AC813" s="409"/>
      <c r="AD813" s="134"/>
      <c r="AE813" s="134"/>
      <c r="AF813" s="134"/>
      <c r="AG813" s="134"/>
      <c r="AH813" s="134"/>
      <c r="AI813" s="134"/>
      <c r="AJ813" s="134"/>
      <c r="AK813" s="409"/>
      <c r="AL813" s="409"/>
      <c r="AM813" s="409"/>
      <c r="AN813" s="409"/>
      <c r="AO813" s="409"/>
    </row>
    <row r="814" spans="1:41" ht="12.75" x14ac:dyDescent="0.2">
      <c r="A814" s="406"/>
      <c r="B814" s="407"/>
      <c r="F814" s="409"/>
      <c r="G814" s="409"/>
      <c r="H814" s="409"/>
      <c r="I814" s="409"/>
      <c r="J814" s="409"/>
      <c r="K814" s="409"/>
      <c r="L814" s="409"/>
      <c r="M814" s="409"/>
      <c r="N814" s="409"/>
      <c r="O814" s="409"/>
      <c r="P814" s="409"/>
      <c r="Q814" s="409"/>
      <c r="R814" s="409"/>
      <c r="S814" s="409"/>
      <c r="T814" s="409"/>
      <c r="U814" s="409"/>
      <c r="V814" s="409"/>
      <c r="W814" s="409"/>
      <c r="X814" s="409"/>
      <c r="Y814" s="409"/>
      <c r="Z814" s="409"/>
      <c r="AA814" s="409"/>
      <c r="AB814" s="409"/>
      <c r="AC814" s="409"/>
      <c r="AD814" s="134"/>
      <c r="AE814" s="134"/>
      <c r="AF814" s="134"/>
      <c r="AG814" s="134"/>
      <c r="AH814" s="134"/>
      <c r="AI814" s="134"/>
      <c r="AJ814" s="134"/>
      <c r="AK814" s="409"/>
      <c r="AL814" s="409"/>
      <c r="AM814" s="409"/>
      <c r="AN814" s="409"/>
      <c r="AO814" s="409"/>
    </row>
    <row r="815" spans="1:41" ht="12.75" x14ac:dyDescent="0.2">
      <c r="A815" s="406"/>
      <c r="B815" s="407"/>
      <c r="F815" s="409"/>
      <c r="G815" s="409"/>
      <c r="H815" s="409"/>
      <c r="I815" s="409"/>
      <c r="J815" s="409"/>
      <c r="K815" s="409"/>
      <c r="L815" s="409"/>
      <c r="M815" s="409"/>
      <c r="N815" s="409"/>
      <c r="O815" s="409"/>
      <c r="P815" s="409"/>
      <c r="Q815" s="409"/>
      <c r="R815" s="409"/>
      <c r="S815" s="409"/>
      <c r="T815" s="409"/>
      <c r="U815" s="409"/>
      <c r="V815" s="409"/>
      <c r="W815" s="409"/>
      <c r="X815" s="409"/>
      <c r="Y815" s="409"/>
      <c r="Z815" s="409"/>
      <c r="AA815" s="409"/>
      <c r="AB815" s="409"/>
      <c r="AC815" s="409"/>
      <c r="AD815" s="134"/>
      <c r="AE815" s="134"/>
      <c r="AF815" s="134"/>
      <c r="AG815" s="134"/>
      <c r="AH815" s="134"/>
      <c r="AI815" s="134"/>
      <c r="AJ815" s="134"/>
      <c r="AK815" s="409"/>
      <c r="AL815" s="409"/>
      <c r="AM815" s="409"/>
      <c r="AN815" s="409"/>
      <c r="AO815" s="409"/>
    </row>
    <row r="816" spans="1:41" ht="12.75" x14ac:dyDescent="0.2">
      <c r="A816" s="406"/>
      <c r="B816" s="407"/>
      <c r="F816" s="409"/>
      <c r="G816" s="409"/>
      <c r="H816" s="409"/>
      <c r="I816" s="409"/>
      <c r="J816" s="409"/>
      <c r="K816" s="409"/>
      <c r="L816" s="409"/>
      <c r="M816" s="409"/>
      <c r="N816" s="409"/>
      <c r="O816" s="409"/>
      <c r="P816" s="409"/>
      <c r="Q816" s="409"/>
      <c r="R816" s="409"/>
      <c r="S816" s="409"/>
      <c r="T816" s="409"/>
      <c r="U816" s="409"/>
      <c r="V816" s="409"/>
      <c r="W816" s="409"/>
      <c r="X816" s="409"/>
      <c r="Y816" s="409"/>
      <c r="Z816" s="409"/>
      <c r="AA816" s="409"/>
      <c r="AB816" s="409"/>
      <c r="AC816" s="409"/>
      <c r="AD816" s="134"/>
      <c r="AE816" s="134"/>
      <c r="AF816" s="134"/>
      <c r="AG816" s="134"/>
      <c r="AH816" s="134"/>
      <c r="AI816" s="134"/>
      <c r="AJ816" s="134"/>
      <c r="AK816" s="409"/>
      <c r="AL816" s="409"/>
      <c r="AM816" s="409"/>
      <c r="AN816" s="409"/>
      <c r="AO816" s="409"/>
    </row>
    <row r="817" spans="1:41" ht="12.75" x14ac:dyDescent="0.2">
      <c r="A817" s="406"/>
      <c r="B817" s="407"/>
      <c r="F817" s="409"/>
      <c r="G817" s="409"/>
      <c r="H817" s="409"/>
      <c r="I817" s="409"/>
      <c r="J817" s="409"/>
      <c r="K817" s="409"/>
      <c r="L817" s="409"/>
      <c r="M817" s="409"/>
      <c r="N817" s="409"/>
      <c r="O817" s="409"/>
      <c r="P817" s="409"/>
      <c r="Q817" s="409"/>
      <c r="R817" s="409"/>
      <c r="S817" s="409"/>
      <c r="T817" s="409"/>
      <c r="U817" s="409"/>
      <c r="V817" s="409"/>
      <c r="W817" s="409"/>
      <c r="X817" s="409"/>
      <c r="Y817" s="409"/>
      <c r="Z817" s="409"/>
      <c r="AA817" s="409"/>
      <c r="AB817" s="409"/>
      <c r="AC817" s="409"/>
      <c r="AD817" s="134"/>
      <c r="AE817" s="134"/>
      <c r="AF817" s="134"/>
      <c r="AG817" s="134"/>
      <c r="AH817" s="134"/>
      <c r="AI817" s="134"/>
      <c r="AJ817" s="134"/>
      <c r="AK817" s="409"/>
      <c r="AL817" s="409"/>
      <c r="AM817" s="409"/>
      <c r="AN817" s="409"/>
      <c r="AO817" s="409"/>
    </row>
    <row r="818" spans="1:41" ht="12.75" x14ac:dyDescent="0.2">
      <c r="A818" s="406"/>
      <c r="B818" s="407"/>
      <c r="F818" s="409"/>
      <c r="G818" s="409"/>
      <c r="H818" s="409"/>
      <c r="I818" s="409"/>
      <c r="J818" s="409"/>
      <c r="K818" s="409"/>
      <c r="L818" s="409"/>
      <c r="M818" s="409"/>
      <c r="N818" s="409"/>
      <c r="O818" s="409"/>
      <c r="P818" s="409"/>
      <c r="Q818" s="409"/>
      <c r="R818" s="409"/>
      <c r="S818" s="409"/>
      <c r="T818" s="409"/>
      <c r="U818" s="409"/>
      <c r="V818" s="409"/>
      <c r="W818" s="409"/>
      <c r="X818" s="409"/>
      <c r="Y818" s="409"/>
      <c r="Z818" s="409"/>
      <c r="AA818" s="409"/>
      <c r="AB818" s="409"/>
      <c r="AC818" s="409"/>
      <c r="AD818" s="134"/>
      <c r="AE818" s="134"/>
      <c r="AF818" s="134"/>
      <c r="AG818" s="134"/>
      <c r="AH818" s="134"/>
      <c r="AI818" s="134"/>
      <c r="AJ818" s="134"/>
      <c r="AK818" s="409"/>
      <c r="AL818" s="409"/>
      <c r="AM818" s="409"/>
      <c r="AN818" s="409"/>
      <c r="AO818" s="409"/>
    </row>
    <row r="819" spans="1:41" ht="12.75" x14ac:dyDescent="0.2">
      <c r="A819" s="406"/>
      <c r="B819" s="407"/>
      <c r="F819" s="409"/>
      <c r="G819" s="409"/>
      <c r="H819" s="409"/>
      <c r="I819" s="409"/>
      <c r="J819" s="409"/>
      <c r="K819" s="409"/>
      <c r="L819" s="409"/>
      <c r="M819" s="409"/>
      <c r="N819" s="409"/>
      <c r="O819" s="409"/>
      <c r="P819" s="409"/>
      <c r="Q819" s="409"/>
      <c r="R819" s="409"/>
      <c r="S819" s="409"/>
      <c r="T819" s="409"/>
      <c r="U819" s="409"/>
      <c r="V819" s="409"/>
      <c r="W819" s="409"/>
      <c r="X819" s="409"/>
      <c r="Y819" s="409"/>
      <c r="Z819" s="409"/>
      <c r="AA819" s="409"/>
      <c r="AB819" s="409"/>
      <c r="AC819" s="409"/>
      <c r="AD819" s="134"/>
      <c r="AE819" s="134"/>
      <c r="AF819" s="134"/>
      <c r="AG819" s="134"/>
      <c r="AH819" s="134"/>
      <c r="AI819" s="134"/>
      <c r="AJ819" s="134"/>
      <c r="AK819" s="409"/>
      <c r="AL819" s="409"/>
      <c r="AM819" s="409"/>
      <c r="AN819" s="409"/>
      <c r="AO819" s="409"/>
    </row>
    <row r="820" spans="1:41" ht="12.75" x14ac:dyDescent="0.2">
      <c r="A820" s="406"/>
      <c r="B820" s="407"/>
      <c r="F820" s="409"/>
      <c r="G820" s="409"/>
      <c r="H820" s="409"/>
      <c r="I820" s="409"/>
      <c r="J820" s="409"/>
      <c r="K820" s="409"/>
      <c r="L820" s="409"/>
      <c r="M820" s="409"/>
      <c r="N820" s="409"/>
      <c r="O820" s="409"/>
      <c r="P820" s="409"/>
      <c r="Q820" s="409"/>
      <c r="R820" s="409"/>
      <c r="S820" s="409"/>
      <c r="T820" s="409"/>
      <c r="U820" s="409"/>
      <c r="V820" s="409"/>
      <c r="W820" s="409"/>
      <c r="X820" s="409"/>
      <c r="Y820" s="409"/>
      <c r="Z820" s="409"/>
      <c r="AA820" s="409"/>
      <c r="AB820" s="409"/>
      <c r="AC820" s="409"/>
      <c r="AD820" s="134"/>
      <c r="AE820" s="134"/>
      <c r="AF820" s="134"/>
      <c r="AG820" s="134"/>
      <c r="AH820" s="134"/>
      <c r="AI820" s="134"/>
      <c r="AJ820" s="134"/>
      <c r="AK820" s="409"/>
      <c r="AL820" s="409"/>
      <c r="AM820" s="409"/>
      <c r="AN820" s="409"/>
      <c r="AO820" s="409"/>
    </row>
    <row r="821" spans="1:41" ht="12.75" x14ac:dyDescent="0.2">
      <c r="A821" s="406"/>
      <c r="B821" s="407"/>
      <c r="F821" s="409"/>
      <c r="G821" s="409"/>
      <c r="H821" s="409"/>
      <c r="I821" s="409"/>
      <c r="J821" s="409"/>
      <c r="K821" s="409"/>
      <c r="L821" s="409"/>
      <c r="M821" s="409"/>
      <c r="N821" s="409"/>
      <c r="O821" s="409"/>
      <c r="P821" s="409"/>
      <c r="Q821" s="409"/>
      <c r="R821" s="409"/>
      <c r="S821" s="409"/>
      <c r="T821" s="409"/>
      <c r="U821" s="409"/>
      <c r="V821" s="409"/>
      <c r="W821" s="409"/>
      <c r="X821" s="409"/>
      <c r="Y821" s="409"/>
      <c r="Z821" s="409"/>
      <c r="AA821" s="409"/>
      <c r="AB821" s="409"/>
      <c r="AC821" s="409"/>
      <c r="AD821" s="134"/>
      <c r="AE821" s="134"/>
      <c r="AF821" s="134"/>
      <c r="AG821" s="134"/>
      <c r="AH821" s="134"/>
      <c r="AI821" s="134"/>
      <c r="AJ821" s="134"/>
      <c r="AK821" s="409"/>
      <c r="AL821" s="409"/>
      <c r="AM821" s="409"/>
      <c r="AN821" s="409"/>
      <c r="AO821" s="409"/>
    </row>
    <row r="822" spans="1:41" ht="12.75" x14ac:dyDescent="0.2">
      <c r="A822" s="406"/>
      <c r="B822" s="407"/>
      <c r="F822" s="409"/>
      <c r="G822" s="409"/>
      <c r="H822" s="409"/>
      <c r="I822" s="409"/>
      <c r="J822" s="409"/>
      <c r="K822" s="409"/>
      <c r="L822" s="409"/>
      <c r="M822" s="409"/>
      <c r="N822" s="409"/>
      <c r="O822" s="409"/>
      <c r="P822" s="409"/>
      <c r="Q822" s="409"/>
      <c r="R822" s="409"/>
      <c r="S822" s="409"/>
      <c r="T822" s="409"/>
      <c r="U822" s="409"/>
      <c r="V822" s="409"/>
      <c r="W822" s="409"/>
      <c r="X822" s="409"/>
      <c r="Y822" s="409"/>
      <c r="Z822" s="409"/>
      <c r="AA822" s="409"/>
      <c r="AB822" s="409"/>
      <c r="AC822" s="409"/>
      <c r="AD822" s="134"/>
      <c r="AE822" s="134"/>
      <c r="AF822" s="134"/>
      <c r="AG822" s="134"/>
      <c r="AH822" s="134"/>
      <c r="AI822" s="134"/>
      <c r="AJ822" s="134"/>
      <c r="AK822" s="409"/>
      <c r="AL822" s="409"/>
      <c r="AM822" s="409"/>
      <c r="AN822" s="409"/>
      <c r="AO822" s="409"/>
    </row>
    <row r="823" spans="1:41" ht="12.75" x14ac:dyDescent="0.2">
      <c r="A823" s="406"/>
      <c r="B823" s="407"/>
      <c r="F823" s="409"/>
      <c r="G823" s="409"/>
      <c r="H823" s="409"/>
      <c r="I823" s="409"/>
      <c r="J823" s="409"/>
      <c r="K823" s="409"/>
      <c r="L823" s="409"/>
      <c r="M823" s="409"/>
      <c r="N823" s="409"/>
      <c r="O823" s="409"/>
      <c r="P823" s="409"/>
      <c r="Q823" s="409"/>
      <c r="R823" s="409"/>
      <c r="S823" s="409"/>
      <c r="T823" s="409"/>
      <c r="U823" s="409"/>
      <c r="V823" s="409"/>
      <c r="W823" s="409"/>
      <c r="X823" s="409"/>
      <c r="Y823" s="409"/>
      <c r="Z823" s="409"/>
      <c r="AA823" s="409"/>
      <c r="AB823" s="409"/>
      <c r="AC823" s="409"/>
      <c r="AD823" s="134"/>
      <c r="AE823" s="134"/>
      <c r="AF823" s="134"/>
      <c r="AG823" s="134"/>
      <c r="AH823" s="134"/>
      <c r="AI823" s="134"/>
      <c r="AJ823" s="134"/>
      <c r="AK823" s="409"/>
      <c r="AL823" s="409"/>
      <c r="AM823" s="409"/>
      <c r="AN823" s="409"/>
      <c r="AO823" s="409"/>
    </row>
    <row r="824" spans="1:41" ht="12.75" x14ac:dyDescent="0.2">
      <c r="A824" s="406"/>
      <c r="B824" s="407"/>
      <c r="F824" s="409"/>
      <c r="G824" s="409"/>
      <c r="H824" s="409"/>
      <c r="I824" s="409"/>
      <c r="J824" s="409"/>
      <c r="K824" s="409"/>
      <c r="L824" s="409"/>
      <c r="M824" s="409"/>
      <c r="N824" s="409"/>
      <c r="O824" s="409"/>
      <c r="P824" s="409"/>
      <c r="Q824" s="409"/>
      <c r="R824" s="409"/>
      <c r="S824" s="409"/>
      <c r="T824" s="409"/>
      <c r="U824" s="409"/>
      <c r="V824" s="409"/>
      <c r="W824" s="409"/>
      <c r="X824" s="409"/>
      <c r="Y824" s="409"/>
      <c r="Z824" s="409"/>
      <c r="AA824" s="409"/>
      <c r="AB824" s="409"/>
      <c r="AC824" s="409"/>
      <c r="AD824" s="134"/>
      <c r="AE824" s="134"/>
      <c r="AF824" s="134"/>
      <c r="AG824" s="134"/>
      <c r="AH824" s="134"/>
      <c r="AI824" s="134"/>
      <c r="AJ824" s="134"/>
      <c r="AK824" s="409"/>
      <c r="AL824" s="409"/>
      <c r="AM824" s="409"/>
      <c r="AN824" s="409"/>
      <c r="AO824" s="409"/>
    </row>
    <row r="825" spans="1:41" ht="12.75" x14ac:dyDescent="0.2">
      <c r="A825" s="406"/>
      <c r="B825" s="407"/>
      <c r="F825" s="409"/>
      <c r="G825" s="409"/>
      <c r="H825" s="409"/>
      <c r="I825" s="409"/>
      <c r="J825" s="409"/>
      <c r="K825" s="409"/>
      <c r="L825" s="409"/>
      <c r="M825" s="409"/>
      <c r="N825" s="409"/>
      <c r="O825" s="409"/>
      <c r="P825" s="409"/>
      <c r="Q825" s="409"/>
      <c r="R825" s="409"/>
      <c r="S825" s="409"/>
      <c r="T825" s="409"/>
      <c r="U825" s="409"/>
      <c r="V825" s="409"/>
      <c r="W825" s="409"/>
      <c r="X825" s="409"/>
      <c r="Y825" s="409"/>
      <c r="Z825" s="409"/>
      <c r="AA825" s="409"/>
      <c r="AB825" s="409"/>
      <c r="AC825" s="409"/>
      <c r="AD825" s="134"/>
      <c r="AE825" s="134"/>
      <c r="AF825" s="134"/>
      <c r="AG825" s="134"/>
      <c r="AH825" s="134"/>
      <c r="AI825" s="134"/>
      <c r="AJ825" s="134"/>
      <c r="AK825" s="409"/>
      <c r="AL825" s="409"/>
      <c r="AM825" s="409"/>
      <c r="AN825" s="409"/>
      <c r="AO825" s="409"/>
    </row>
    <row r="826" spans="1:41" ht="12.75" x14ac:dyDescent="0.2">
      <c r="A826" s="406"/>
      <c r="B826" s="407"/>
      <c r="F826" s="409"/>
      <c r="G826" s="409"/>
      <c r="H826" s="409"/>
      <c r="I826" s="409"/>
      <c r="J826" s="409"/>
      <c r="K826" s="409"/>
      <c r="L826" s="409"/>
      <c r="M826" s="409"/>
      <c r="N826" s="409"/>
      <c r="O826" s="409"/>
      <c r="P826" s="409"/>
      <c r="Q826" s="409"/>
      <c r="R826" s="409"/>
      <c r="S826" s="409"/>
      <c r="T826" s="409"/>
      <c r="U826" s="409"/>
      <c r="V826" s="409"/>
      <c r="W826" s="409"/>
      <c r="X826" s="409"/>
      <c r="Y826" s="409"/>
      <c r="Z826" s="409"/>
      <c r="AA826" s="409"/>
      <c r="AB826" s="409"/>
      <c r="AC826" s="409"/>
      <c r="AD826" s="134"/>
      <c r="AE826" s="134"/>
      <c r="AF826" s="134"/>
      <c r="AG826" s="134"/>
      <c r="AH826" s="134"/>
      <c r="AI826" s="134"/>
      <c r="AJ826" s="134"/>
      <c r="AK826" s="409"/>
      <c r="AL826" s="409"/>
      <c r="AM826" s="409"/>
      <c r="AN826" s="409"/>
      <c r="AO826" s="409"/>
    </row>
    <row r="827" spans="1:41" ht="12.75" x14ac:dyDescent="0.2">
      <c r="A827" s="406"/>
      <c r="B827" s="407"/>
      <c r="F827" s="409"/>
      <c r="G827" s="409"/>
      <c r="H827" s="409"/>
      <c r="I827" s="409"/>
      <c r="J827" s="409"/>
      <c r="K827" s="409"/>
      <c r="L827" s="409"/>
      <c r="M827" s="409"/>
      <c r="N827" s="409"/>
      <c r="O827" s="409"/>
      <c r="P827" s="409"/>
      <c r="Q827" s="409"/>
      <c r="R827" s="409"/>
      <c r="S827" s="409"/>
      <c r="T827" s="409"/>
      <c r="U827" s="409"/>
      <c r="V827" s="409"/>
      <c r="W827" s="409"/>
      <c r="X827" s="409"/>
      <c r="Y827" s="409"/>
      <c r="Z827" s="409"/>
      <c r="AA827" s="409"/>
      <c r="AB827" s="409"/>
      <c r="AC827" s="409"/>
      <c r="AD827" s="134"/>
      <c r="AE827" s="134"/>
      <c r="AF827" s="134"/>
      <c r="AG827" s="134"/>
      <c r="AH827" s="134"/>
      <c r="AI827" s="134"/>
      <c r="AJ827" s="134"/>
      <c r="AK827" s="409"/>
      <c r="AL827" s="409"/>
      <c r="AM827" s="409"/>
      <c r="AN827" s="409"/>
      <c r="AO827" s="409"/>
    </row>
    <row r="828" spans="1:41" ht="12.75" x14ac:dyDescent="0.2">
      <c r="A828" s="406"/>
      <c r="B828" s="407"/>
      <c r="F828" s="409"/>
      <c r="G828" s="409"/>
      <c r="H828" s="409"/>
      <c r="I828" s="409"/>
      <c r="J828" s="409"/>
      <c r="K828" s="409"/>
      <c r="L828" s="409"/>
      <c r="M828" s="409"/>
      <c r="N828" s="409"/>
      <c r="O828" s="409"/>
      <c r="P828" s="409"/>
      <c r="Q828" s="409"/>
      <c r="R828" s="409"/>
      <c r="S828" s="409"/>
      <c r="T828" s="409"/>
      <c r="U828" s="409"/>
      <c r="V828" s="409"/>
      <c r="W828" s="409"/>
      <c r="X828" s="409"/>
      <c r="Y828" s="409"/>
      <c r="Z828" s="409"/>
      <c r="AA828" s="409"/>
      <c r="AB828" s="409"/>
      <c r="AC828" s="409"/>
      <c r="AD828" s="134"/>
      <c r="AE828" s="134"/>
      <c r="AF828" s="134"/>
      <c r="AG828" s="134"/>
      <c r="AH828" s="134"/>
      <c r="AI828" s="134"/>
      <c r="AJ828" s="134"/>
      <c r="AK828" s="409"/>
      <c r="AL828" s="409"/>
      <c r="AM828" s="409"/>
      <c r="AN828" s="409"/>
      <c r="AO828" s="409"/>
    </row>
    <row r="829" spans="1:41" ht="12.75" x14ac:dyDescent="0.2">
      <c r="A829" s="406"/>
      <c r="B829" s="407"/>
      <c r="F829" s="409"/>
      <c r="G829" s="409"/>
      <c r="H829" s="409"/>
      <c r="I829" s="409"/>
      <c r="J829" s="409"/>
      <c r="K829" s="409"/>
      <c r="L829" s="409"/>
      <c r="M829" s="409"/>
      <c r="N829" s="409"/>
      <c r="O829" s="409"/>
      <c r="P829" s="409"/>
      <c r="Q829" s="409"/>
      <c r="R829" s="409"/>
      <c r="S829" s="409"/>
      <c r="T829" s="409"/>
      <c r="U829" s="409"/>
      <c r="V829" s="409"/>
      <c r="W829" s="409"/>
      <c r="X829" s="409"/>
      <c r="Y829" s="409"/>
      <c r="Z829" s="409"/>
      <c r="AA829" s="409"/>
      <c r="AB829" s="409"/>
      <c r="AC829" s="409"/>
      <c r="AD829" s="134"/>
      <c r="AE829" s="134"/>
      <c r="AF829" s="134"/>
      <c r="AG829" s="134"/>
      <c r="AH829" s="134"/>
      <c r="AI829" s="134"/>
      <c r="AJ829" s="134"/>
      <c r="AK829" s="409"/>
      <c r="AL829" s="409"/>
      <c r="AM829" s="409"/>
      <c r="AN829" s="409"/>
      <c r="AO829" s="409"/>
    </row>
    <row r="830" spans="1:41" ht="12.75" x14ac:dyDescent="0.2">
      <c r="A830" s="406"/>
      <c r="B830" s="407"/>
      <c r="F830" s="409"/>
      <c r="G830" s="409"/>
      <c r="H830" s="409"/>
      <c r="I830" s="409"/>
      <c r="J830" s="409"/>
      <c r="K830" s="409"/>
      <c r="L830" s="409"/>
      <c r="M830" s="409"/>
      <c r="N830" s="409"/>
      <c r="O830" s="409"/>
      <c r="P830" s="409"/>
      <c r="Q830" s="409"/>
      <c r="R830" s="409"/>
      <c r="S830" s="409"/>
      <c r="T830" s="409"/>
      <c r="U830" s="409"/>
      <c r="V830" s="409"/>
      <c r="W830" s="409"/>
      <c r="X830" s="409"/>
      <c r="Y830" s="409"/>
      <c r="Z830" s="409"/>
      <c r="AA830" s="409"/>
      <c r="AB830" s="409"/>
      <c r="AC830" s="409"/>
      <c r="AD830" s="134"/>
      <c r="AE830" s="134"/>
      <c r="AF830" s="134"/>
      <c r="AG830" s="134"/>
      <c r="AH830" s="134"/>
      <c r="AI830" s="134"/>
      <c r="AJ830" s="134"/>
      <c r="AK830" s="409"/>
      <c r="AL830" s="409"/>
      <c r="AM830" s="409"/>
      <c r="AN830" s="409"/>
      <c r="AO830" s="409"/>
    </row>
    <row r="831" spans="1:41" ht="12.75" x14ac:dyDescent="0.2">
      <c r="A831" s="406"/>
      <c r="B831" s="407"/>
      <c r="F831" s="409"/>
      <c r="G831" s="409"/>
      <c r="H831" s="409"/>
      <c r="I831" s="409"/>
      <c r="J831" s="409"/>
      <c r="K831" s="409"/>
      <c r="L831" s="409"/>
      <c r="M831" s="409"/>
      <c r="N831" s="409"/>
      <c r="O831" s="409"/>
      <c r="P831" s="409"/>
      <c r="Q831" s="409"/>
      <c r="R831" s="409"/>
      <c r="S831" s="409"/>
      <c r="T831" s="409"/>
      <c r="U831" s="409"/>
      <c r="V831" s="409"/>
      <c r="W831" s="409"/>
      <c r="X831" s="409"/>
      <c r="Y831" s="409"/>
      <c r="Z831" s="409"/>
      <c r="AA831" s="409"/>
      <c r="AB831" s="409"/>
      <c r="AC831" s="409"/>
      <c r="AD831" s="134"/>
      <c r="AE831" s="134"/>
      <c r="AF831" s="134"/>
      <c r="AG831" s="134"/>
      <c r="AH831" s="134"/>
      <c r="AI831" s="134"/>
      <c r="AJ831" s="134"/>
      <c r="AK831" s="409"/>
      <c r="AL831" s="409"/>
      <c r="AM831" s="409"/>
      <c r="AN831" s="409"/>
      <c r="AO831" s="409"/>
    </row>
    <row r="832" spans="1:41" ht="12.75" x14ac:dyDescent="0.2">
      <c r="A832" s="406"/>
      <c r="B832" s="407"/>
      <c r="F832" s="409"/>
      <c r="G832" s="409"/>
      <c r="H832" s="409"/>
      <c r="I832" s="409"/>
      <c r="J832" s="409"/>
      <c r="K832" s="409"/>
      <c r="L832" s="409"/>
      <c r="M832" s="409"/>
      <c r="N832" s="409"/>
      <c r="O832" s="409"/>
      <c r="P832" s="409"/>
      <c r="Q832" s="409"/>
      <c r="R832" s="409"/>
      <c r="S832" s="409"/>
      <c r="T832" s="409"/>
      <c r="U832" s="409"/>
      <c r="V832" s="409"/>
      <c r="W832" s="409"/>
      <c r="X832" s="409"/>
      <c r="Y832" s="409"/>
      <c r="Z832" s="409"/>
      <c r="AA832" s="409"/>
      <c r="AB832" s="409"/>
      <c r="AC832" s="409"/>
      <c r="AD832" s="134"/>
      <c r="AE832" s="134"/>
      <c r="AF832" s="134"/>
      <c r="AG832" s="134"/>
      <c r="AH832" s="134"/>
      <c r="AI832" s="134"/>
      <c r="AJ832" s="134"/>
      <c r="AK832" s="409"/>
      <c r="AL832" s="409"/>
      <c r="AM832" s="409"/>
      <c r="AN832" s="409"/>
      <c r="AO832" s="409"/>
    </row>
    <row r="833" spans="1:41" ht="12.75" x14ac:dyDescent="0.2">
      <c r="A833" s="406"/>
      <c r="B833" s="407"/>
      <c r="F833" s="409"/>
      <c r="G833" s="409"/>
      <c r="H833" s="409"/>
      <c r="I833" s="409"/>
      <c r="J833" s="409"/>
      <c r="K833" s="409"/>
      <c r="L833" s="409"/>
      <c r="M833" s="409"/>
      <c r="N833" s="409"/>
      <c r="O833" s="409"/>
      <c r="P833" s="409"/>
      <c r="Q833" s="409"/>
      <c r="R833" s="409"/>
      <c r="S833" s="409"/>
      <c r="T833" s="409"/>
      <c r="U833" s="409"/>
      <c r="V833" s="409"/>
      <c r="W833" s="409"/>
      <c r="X833" s="409"/>
      <c r="Y833" s="409"/>
      <c r="Z833" s="409"/>
      <c r="AA833" s="409"/>
      <c r="AB833" s="409"/>
      <c r="AC833" s="409"/>
      <c r="AD833" s="134"/>
      <c r="AE833" s="134"/>
      <c r="AF833" s="134"/>
      <c r="AG833" s="134"/>
      <c r="AH833" s="134"/>
      <c r="AI833" s="134"/>
      <c r="AJ833" s="134"/>
      <c r="AK833" s="409"/>
      <c r="AL833" s="409"/>
      <c r="AM833" s="409"/>
      <c r="AN833" s="409"/>
      <c r="AO833" s="409"/>
    </row>
    <row r="834" spans="1:41" ht="12.75" x14ac:dyDescent="0.2">
      <c r="A834" s="406"/>
      <c r="B834" s="407"/>
      <c r="F834" s="409"/>
      <c r="G834" s="409"/>
      <c r="H834" s="409"/>
      <c r="I834" s="409"/>
      <c r="J834" s="409"/>
      <c r="K834" s="409"/>
      <c r="L834" s="409"/>
      <c r="M834" s="409"/>
      <c r="N834" s="409"/>
      <c r="O834" s="409"/>
      <c r="P834" s="409"/>
      <c r="Q834" s="409"/>
      <c r="R834" s="409"/>
      <c r="S834" s="409"/>
      <c r="T834" s="409"/>
      <c r="U834" s="409"/>
      <c r="V834" s="409"/>
      <c r="W834" s="409"/>
      <c r="X834" s="409"/>
      <c r="Y834" s="409"/>
      <c r="Z834" s="409"/>
      <c r="AA834" s="409"/>
      <c r="AB834" s="409"/>
      <c r="AC834" s="409"/>
      <c r="AD834" s="134"/>
      <c r="AE834" s="134"/>
      <c r="AF834" s="134"/>
      <c r="AG834" s="134"/>
      <c r="AH834" s="134"/>
      <c r="AI834" s="134"/>
      <c r="AJ834" s="134"/>
      <c r="AK834" s="409"/>
      <c r="AL834" s="409"/>
      <c r="AM834" s="409"/>
      <c r="AN834" s="409"/>
      <c r="AO834" s="409"/>
    </row>
    <row r="835" spans="1:41" ht="12.75" x14ac:dyDescent="0.2">
      <c r="A835" s="406"/>
      <c r="B835" s="407"/>
      <c r="F835" s="409"/>
      <c r="G835" s="409"/>
      <c r="H835" s="409"/>
      <c r="I835" s="409"/>
      <c r="J835" s="409"/>
      <c r="K835" s="409"/>
      <c r="L835" s="409"/>
      <c r="M835" s="409"/>
      <c r="N835" s="409"/>
      <c r="O835" s="409"/>
      <c r="P835" s="409"/>
      <c r="Q835" s="409"/>
      <c r="R835" s="409"/>
      <c r="S835" s="409"/>
      <c r="T835" s="409"/>
      <c r="U835" s="409"/>
      <c r="V835" s="409"/>
      <c r="W835" s="409"/>
      <c r="X835" s="409"/>
      <c r="Y835" s="409"/>
      <c r="Z835" s="409"/>
      <c r="AA835" s="409"/>
      <c r="AB835" s="409"/>
      <c r="AC835" s="409"/>
      <c r="AD835" s="134"/>
      <c r="AE835" s="134"/>
      <c r="AF835" s="134"/>
      <c r="AG835" s="134"/>
      <c r="AH835" s="134"/>
      <c r="AI835" s="134"/>
      <c r="AJ835" s="134"/>
      <c r="AK835" s="409"/>
      <c r="AL835" s="409"/>
      <c r="AM835" s="409"/>
      <c r="AN835" s="409"/>
      <c r="AO835" s="409"/>
    </row>
    <row r="836" spans="1:41" ht="12.75" x14ac:dyDescent="0.2">
      <c r="A836" s="406"/>
      <c r="B836" s="407"/>
      <c r="F836" s="409"/>
      <c r="G836" s="409"/>
      <c r="H836" s="409"/>
      <c r="I836" s="409"/>
      <c r="J836" s="409"/>
      <c r="K836" s="409"/>
      <c r="L836" s="409"/>
      <c r="M836" s="409"/>
      <c r="N836" s="409"/>
      <c r="O836" s="409"/>
      <c r="P836" s="409"/>
      <c r="Q836" s="409"/>
      <c r="R836" s="409"/>
      <c r="S836" s="409"/>
      <c r="T836" s="409"/>
      <c r="U836" s="409"/>
      <c r="V836" s="409"/>
      <c r="W836" s="409"/>
      <c r="X836" s="409"/>
      <c r="Y836" s="409"/>
      <c r="Z836" s="409"/>
      <c r="AA836" s="409"/>
      <c r="AB836" s="409"/>
      <c r="AC836" s="409"/>
      <c r="AD836" s="134"/>
      <c r="AE836" s="134"/>
      <c r="AF836" s="134"/>
      <c r="AG836" s="134"/>
      <c r="AH836" s="134"/>
      <c r="AI836" s="134"/>
      <c r="AJ836" s="134"/>
      <c r="AK836" s="409"/>
      <c r="AL836" s="409"/>
      <c r="AM836" s="409"/>
      <c r="AN836" s="409"/>
      <c r="AO836" s="409"/>
    </row>
    <row r="837" spans="1:41" ht="12.75" x14ac:dyDescent="0.2">
      <c r="A837" s="406"/>
      <c r="B837" s="407"/>
      <c r="F837" s="409"/>
      <c r="G837" s="409"/>
      <c r="H837" s="409"/>
      <c r="I837" s="409"/>
      <c r="J837" s="409"/>
      <c r="K837" s="409"/>
      <c r="L837" s="409"/>
      <c r="M837" s="409"/>
      <c r="N837" s="409"/>
      <c r="O837" s="409"/>
      <c r="P837" s="409"/>
      <c r="Q837" s="409"/>
      <c r="R837" s="409"/>
      <c r="S837" s="409"/>
      <c r="T837" s="409"/>
      <c r="U837" s="409"/>
      <c r="V837" s="409"/>
      <c r="W837" s="409"/>
      <c r="X837" s="409"/>
      <c r="Y837" s="409"/>
      <c r="Z837" s="409"/>
      <c r="AA837" s="409"/>
      <c r="AB837" s="409"/>
      <c r="AC837" s="409"/>
      <c r="AD837" s="134"/>
      <c r="AE837" s="134"/>
      <c r="AF837" s="134"/>
      <c r="AG837" s="134"/>
      <c r="AH837" s="134"/>
      <c r="AI837" s="134"/>
      <c r="AJ837" s="134"/>
      <c r="AK837" s="409"/>
      <c r="AL837" s="409"/>
      <c r="AM837" s="409"/>
      <c r="AN837" s="409"/>
      <c r="AO837" s="409"/>
    </row>
    <row r="838" spans="1:41" ht="12.75" x14ac:dyDescent="0.2">
      <c r="A838" s="406"/>
      <c r="B838" s="407"/>
      <c r="F838" s="409"/>
      <c r="G838" s="409"/>
      <c r="H838" s="409"/>
      <c r="I838" s="409"/>
      <c r="J838" s="409"/>
      <c r="K838" s="409"/>
      <c r="L838" s="409"/>
      <c r="M838" s="409"/>
      <c r="N838" s="409"/>
      <c r="O838" s="409"/>
      <c r="P838" s="409"/>
      <c r="Q838" s="409"/>
      <c r="R838" s="409"/>
      <c r="S838" s="409"/>
      <c r="T838" s="409"/>
      <c r="U838" s="409"/>
      <c r="V838" s="409"/>
      <c r="W838" s="409"/>
      <c r="X838" s="409"/>
      <c r="Y838" s="409"/>
      <c r="Z838" s="409"/>
      <c r="AA838" s="409"/>
      <c r="AB838" s="409"/>
      <c r="AC838" s="409"/>
      <c r="AD838" s="134"/>
      <c r="AE838" s="134"/>
      <c r="AF838" s="134"/>
      <c r="AG838" s="134"/>
      <c r="AH838" s="134"/>
      <c r="AI838" s="134"/>
      <c r="AJ838" s="134"/>
      <c r="AK838" s="409"/>
      <c r="AL838" s="409"/>
      <c r="AM838" s="409"/>
      <c r="AN838" s="409"/>
      <c r="AO838" s="409"/>
    </row>
    <row r="839" spans="1:41" ht="12.75" x14ac:dyDescent="0.2">
      <c r="A839" s="406"/>
      <c r="B839" s="407"/>
      <c r="F839" s="409"/>
      <c r="G839" s="409"/>
      <c r="H839" s="409"/>
      <c r="I839" s="409"/>
      <c r="J839" s="409"/>
      <c r="K839" s="409"/>
      <c r="L839" s="409"/>
      <c r="M839" s="409"/>
      <c r="N839" s="409"/>
      <c r="O839" s="409"/>
      <c r="P839" s="409"/>
      <c r="Q839" s="409"/>
      <c r="R839" s="409"/>
      <c r="S839" s="409"/>
      <c r="T839" s="409"/>
      <c r="U839" s="409"/>
      <c r="V839" s="409"/>
      <c r="W839" s="409"/>
      <c r="X839" s="409"/>
      <c r="Y839" s="409"/>
      <c r="Z839" s="409"/>
      <c r="AA839" s="409"/>
      <c r="AB839" s="409"/>
      <c r="AC839" s="409"/>
      <c r="AD839" s="134"/>
      <c r="AE839" s="134"/>
      <c r="AF839" s="134"/>
      <c r="AG839" s="134"/>
      <c r="AH839" s="134"/>
      <c r="AI839" s="134"/>
      <c r="AJ839" s="134"/>
      <c r="AK839" s="409"/>
      <c r="AL839" s="409"/>
      <c r="AM839" s="409"/>
      <c r="AN839" s="409"/>
      <c r="AO839" s="409"/>
    </row>
    <row r="840" spans="1:41" ht="12.75" x14ac:dyDescent="0.2">
      <c r="A840" s="406"/>
      <c r="B840" s="407"/>
      <c r="F840" s="409"/>
      <c r="G840" s="409"/>
      <c r="H840" s="409"/>
      <c r="I840" s="409"/>
      <c r="J840" s="409"/>
      <c r="K840" s="409"/>
      <c r="L840" s="409"/>
      <c r="M840" s="409"/>
      <c r="N840" s="409"/>
      <c r="O840" s="409"/>
      <c r="P840" s="409"/>
      <c r="Q840" s="409"/>
      <c r="R840" s="409"/>
      <c r="S840" s="409"/>
      <c r="T840" s="409"/>
      <c r="U840" s="409"/>
      <c r="V840" s="409"/>
      <c r="W840" s="409"/>
      <c r="X840" s="409"/>
      <c r="Y840" s="409"/>
      <c r="Z840" s="409"/>
      <c r="AA840" s="409"/>
      <c r="AB840" s="409"/>
      <c r="AC840" s="409"/>
      <c r="AD840" s="134"/>
      <c r="AE840" s="134"/>
      <c r="AF840" s="134"/>
      <c r="AG840" s="134"/>
      <c r="AH840" s="134"/>
      <c r="AI840" s="134"/>
      <c r="AJ840" s="134"/>
      <c r="AK840" s="409"/>
      <c r="AL840" s="409"/>
      <c r="AM840" s="409"/>
      <c r="AN840" s="409"/>
      <c r="AO840" s="409"/>
    </row>
    <row r="841" spans="1:41" ht="12.75" x14ac:dyDescent="0.2">
      <c r="A841" s="406"/>
      <c r="B841" s="407"/>
      <c r="F841" s="409"/>
      <c r="G841" s="409"/>
      <c r="H841" s="409"/>
      <c r="I841" s="409"/>
      <c r="J841" s="409"/>
      <c r="K841" s="409"/>
      <c r="L841" s="409"/>
      <c r="M841" s="409"/>
      <c r="N841" s="409"/>
      <c r="O841" s="409"/>
      <c r="P841" s="409"/>
      <c r="Q841" s="409"/>
      <c r="R841" s="409"/>
      <c r="S841" s="409"/>
      <c r="T841" s="409"/>
      <c r="U841" s="409"/>
      <c r="V841" s="409"/>
      <c r="W841" s="409"/>
      <c r="X841" s="409"/>
      <c r="Y841" s="409"/>
      <c r="Z841" s="409"/>
      <c r="AA841" s="409"/>
      <c r="AB841" s="409"/>
      <c r="AC841" s="409"/>
      <c r="AD841" s="134"/>
      <c r="AE841" s="134"/>
      <c r="AF841" s="134"/>
      <c r="AG841" s="134"/>
      <c r="AH841" s="134"/>
      <c r="AI841" s="134"/>
      <c r="AJ841" s="134"/>
      <c r="AK841" s="409"/>
      <c r="AL841" s="409"/>
      <c r="AM841" s="409"/>
      <c r="AN841" s="409"/>
      <c r="AO841" s="409"/>
    </row>
    <row r="842" spans="1:41" ht="12.75" x14ac:dyDescent="0.2">
      <c r="A842" s="406"/>
      <c r="B842" s="407"/>
      <c r="F842" s="409"/>
      <c r="G842" s="409"/>
      <c r="H842" s="409"/>
      <c r="I842" s="409"/>
      <c r="J842" s="409"/>
      <c r="K842" s="409"/>
      <c r="L842" s="409"/>
      <c r="M842" s="409"/>
      <c r="N842" s="409"/>
      <c r="O842" s="409"/>
      <c r="P842" s="409"/>
      <c r="Q842" s="409"/>
      <c r="R842" s="409"/>
      <c r="S842" s="409"/>
      <c r="T842" s="409"/>
      <c r="U842" s="409"/>
      <c r="V842" s="409"/>
      <c r="W842" s="409"/>
      <c r="X842" s="409"/>
      <c r="Y842" s="409"/>
      <c r="Z842" s="409"/>
      <c r="AA842" s="409"/>
      <c r="AB842" s="409"/>
      <c r="AC842" s="409"/>
      <c r="AD842" s="134"/>
      <c r="AE842" s="134"/>
      <c r="AF842" s="134"/>
      <c r="AG842" s="134"/>
      <c r="AH842" s="134"/>
      <c r="AI842" s="134"/>
      <c r="AJ842" s="134"/>
      <c r="AK842" s="409"/>
      <c r="AL842" s="409"/>
      <c r="AM842" s="409"/>
      <c r="AN842" s="409"/>
      <c r="AO842" s="409"/>
    </row>
    <row r="843" spans="1:41" ht="12.75" x14ac:dyDescent="0.2">
      <c r="A843" s="406"/>
      <c r="B843" s="407"/>
      <c r="F843" s="409"/>
      <c r="G843" s="409"/>
      <c r="H843" s="409"/>
      <c r="I843" s="409"/>
      <c r="J843" s="409"/>
      <c r="K843" s="409"/>
      <c r="L843" s="409"/>
      <c r="M843" s="409"/>
      <c r="N843" s="409"/>
      <c r="O843" s="409"/>
      <c r="P843" s="409"/>
      <c r="Q843" s="409"/>
      <c r="R843" s="409"/>
      <c r="S843" s="409"/>
      <c r="T843" s="409"/>
      <c r="U843" s="409"/>
      <c r="V843" s="409"/>
      <c r="W843" s="409"/>
      <c r="X843" s="409"/>
      <c r="Y843" s="409"/>
      <c r="Z843" s="409"/>
      <c r="AA843" s="409"/>
      <c r="AB843" s="409"/>
      <c r="AC843" s="409"/>
      <c r="AD843" s="134"/>
      <c r="AE843" s="134"/>
      <c r="AF843" s="134"/>
      <c r="AG843" s="134"/>
      <c r="AH843" s="134"/>
      <c r="AI843" s="134"/>
      <c r="AJ843" s="134"/>
      <c r="AK843" s="409"/>
      <c r="AL843" s="409"/>
      <c r="AM843" s="409"/>
      <c r="AN843" s="409"/>
      <c r="AO843" s="409"/>
    </row>
    <row r="844" spans="1:41" ht="12.75" x14ac:dyDescent="0.2">
      <c r="A844" s="406"/>
      <c r="B844" s="407"/>
      <c r="F844" s="409"/>
      <c r="G844" s="409"/>
      <c r="H844" s="409"/>
      <c r="I844" s="409"/>
      <c r="J844" s="409"/>
      <c r="K844" s="409"/>
      <c r="L844" s="409"/>
      <c r="M844" s="409"/>
      <c r="N844" s="409"/>
      <c r="O844" s="409"/>
      <c r="P844" s="409"/>
      <c r="Q844" s="409"/>
      <c r="R844" s="409"/>
      <c r="S844" s="409"/>
      <c r="T844" s="409"/>
      <c r="U844" s="409"/>
      <c r="V844" s="409"/>
      <c r="W844" s="409"/>
      <c r="X844" s="409"/>
      <c r="Y844" s="409"/>
      <c r="Z844" s="409"/>
      <c r="AA844" s="409"/>
      <c r="AB844" s="409"/>
      <c r="AC844" s="409"/>
      <c r="AD844" s="134"/>
      <c r="AE844" s="134"/>
      <c r="AF844" s="134"/>
      <c r="AG844" s="134"/>
      <c r="AH844" s="134"/>
      <c r="AI844" s="134"/>
      <c r="AJ844" s="134"/>
      <c r="AK844" s="409"/>
      <c r="AL844" s="409"/>
      <c r="AM844" s="409"/>
      <c r="AN844" s="409"/>
      <c r="AO844" s="409"/>
    </row>
    <row r="845" spans="1:41" ht="12.75" x14ac:dyDescent="0.2">
      <c r="A845" s="406"/>
      <c r="B845" s="407"/>
      <c r="F845" s="409"/>
      <c r="G845" s="409"/>
      <c r="H845" s="409"/>
      <c r="I845" s="409"/>
      <c r="J845" s="409"/>
      <c r="K845" s="409"/>
      <c r="L845" s="409"/>
      <c r="M845" s="409"/>
      <c r="N845" s="409"/>
      <c r="O845" s="409"/>
      <c r="P845" s="409"/>
      <c r="Q845" s="409"/>
      <c r="R845" s="409"/>
      <c r="S845" s="409"/>
      <c r="T845" s="409"/>
      <c r="U845" s="409"/>
      <c r="V845" s="409"/>
      <c r="W845" s="409"/>
      <c r="X845" s="409"/>
      <c r="Y845" s="409"/>
      <c r="Z845" s="409"/>
      <c r="AA845" s="409"/>
      <c r="AB845" s="409"/>
      <c r="AC845" s="409"/>
      <c r="AD845" s="134"/>
      <c r="AE845" s="134"/>
      <c r="AF845" s="134"/>
      <c r="AG845" s="134"/>
      <c r="AH845" s="134"/>
      <c r="AI845" s="134"/>
      <c r="AJ845" s="134"/>
      <c r="AK845" s="409"/>
      <c r="AL845" s="409"/>
      <c r="AM845" s="409"/>
      <c r="AN845" s="409"/>
      <c r="AO845" s="409"/>
    </row>
    <row r="846" spans="1:41" ht="12.75" x14ac:dyDescent="0.2">
      <c r="A846" s="406"/>
      <c r="B846" s="407"/>
      <c r="F846" s="409"/>
      <c r="G846" s="409"/>
      <c r="H846" s="409"/>
      <c r="I846" s="409"/>
      <c r="J846" s="409"/>
      <c r="K846" s="409"/>
      <c r="L846" s="409"/>
      <c r="M846" s="409"/>
      <c r="N846" s="409"/>
      <c r="O846" s="409"/>
      <c r="P846" s="409"/>
      <c r="Q846" s="409"/>
      <c r="R846" s="409"/>
      <c r="S846" s="409"/>
      <c r="T846" s="409"/>
      <c r="U846" s="409"/>
      <c r="V846" s="409"/>
      <c r="W846" s="409"/>
      <c r="X846" s="409"/>
      <c r="Y846" s="409"/>
      <c r="Z846" s="409"/>
      <c r="AA846" s="409"/>
      <c r="AB846" s="409"/>
      <c r="AC846" s="409"/>
      <c r="AD846" s="134"/>
      <c r="AE846" s="134"/>
      <c r="AF846" s="134"/>
      <c r="AG846" s="134"/>
      <c r="AH846" s="134"/>
      <c r="AI846" s="134"/>
      <c r="AJ846" s="134"/>
      <c r="AK846" s="409"/>
      <c r="AL846" s="409"/>
      <c r="AM846" s="409"/>
      <c r="AN846" s="409"/>
      <c r="AO846" s="409"/>
    </row>
    <row r="847" spans="1:41" ht="12.75" x14ac:dyDescent="0.2">
      <c r="A847" s="406"/>
      <c r="B847" s="407"/>
      <c r="F847" s="409"/>
      <c r="G847" s="409"/>
      <c r="H847" s="409"/>
      <c r="I847" s="409"/>
      <c r="J847" s="409"/>
      <c r="K847" s="409"/>
      <c r="L847" s="409"/>
      <c r="M847" s="409"/>
      <c r="N847" s="409"/>
      <c r="O847" s="409"/>
      <c r="P847" s="409"/>
      <c r="Q847" s="409"/>
      <c r="R847" s="409"/>
      <c r="S847" s="409"/>
      <c r="T847" s="409"/>
      <c r="U847" s="409"/>
      <c r="V847" s="409"/>
      <c r="W847" s="409"/>
      <c r="X847" s="409"/>
      <c r="Y847" s="409"/>
      <c r="Z847" s="409"/>
      <c r="AA847" s="409"/>
      <c r="AB847" s="409"/>
      <c r="AC847" s="409"/>
      <c r="AD847" s="134"/>
      <c r="AE847" s="134"/>
      <c r="AF847" s="134"/>
      <c r="AG847" s="134"/>
      <c r="AH847" s="134"/>
      <c r="AI847" s="134"/>
      <c r="AJ847" s="134"/>
      <c r="AK847" s="409"/>
      <c r="AL847" s="409"/>
      <c r="AM847" s="409"/>
      <c r="AN847" s="409"/>
      <c r="AO847" s="409"/>
    </row>
    <row r="848" spans="1:41" ht="12.75" x14ac:dyDescent="0.2">
      <c r="A848" s="406"/>
      <c r="B848" s="407"/>
      <c r="F848" s="409"/>
      <c r="G848" s="409"/>
      <c r="H848" s="409"/>
      <c r="I848" s="409"/>
      <c r="J848" s="409"/>
      <c r="K848" s="409"/>
      <c r="L848" s="409"/>
      <c r="M848" s="409"/>
      <c r="N848" s="409"/>
      <c r="O848" s="409"/>
      <c r="P848" s="409"/>
      <c r="Q848" s="409"/>
      <c r="R848" s="409"/>
      <c r="S848" s="409"/>
      <c r="T848" s="409"/>
      <c r="U848" s="409"/>
      <c r="V848" s="409"/>
      <c r="W848" s="409"/>
      <c r="X848" s="409"/>
      <c r="Y848" s="409"/>
      <c r="Z848" s="409"/>
      <c r="AA848" s="409"/>
      <c r="AB848" s="409"/>
      <c r="AC848" s="409"/>
      <c r="AD848" s="134"/>
      <c r="AE848" s="134"/>
      <c r="AF848" s="134"/>
      <c r="AG848" s="134"/>
      <c r="AH848" s="134"/>
      <c r="AI848" s="134"/>
      <c r="AJ848" s="134"/>
      <c r="AK848" s="409"/>
      <c r="AL848" s="409"/>
      <c r="AM848" s="409"/>
      <c r="AN848" s="409"/>
      <c r="AO848" s="409"/>
    </row>
    <row r="849" spans="1:41" ht="12.75" x14ac:dyDescent="0.2">
      <c r="A849" s="406"/>
      <c r="B849" s="407"/>
      <c r="F849" s="409"/>
      <c r="G849" s="409"/>
      <c r="H849" s="409"/>
      <c r="I849" s="409"/>
      <c r="J849" s="409"/>
      <c r="K849" s="409"/>
      <c r="L849" s="409"/>
      <c r="M849" s="409"/>
      <c r="N849" s="409"/>
      <c r="O849" s="409"/>
      <c r="P849" s="409"/>
      <c r="Q849" s="409"/>
      <c r="R849" s="409"/>
      <c r="S849" s="409"/>
      <c r="T849" s="409"/>
      <c r="U849" s="409"/>
      <c r="V849" s="409"/>
      <c r="W849" s="409"/>
      <c r="X849" s="409"/>
      <c r="Y849" s="409"/>
      <c r="Z849" s="409"/>
      <c r="AA849" s="409"/>
      <c r="AB849" s="409"/>
      <c r="AC849" s="409"/>
      <c r="AD849" s="134"/>
      <c r="AE849" s="134"/>
      <c r="AF849" s="134"/>
      <c r="AG849" s="134"/>
      <c r="AH849" s="134"/>
      <c r="AI849" s="134"/>
      <c r="AJ849" s="134"/>
      <c r="AK849" s="409"/>
      <c r="AL849" s="409"/>
      <c r="AM849" s="409"/>
      <c r="AN849" s="409"/>
      <c r="AO849" s="409"/>
    </row>
    <row r="850" spans="1:41" ht="12.75" x14ac:dyDescent="0.2">
      <c r="A850" s="406"/>
      <c r="B850" s="407"/>
      <c r="F850" s="409"/>
      <c r="G850" s="409"/>
      <c r="H850" s="409"/>
      <c r="I850" s="409"/>
      <c r="J850" s="409"/>
      <c r="K850" s="409"/>
      <c r="L850" s="409"/>
      <c r="M850" s="409"/>
      <c r="N850" s="409"/>
      <c r="O850" s="409"/>
      <c r="P850" s="409"/>
      <c r="Q850" s="409"/>
      <c r="R850" s="409"/>
      <c r="S850" s="409"/>
      <c r="T850" s="409"/>
      <c r="U850" s="409"/>
      <c r="V850" s="409"/>
      <c r="W850" s="409"/>
      <c r="X850" s="409"/>
      <c r="Y850" s="409"/>
      <c r="Z850" s="409"/>
      <c r="AA850" s="409"/>
      <c r="AB850" s="409"/>
      <c r="AC850" s="409"/>
      <c r="AD850" s="134"/>
      <c r="AE850" s="134"/>
      <c r="AF850" s="134"/>
      <c r="AG850" s="134"/>
      <c r="AH850" s="134"/>
      <c r="AI850" s="134"/>
      <c r="AJ850" s="134"/>
      <c r="AK850" s="409"/>
      <c r="AL850" s="409"/>
      <c r="AM850" s="409"/>
      <c r="AN850" s="409"/>
      <c r="AO850" s="409"/>
    </row>
    <row r="851" spans="1:41" ht="12.75" x14ac:dyDescent="0.2">
      <c r="A851" s="406"/>
      <c r="B851" s="407"/>
      <c r="F851" s="409"/>
      <c r="G851" s="409"/>
      <c r="H851" s="409"/>
      <c r="I851" s="409"/>
      <c r="J851" s="409"/>
      <c r="K851" s="409"/>
      <c r="L851" s="409"/>
      <c r="M851" s="409"/>
      <c r="N851" s="409"/>
      <c r="O851" s="409"/>
      <c r="P851" s="409"/>
      <c r="Q851" s="409"/>
      <c r="R851" s="409"/>
      <c r="S851" s="409"/>
      <c r="T851" s="409"/>
      <c r="U851" s="409"/>
      <c r="V851" s="409"/>
      <c r="W851" s="409"/>
      <c r="X851" s="409"/>
      <c r="Y851" s="409"/>
      <c r="Z851" s="409"/>
      <c r="AA851" s="409"/>
      <c r="AB851" s="409"/>
      <c r="AC851" s="409"/>
      <c r="AD851" s="134"/>
      <c r="AE851" s="134"/>
      <c r="AF851" s="134"/>
      <c r="AG851" s="134"/>
      <c r="AH851" s="134"/>
      <c r="AI851" s="134"/>
      <c r="AJ851" s="134"/>
      <c r="AK851" s="409"/>
      <c r="AL851" s="409"/>
      <c r="AM851" s="409"/>
      <c r="AN851" s="409"/>
      <c r="AO851" s="409"/>
    </row>
    <row r="852" spans="1:41" ht="12.75" x14ac:dyDescent="0.2">
      <c r="A852" s="406"/>
      <c r="B852" s="407"/>
      <c r="F852" s="409"/>
      <c r="G852" s="409"/>
      <c r="H852" s="409"/>
      <c r="I852" s="409"/>
      <c r="J852" s="409"/>
      <c r="K852" s="409"/>
      <c r="L852" s="409"/>
      <c r="M852" s="409"/>
      <c r="N852" s="409"/>
      <c r="O852" s="409"/>
      <c r="P852" s="409"/>
      <c r="Q852" s="409"/>
      <c r="R852" s="409"/>
      <c r="S852" s="409"/>
      <c r="T852" s="409"/>
      <c r="U852" s="409"/>
      <c r="V852" s="409"/>
      <c r="W852" s="409"/>
      <c r="X852" s="409"/>
      <c r="Y852" s="409"/>
      <c r="Z852" s="409"/>
      <c r="AA852" s="409"/>
      <c r="AB852" s="409"/>
      <c r="AC852" s="409"/>
      <c r="AD852" s="134"/>
      <c r="AE852" s="134"/>
      <c r="AF852" s="134"/>
      <c r="AG852" s="134"/>
      <c r="AH852" s="134"/>
      <c r="AI852" s="134"/>
      <c r="AJ852" s="134"/>
      <c r="AK852" s="409"/>
      <c r="AL852" s="409"/>
      <c r="AM852" s="409"/>
      <c r="AN852" s="409"/>
      <c r="AO852" s="409"/>
    </row>
    <row r="853" spans="1:41" ht="12.75" x14ac:dyDescent="0.2">
      <c r="A853" s="406"/>
      <c r="B853" s="407"/>
      <c r="F853" s="409"/>
      <c r="G853" s="409"/>
      <c r="H853" s="409"/>
      <c r="I853" s="409"/>
      <c r="J853" s="409"/>
      <c r="K853" s="409"/>
      <c r="L853" s="409"/>
      <c r="M853" s="409"/>
      <c r="N853" s="409"/>
      <c r="O853" s="409"/>
      <c r="P853" s="409"/>
      <c r="Q853" s="409"/>
      <c r="R853" s="409"/>
      <c r="S853" s="409"/>
      <c r="T853" s="409"/>
      <c r="U853" s="409"/>
      <c r="V853" s="409"/>
      <c r="W853" s="409"/>
      <c r="X853" s="409"/>
      <c r="Y853" s="409"/>
      <c r="Z853" s="409"/>
      <c r="AA853" s="409"/>
      <c r="AB853" s="409"/>
      <c r="AC853" s="409"/>
      <c r="AD853" s="134"/>
      <c r="AE853" s="134"/>
      <c r="AF853" s="134"/>
      <c r="AG853" s="134"/>
      <c r="AH853" s="134"/>
      <c r="AI853" s="134"/>
      <c r="AJ853" s="134"/>
      <c r="AK853" s="409"/>
      <c r="AL853" s="409"/>
      <c r="AM853" s="409"/>
      <c r="AN853" s="409"/>
      <c r="AO853" s="409"/>
    </row>
    <row r="854" spans="1:41" ht="12.75" x14ac:dyDescent="0.2">
      <c r="A854" s="406"/>
      <c r="B854" s="407"/>
      <c r="F854" s="409"/>
      <c r="G854" s="409"/>
      <c r="H854" s="409"/>
      <c r="I854" s="409"/>
      <c r="J854" s="409"/>
      <c r="K854" s="409"/>
      <c r="L854" s="409"/>
      <c r="M854" s="409"/>
      <c r="N854" s="409"/>
      <c r="O854" s="409"/>
      <c r="P854" s="409"/>
      <c r="Q854" s="409"/>
      <c r="R854" s="409"/>
      <c r="S854" s="409"/>
      <c r="T854" s="409"/>
      <c r="U854" s="409"/>
      <c r="V854" s="409"/>
      <c r="W854" s="409"/>
      <c r="X854" s="409"/>
      <c r="Y854" s="409"/>
      <c r="Z854" s="409"/>
      <c r="AA854" s="409"/>
      <c r="AB854" s="409"/>
      <c r="AC854" s="409"/>
      <c r="AD854" s="134"/>
      <c r="AE854" s="134"/>
      <c r="AF854" s="134"/>
      <c r="AG854" s="134"/>
      <c r="AH854" s="134"/>
      <c r="AI854" s="134"/>
      <c r="AJ854" s="134"/>
      <c r="AK854" s="409"/>
      <c r="AL854" s="409"/>
      <c r="AM854" s="409"/>
      <c r="AN854" s="409"/>
      <c r="AO854" s="409"/>
    </row>
    <row r="855" spans="1:41" ht="12.75" x14ac:dyDescent="0.2">
      <c r="A855" s="406"/>
      <c r="B855" s="407"/>
      <c r="F855" s="409"/>
      <c r="G855" s="409"/>
      <c r="H855" s="409"/>
      <c r="I855" s="409"/>
      <c r="J855" s="409"/>
      <c r="K855" s="409"/>
      <c r="L855" s="409"/>
      <c r="M855" s="409"/>
      <c r="N855" s="409"/>
      <c r="O855" s="409"/>
      <c r="P855" s="409"/>
      <c r="Q855" s="409"/>
      <c r="R855" s="409"/>
      <c r="S855" s="409"/>
      <c r="T855" s="409"/>
      <c r="U855" s="409"/>
      <c r="V855" s="409"/>
      <c r="W855" s="409"/>
      <c r="X855" s="409"/>
      <c r="Y855" s="409"/>
      <c r="Z855" s="409"/>
      <c r="AA855" s="409"/>
      <c r="AB855" s="409"/>
      <c r="AC855" s="409"/>
      <c r="AD855" s="134"/>
      <c r="AE855" s="134"/>
      <c r="AF855" s="134"/>
      <c r="AG855" s="134"/>
      <c r="AH855" s="134"/>
      <c r="AI855" s="134"/>
      <c r="AJ855" s="134"/>
      <c r="AK855" s="409"/>
      <c r="AL855" s="409"/>
      <c r="AM855" s="409"/>
      <c r="AN855" s="409"/>
      <c r="AO855" s="409"/>
    </row>
    <row r="856" spans="1:41" ht="12.75" x14ac:dyDescent="0.2">
      <c r="A856" s="406"/>
      <c r="B856" s="407"/>
      <c r="F856" s="409"/>
      <c r="G856" s="409"/>
      <c r="H856" s="409"/>
      <c r="I856" s="409"/>
      <c r="J856" s="409"/>
      <c r="K856" s="409"/>
      <c r="L856" s="409"/>
      <c r="M856" s="409"/>
      <c r="N856" s="409"/>
      <c r="O856" s="409"/>
      <c r="P856" s="409"/>
      <c r="Q856" s="409"/>
      <c r="R856" s="409"/>
      <c r="S856" s="409"/>
      <c r="T856" s="409"/>
      <c r="U856" s="409"/>
      <c r="V856" s="409"/>
      <c r="W856" s="409"/>
      <c r="X856" s="409"/>
      <c r="Y856" s="409"/>
      <c r="Z856" s="409"/>
      <c r="AA856" s="409"/>
      <c r="AB856" s="409"/>
      <c r="AC856" s="409"/>
      <c r="AD856" s="134"/>
      <c r="AE856" s="134"/>
      <c r="AF856" s="134"/>
      <c r="AG856" s="134"/>
      <c r="AH856" s="134"/>
      <c r="AI856" s="134"/>
      <c r="AJ856" s="134"/>
      <c r="AK856" s="409"/>
      <c r="AL856" s="409"/>
      <c r="AM856" s="409"/>
      <c r="AN856" s="409"/>
      <c r="AO856" s="409"/>
    </row>
    <row r="857" spans="1:41" ht="12.75" x14ac:dyDescent="0.2">
      <c r="A857" s="406"/>
      <c r="B857" s="407"/>
      <c r="F857" s="409"/>
      <c r="G857" s="409"/>
      <c r="H857" s="409"/>
      <c r="I857" s="409"/>
      <c r="J857" s="409"/>
      <c r="K857" s="409"/>
      <c r="L857" s="409"/>
      <c r="M857" s="409"/>
      <c r="N857" s="409"/>
      <c r="O857" s="409"/>
      <c r="P857" s="409"/>
      <c r="Q857" s="409"/>
      <c r="R857" s="409"/>
      <c r="S857" s="409"/>
      <c r="T857" s="409"/>
      <c r="U857" s="409"/>
      <c r="V857" s="409"/>
      <c r="W857" s="409"/>
      <c r="X857" s="409"/>
      <c r="Y857" s="409"/>
      <c r="Z857" s="409"/>
      <c r="AA857" s="409"/>
      <c r="AB857" s="409"/>
      <c r="AC857" s="409"/>
      <c r="AD857" s="134"/>
      <c r="AE857" s="134"/>
      <c r="AF857" s="134"/>
      <c r="AG857" s="134"/>
      <c r="AH857" s="134"/>
      <c r="AI857" s="134"/>
      <c r="AJ857" s="134"/>
      <c r="AK857" s="409"/>
      <c r="AL857" s="409"/>
      <c r="AM857" s="409"/>
      <c r="AN857" s="409"/>
      <c r="AO857" s="409"/>
    </row>
    <row r="858" spans="1:41" ht="12.75" x14ac:dyDescent="0.2">
      <c r="A858" s="406"/>
      <c r="B858" s="407"/>
      <c r="F858" s="409"/>
      <c r="G858" s="409"/>
      <c r="H858" s="409"/>
      <c r="I858" s="409"/>
      <c r="J858" s="409"/>
      <c r="K858" s="409"/>
      <c r="L858" s="409"/>
      <c r="M858" s="409"/>
      <c r="N858" s="409"/>
      <c r="O858" s="409"/>
      <c r="P858" s="409"/>
      <c r="Q858" s="409"/>
      <c r="R858" s="409"/>
      <c r="S858" s="409"/>
      <c r="T858" s="409"/>
      <c r="U858" s="409"/>
      <c r="V858" s="409"/>
      <c r="W858" s="409"/>
      <c r="X858" s="409"/>
      <c r="Y858" s="409"/>
      <c r="Z858" s="409"/>
      <c r="AA858" s="409"/>
      <c r="AB858" s="409"/>
      <c r="AC858" s="409"/>
      <c r="AD858" s="134"/>
      <c r="AE858" s="134"/>
      <c r="AF858" s="134"/>
      <c r="AG858" s="134"/>
      <c r="AH858" s="134"/>
      <c r="AI858" s="134"/>
      <c r="AJ858" s="134"/>
      <c r="AK858" s="409"/>
      <c r="AL858" s="409"/>
      <c r="AM858" s="409"/>
      <c r="AN858" s="409"/>
      <c r="AO858" s="409"/>
    </row>
    <row r="859" spans="1:41" ht="12.75" x14ac:dyDescent="0.2">
      <c r="A859" s="406"/>
      <c r="B859" s="407"/>
      <c r="F859" s="409"/>
      <c r="G859" s="409"/>
      <c r="H859" s="409"/>
      <c r="I859" s="409"/>
      <c r="J859" s="409"/>
      <c r="K859" s="409"/>
      <c r="L859" s="409"/>
      <c r="M859" s="409"/>
      <c r="N859" s="409"/>
      <c r="O859" s="409"/>
      <c r="P859" s="409"/>
      <c r="Q859" s="409"/>
      <c r="R859" s="409"/>
      <c r="S859" s="409"/>
      <c r="T859" s="409"/>
      <c r="U859" s="409"/>
      <c r="V859" s="409"/>
      <c r="W859" s="409"/>
      <c r="X859" s="409"/>
      <c r="Y859" s="409"/>
      <c r="Z859" s="409"/>
      <c r="AA859" s="409"/>
      <c r="AB859" s="409"/>
      <c r="AC859" s="409"/>
      <c r="AD859" s="134"/>
      <c r="AE859" s="134"/>
      <c r="AF859" s="134"/>
      <c r="AG859" s="134"/>
      <c r="AH859" s="134"/>
      <c r="AI859" s="134"/>
      <c r="AJ859" s="134"/>
      <c r="AK859" s="409"/>
      <c r="AL859" s="409"/>
      <c r="AM859" s="409"/>
      <c r="AN859" s="409"/>
      <c r="AO859" s="409"/>
    </row>
    <row r="860" spans="1:41" ht="12.75" x14ac:dyDescent="0.2">
      <c r="A860" s="406"/>
      <c r="B860" s="407"/>
      <c r="F860" s="409"/>
      <c r="G860" s="409"/>
      <c r="H860" s="409"/>
      <c r="I860" s="409"/>
      <c r="J860" s="409"/>
      <c r="K860" s="409"/>
      <c r="L860" s="409"/>
      <c r="M860" s="409"/>
      <c r="N860" s="409"/>
      <c r="O860" s="409"/>
      <c r="P860" s="409"/>
      <c r="Q860" s="409"/>
      <c r="R860" s="409"/>
      <c r="S860" s="409"/>
      <c r="T860" s="409"/>
      <c r="U860" s="409"/>
      <c r="V860" s="409"/>
      <c r="W860" s="409"/>
      <c r="X860" s="409"/>
      <c r="Y860" s="409"/>
      <c r="Z860" s="409"/>
      <c r="AA860" s="409"/>
      <c r="AB860" s="409"/>
      <c r="AC860" s="409"/>
      <c r="AD860" s="134"/>
      <c r="AE860" s="134"/>
      <c r="AF860" s="134"/>
      <c r="AG860" s="134"/>
      <c r="AH860" s="134"/>
      <c r="AI860" s="134"/>
      <c r="AJ860" s="134"/>
      <c r="AK860" s="409"/>
      <c r="AL860" s="409"/>
      <c r="AM860" s="409"/>
      <c r="AN860" s="409"/>
      <c r="AO860" s="409"/>
    </row>
    <row r="861" spans="1:41" ht="12.75" x14ac:dyDescent="0.2">
      <c r="A861" s="406"/>
      <c r="B861" s="407"/>
      <c r="F861" s="409"/>
      <c r="G861" s="409"/>
      <c r="H861" s="409"/>
      <c r="I861" s="409"/>
      <c r="J861" s="409"/>
      <c r="K861" s="409"/>
      <c r="L861" s="409"/>
      <c r="M861" s="409"/>
      <c r="N861" s="409"/>
      <c r="O861" s="409"/>
      <c r="P861" s="409"/>
      <c r="Q861" s="409"/>
      <c r="R861" s="409"/>
      <c r="S861" s="409"/>
      <c r="T861" s="409"/>
      <c r="U861" s="409"/>
      <c r="V861" s="409"/>
      <c r="W861" s="409"/>
      <c r="X861" s="409"/>
      <c r="Y861" s="409"/>
      <c r="Z861" s="409"/>
      <c r="AA861" s="409"/>
      <c r="AB861" s="409"/>
      <c r="AC861" s="409"/>
      <c r="AD861" s="134"/>
      <c r="AE861" s="134"/>
      <c r="AF861" s="134"/>
      <c r="AG861" s="134"/>
      <c r="AH861" s="134"/>
      <c r="AI861" s="134"/>
      <c r="AJ861" s="134"/>
      <c r="AK861" s="409"/>
      <c r="AL861" s="409"/>
      <c r="AM861" s="409"/>
      <c r="AN861" s="409"/>
      <c r="AO861" s="409"/>
    </row>
    <row r="862" spans="1:41" ht="12.75" x14ac:dyDescent="0.2">
      <c r="A862" s="406"/>
      <c r="B862" s="407"/>
      <c r="F862" s="409"/>
      <c r="G862" s="409"/>
      <c r="H862" s="409"/>
      <c r="I862" s="409"/>
      <c r="J862" s="409"/>
      <c r="K862" s="409"/>
      <c r="L862" s="409"/>
      <c r="M862" s="409"/>
      <c r="N862" s="409"/>
      <c r="O862" s="409"/>
      <c r="P862" s="409"/>
      <c r="Q862" s="409"/>
      <c r="R862" s="409"/>
      <c r="S862" s="409"/>
      <c r="T862" s="409"/>
      <c r="U862" s="409"/>
      <c r="V862" s="409"/>
      <c r="W862" s="409"/>
      <c r="X862" s="409"/>
      <c r="Y862" s="409"/>
      <c r="Z862" s="409"/>
      <c r="AA862" s="409"/>
      <c r="AB862" s="409"/>
      <c r="AC862" s="409"/>
      <c r="AD862" s="134"/>
      <c r="AE862" s="134"/>
      <c r="AF862" s="134"/>
      <c r="AG862" s="134"/>
      <c r="AH862" s="134"/>
      <c r="AI862" s="134"/>
      <c r="AJ862" s="134"/>
      <c r="AK862" s="409"/>
      <c r="AL862" s="409"/>
      <c r="AM862" s="409"/>
      <c r="AN862" s="409"/>
      <c r="AO862" s="409"/>
    </row>
    <row r="863" spans="1:41" ht="12.75" x14ac:dyDescent="0.2">
      <c r="A863" s="406"/>
      <c r="B863" s="407"/>
      <c r="F863" s="409"/>
      <c r="G863" s="409"/>
      <c r="H863" s="409"/>
      <c r="I863" s="409"/>
      <c r="J863" s="409"/>
      <c r="K863" s="409"/>
      <c r="L863" s="409"/>
      <c r="M863" s="409"/>
      <c r="N863" s="409"/>
      <c r="O863" s="409"/>
      <c r="P863" s="409"/>
      <c r="Q863" s="409"/>
      <c r="R863" s="409"/>
      <c r="S863" s="409"/>
      <c r="T863" s="409"/>
      <c r="U863" s="409"/>
      <c r="V863" s="409"/>
      <c r="W863" s="409"/>
      <c r="X863" s="409"/>
      <c r="Y863" s="409"/>
      <c r="Z863" s="409"/>
      <c r="AA863" s="409"/>
      <c r="AB863" s="409"/>
      <c r="AC863" s="409"/>
      <c r="AD863" s="134"/>
      <c r="AE863" s="134"/>
      <c r="AF863" s="134"/>
      <c r="AG863" s="134"/>
      <c r="AH863" s="134"/>
      <c r="AI863" s="134"/>
      <c r="AJ863" s="134"/>
      <c r="AK863" s="409"/>
      <c r="AL863" s="409"/>
      <c r="AM863" s="409"/>
      <c r="AN863" s="409"/>
      <c r="AO863" s="409"/>
    </row>
    <row r="864" spans="1:41" ht="12.75" x14ac:dyDescent="0.2">
      <c r="A864" s="406"/>
      <c r="B864" s="407"/>
      <c r="F864" s="409"/>
      <c r="G864" s="409"/>
      <c r="H864" s="409"/>
      <c r="I864" s="409"/>
      <c r="J864" s="409"/>
      <c r="K864" s="409"/>
      <c r="L864" s="409"/>
      <c r="M864" s="409"/>
      <c r="N864" s="409"/>
      <c r="O864" s="409"/>
      <c r="P864" s="409"/>
      <c r="Q864" s="409"/>
      <c r="R864" s="409"/>
      <c r="S864" s="409"/>
      <c r="T864" s="409"/>
      <c r="U864" s="409"/>
      <c r="V864" s="409"/>
      <c r="W864" s="409"/>
      <c r="X864" s="409"/>
      <c r="Y864" s="409"/>
      <c r="Z864" s="409"/>
      <c r="AA864" s="409"/>
      <c r="AB864" s="409"/>
      <c r="AC864" s="409"/>
      <c r="AD864" s="134"/>
      <c r="AE864" s="134"/>
      <c r="AF864" s="134"/>
      <c r="AG864" s="134"/>
      <c r="AH864" s="134"/>
      <c r="AI864" s="134"/>
      <c r="AJ864" s="134"/>
      <c r="AK864" s="409"/>
      <c r="AL864" s="409"/>
      <c r="AM864" s="409"/>
      <c r="AN864" s="409"/>
      <c r="AO864" s="409"/>
    </row>
    <row r="865" spans="1:41" ht="12.75" x14ac:dyDescent="0.2">
      <c r="A865" s="406"/>
      <c r="B865" s="407"/>
      <c r="F865" s="409"/>
      <c r="G865" s="409"/>
      <c r="H865" s="409"/>
      <c r="I865" s="409"/>
      <c r="J865" s="409"/>
      <c r="K865" s="409"/>
      <c r="L865" s="409"/>
      <c r="M865" s="409"/>
      <c r="N865" s="409"/>
      <c r="O865" s="409"/>
      <c r="P865" s="409"/>
      <c r="Q865" s="409"/>
      <c r="R865" s="409"/>
      <c r="S865" s="409"/>
      <c r="T865" s="409"/>
      <c r="U865" s="409"/>
      <c r="V865" s="409"/>
      <c r="W865" s="409"/>
      <c r="X865" s="409"/>
      <c r="Y865" s="409"/>
      <c r="Z865" s="409"/>
      <c r="AA865" s="409"/>
      <c r="AB865" s="409"/>
      <c r="AC865" s="409"/>
      <c r="AD865" s="134"/>
      <c r="AE865" s="134"/>
      <c r="AF865" s="134"/>
      <c r="AG865" s="134"/>
      <c r="AH865" s="134"/>
      <c r="AI865" s="134"/>
      <c r="AJ865" s="134"/>
      <c r="AK865" s="409"/>
      <c r="AL865" s="409"/>
      <c r="AM865" s="409"/>
      <c r="AN865" s="409"/>
      <c r="AO865" s="409"/>
    </row>
    <row r="866" spans="1:41" ht="12.75" x14ac:dyDescent="0.2">
      <c r="A866" s="406"/>
      <c r="B866" s="407"/>
      <c r="F866" s="409"/>
      <c r="G866" s="409"/>
      <c r="H866" s="409"/>
      <c r="I866" s="409"/>
      <c r="J866" s="409"/>
      <c r="K866" s="409"/>
      <c r="L866" s="409"/>
      <c r="M866" s="409"/>
      <c r="N866" s="409"/>
      <c r="O866" s="409"/>
      <c r="P866" s="409"/>
      <c r="Q866" s="409"/>
      <c r="R866" s="409"/>
      <c r="S866" s="409"/>
      <c r="T866" s="409"/>
      <c r="U866" s="409"/>
      <c r="V866" s="409"/>
      <c r="W866" s="409"/>
      <c r="X866" s="409"/>
      <c r="Y866" s="409"/>
      <c r="Z866" s="409"/>
      <c r="AA866" s="409"/>
      <c r="AB866" s="409"/>
      <c r="AC866" s="409"/>
      <c r="AD866" s="134"/>
      <c r="AE866" s="134"/>
      <c r="AF866" s="134"/>
      <c r="AG866" s="134"/>
      <c r="AH866" s="134"/>
      <c r="AI866" s="134"/>
      <c r="AJ866" s="134"/>
      <c r="AK866" s="409"/>
      <c r="AL866" s="409"/>
      <c r="AM866" s="409"/>
      <c r="AN866" s="409"/>
      <c r="AO866" s="409"/>
    </row>
    <row r="867" spans="1:41" ht="12.75" x14ac:dyDescent="0.2">
      <c r="A867" s="406"/>
      <c r="B867" s="407"/>
      <c r="F867" s="409"/>
      <c r="G867" s="409"/>
      <c r="H867" s="409"/>
      <c r="I867" s="409"/>
      <c r="J867" s="409"/>
      <c r="K867" s="409"/>
      <c r="L867" s="409"/>
      <c r="M867" s="409"/>
      <c r="N867" s="409"/>
      <c r="O867" s="409"/>
      <c r="P867" s="409"/>
      <c r="Q867" s="409"/>
      <c r="R867" s="409"/>
      <c r="S867" s="409"/>
      <c r="T867" s="409"/>
      <c r="U867" s="409"/>
      <c r="V867" s="409"/>
      <c r="W867" s="409"/>
      <c r="X867" s="409"/>
      <c r="Y867" s="409"/>
      <c r="Z867" s="409"/>
      <c r="AA867" s="409"/>
      <c r="AB867" s="409"/>
      <c r="AC867" s="409"/>
      <c r="AD867" s="134"/>
      <c r="AE867" s="134"/>
      <c r="AF867" s="134"/>
      <c r="AG867" s="134"/>
      <c r="AH867" s="134"/>
      <c r="AI867" s="134"/>
      <c r="AJ867" s="134"/>
      <c r="AK867" s="409"/>
      <c r="AL867" s="409"/>
      <c r="AM867" s="409"/>
      <c r="AN867" s="409"/>
      <c r="AO867" s="409"/>
    </row>
    <row r="868" spans="1:41" ht="12.75" x14ac:dyDescent="0.2">
      <c r="A868" s="406"/>
      <c r="B868" s="407"/>
      <c r="F868" s="409"/>
      <c r="G868" s="409"/>
      <c r="H868" s="409"/>
      <c r="I868" s="409"/>
      <c r="J868" s="409"/>
      <c r="K868" s="409"/>
      <c r="L868" s="409"/>
      <c r="M868" s="409"/>
      <c r="N868" s="409"/>
      <c r="O868" s="409"/>
      <c r="P868" s="409"/>
      <c r="Q868" s="409"/>
      <c r="R868" s="409"/>
      <c r="S868" s="409"/>
      <c r="T868" s="409"/>
      <c r="U868" s="409"/>
      <c r="V868" s="409"/>
      <c r="W868" s="409"/>
      <c r="X868" s="409"/>
      <c r="Y868" s="409"/>
      <c r="Z868" s="409"/>
      <c r="AA868" s="409"/>
      <c r="AB868" s="409"/>
      <c r="AC868" s="409"/>
      <c r="AD868" s="134"/>
      <c r="AE868" s="134"/>
      <c r="AF868" s="134"/>
      <c r="AG868" s="134"/>
      <c r="AH868" s="134"/>
      <c r="AI868" s="134"/>
      <c r="AJ868" s="134"/>
      <c r="AK868" s="409"/>
      <c r="AL868" s="409"/>
      <c r="AM868" s="409"/>
      <c r="AN868" s="409"/>
      <c r="AO868" s="409"/>
    </row>
    <row r="869" spans="1:41" ht="12.75" x14ac:dyDescent="0.2">
      <c r="A869" s="406"/>
      <c r="B869" s="407"/>
      <c r="F869" s="409"/>
      <c r="G869" s="409"/>
      <c r="H869" s="409"/>
      <c r="I869" s="409"/>
      <c r="J869" s="409"/>
      <c r="K869" s="409"/>
      <c r="L869" s="409"/>
      <c r="M869" s="409"/>
      <c r="N869" s="409"/>
      <c r="O869" s="409"/>
      <c r="P869" s="409"/>
      <c r="Q869" s="409"/>
      <c r="R869" s="409"/>
      <c r="S869" s="409"/>
      <c r="T869" s="409"/>
      <c r="U869" s="409"/>
      <c r="V869" s="409"/>
      <c r="W869" s="409"/>
      <c r="X869" s="409"/>
      <c r="Y869" s="409"/>
      <c r="Z869" s="409"/>
      <c r="AA869" s="409"/>
      <c r="AB869" s="409"/>
      <c r="AC869" s="409"/>
      <c r="AD869" s="134"/>
      <c r="AE869" s="134"/>
      <c r="AF869" s="134"/>
      <c r="AG869" s="134"/>
      <c r="AH869" s="134"/>
      <c r="AI869" s="134"/>
      <c r="AJ869" s="134"/>
      <c r="AK869" s="409"/>
      <c r="AL869" s="409"/>
      <c r="AM869" s="409"/>
      <c r="AN869" s="409"/>
      <c r="AO869" s="409"/>
    </row>
    <row r="870" spans="1:41" ht="12.75" x14ac:dyDescent="0.2">
      <c r="A870" s="406"/>
      <c r="B870" s="407"/>
      <c r="F870" s="409"/>
      <c r="G870" s="409"/>
      <c r="H870" s="409"/>
      <c r="I870" s="409"/>
      <c r="J870" s="409"/>
      <c r="K870" s="409"/>
      <c r="L870" s="409"/>
      <c r="M870" s="409"/>
      <c r="N870" s="409"/>
      <c r="O870" s="409"/>
      <c r="P870" s="409"/>
      <c r="Q870" s="409"/>
      <c r="R870" s="409"/>
      <c r="S870" s="409"/>
      <c r="T870" s="409"/>
      <c r="U870" s="409"/>
      <c r="V870" s="409"/>
      <c r="W870" s="409"/>
      <c r="X870" s="409"/>
      <c r="Y870" s="409"/>
      <c r="Z870" s="409"/>
      <c r="AA870" s="409"/>
      <c r="AB870" s="409"/>
      <c r="AC870" s="409"/>
      <c r="AD870" s="134"/>
      <c r="AE870" s="134"/>
      <c r="AF870" s="134"/>
      <c r="AG870" s="134"/>
      <c r="AH870" s="134"/>
      <c r="AI870" s="134"/>
      <c r="AJ870" s="134"/>
      <c r="AK870" s="409"/>
      <c r="AL870" s="409"/>
      <c r="AM870" s="409"/>
      <c r="AN870" s="409"/>
      <c r="AO870" s="409"/>
    </row>
    <row r="871" spans="1:41" ht="12.75" x14ac:dyDescent="0.2">
      <c r="A871" s="406"/>
      <c r="B871" s="407"/>
      <c r="F871" s="409"/>
      <c r="G871" s="409"/>
      <c r="H871" s="409"/>
      <c r="I871" s="409"/>
      <c r="J871" s="409"/>
      <c r="K871" s="409"/>
      <c r="L871" s="409"/>
      <c r="M871" s="409"/>
      <c r="N871" s="409"/>
      <c r="O871" s="409"/>
      <c r="P871" s="409"/>
      <c r="Q871" s="409"/>
      <c r="R871" s="409"/>
      <c r="S871" s="409"/>
      <c r="T871" s="409"/>
      <c r="U871" s="409"/>
      <c r="V871" s="409"/>
      <c r="W871" s="409"/>
      <c r="X871" s="409"/>
      <c r="Y871" s="409"/>
      <c r="Z871" s="409"/>
      <c r="AA871" s="409"/>
      <c r="AB871" s="409"/>
      <c r="AC871" s="409"/>
      <c r="AD871" s="134"/>
      <c r="AE871" s="134"/>
      <c r="AF871" s="134"/>
      <c r="AG871" s="134"/>
      <c r="AH871" s="134"/>
      <c r="AI871" s="134"/>
      <c r="AJ871" s="134"/>
      <c r="AK871" s="409"/>
      <c r="AL871" s="409"/>
      <c r="AM871" s="409"/>
      <c r="AN871" s="409"/>
      <c r="AO871" s="409"/>
    </row>
    <row r="872" spans="1:41" ht="12.75" x14ac:dyDescent="0.2">
      <c r="A872" s="406"/>
      <c r="B872" s="407"/>
      <c r="F872" s="409"/>
      <c r="G872" s="409"/>
      <c r="H872" s="409"/>
      <c r="I872" s="409"/>
      <c r="J872" s="409"/>
      <c r="K872" s="409"/>
      <c r="L872" s="409"/>
      <c r="M872" s="409"/>
      <c r="N872" s="409"/>
      <c r="O872" s="409"/>
      <c r="P872" s="409"/>
      <c r="Q872" s="409"/>
      <c r="R872" s="409"/>
      <c r="S872" s="409"/>
      <c r="T872" s="409"/>
      <c r="U872" s="409"/>
      <c r="V872" s="409"/>
      <c r="W872" s="409"/>
      <c r="X872" s="409"/>
      <c r="Y872" s="409"/>
      <c r="Z872" s="409"/>
      <c r="AA872" s="409"/>
      <c r="AB872" s="409"/>
      <c r="AC872" s="409"/>
      <c r="AD872" s="134"/>
      <c r="AE872" s="134"/>
      <c r="AF872" s="134"/>
      <c r="AG872" s="134"/>
      <c r="AH872" s="134"/>
      <c r="AI872" s="134"/>
      <c r="AJ872" s="134"/>
      <c r="AK872" s="409"/>
      <c r="AL872" s="409"/>
      <c r="AM872" s="409"/>
      <c r="AN872" s="409"/>
      <c r="AO872" s="409"/>
    </row>
    <row r="873" spans="1:41" ht="12.75" x14ac:dyDescent="0.2">
      <c r="A873" s="406"/>
      <c r="B873" s="407"/>
      <c r="F873" s="409"/>
      <c r="G873" s="409"/>
      <c r="H873" s="409"/>
      <c r="I873" s="409"/>
      <c r="J873" s="409"/>
      <c r="K873" s="409"/>
      <c r="L873" s="409"/>
      <c r="M873" s="409"/>
      <c r="N873" s="409"/>
      <c r="O873" s="409"/>
      <c r="P873" s="409"/>
      <c r="Q873" s="409"/>
      <c r="R873" s="409"/>
      <c r="S873" s="409"/>
      <c r="T873" s="409"/>
      <c r="U873" s="409"/>
      <c r="V873" s="409"/>
      <c r="W873" s="409"/>
      <c r="X873" s="409"/>
      <c r="Y873" s="409"/>
      <c r="Z873" s="409"/>
      <c r="AA873" s="409"/>
      <c r="AB873" s="409"/>
      <c r="AC873" s="409"/>
      <c r="AD873" s="134"/>
      <c r="AE873" s="134"/>
      <c r="AF873" s="134"/>
      <c r="AG873" s="134"/>
      <c r="AH873" s="134"/>
      <c r="AI873" s="134"/>
      <c r="AJ873" s="134"/>
      <c r="AK873" s="409"/>
      <c r="AL873" s="409"/>
      <c r="AM873" s="409"/>
      <c r="AN873" s="409"/>
      <c r="AO873" s="409"/>
    </row>
    <row r="874" spans="1:41" ht="12.75" x14ac:dyDescent="0.2">
      <c r="A874" s="406"/>
      <c r="B874" s="407"/>
      <c r="F874" s="409"/>
      <c r="G874" s="409"/>
      <c r="H874" s="409"/>
      <c r="I874" s="409"/>
      <c r="J874" s="409"/>
      <c r="K874" s="409"/>
      <c r="L874" s="409"/>
      <c r="M874" s="409"/>
      <c r="N874" s="409"/>
      <c r="O874" s="409"/>
      <c r="P874" s="409"/>
      <c r="Q874" s="409"/>
      <c r="R874" s="409"/>
      <c r="S874" s="409"/>
      <c r="T874" s="409"/>
      <c r="U874" s="409"/>
      <c r="V874" s="409"/>
      <c r="W874" s="409"/>
      <c r="X874" s="409"/>
      <c r="Y874" s="409"/>
      <c r="Z874" s="409"/>
      <c r="AA874" s="409"/>
      <c r="AB874" s="409"/>
      <c r="AC874" s="409"/>
      <c r="AD874" s="134"/>
      <c r="AE874" s="134"/>
      <c r="AF874" s="134"/>
      <c r="AG874" s="134"/>
      <c r="AH874" s="134"/>
      <c r="AI874" s="134"/>
      <c r="AJ874" s="134"/>
      <c r="AK874" s="409"/>
      <c r="AL874" s="409"/>
      <c r="AM874" s="409"/>
      <c r="AN874" s="409"/>
      <c r="AO874" s="409"/>
    </row>
    <row r="875" spans="1:41" ht="12.75" x14ac:dyDescent="0.2">
      <c r="A875" s="406"/>
      <c r="B875" s="407"/>
      <c r="F875" s="409"/>
      <c r="G875" s="409"/>
      <c r="H875" s="409"/>
      <c r="I875" s="409"/>
      <c r="J875" s="409"/>
      <c r="K875" s="409"/>
      <c r="L875" s="409"/>
      <c r="M875" s="409"/>
      <c r="N875" s="409"/>
      <c r="O875" s="409"/>
      <c r="P875" s="409"/>
      <c r="Q875" s="409"/>
      <c r="R875" s="409"/>
      <c r="S875" s="409"/>
      <c r="T875" s="409"/>
      <c r="U875" s="409"/>
      <c r="V875" s="409"/>
      <c r="W875" s="409"/>
      <c r="X875" s="409"/>
      <c r="Y875" s="409"/>
      <c r="Z875" s="409"/>
      <c r="AA875" s="409"/>
      <c r="AB875" s="409"/>
      <c r="AC875" s="409"/>
      <c r="AD875" s="134"/>
      <c r="AE875" s="134"/>
      <c r="AF875" s="134"/>
      <c r="AG875" s="134"/>
      <c r="AH875" s="134"/>
      <c r="AI875" s="134"/>
      <c r="AJ875" s="134"/>
      <c r="AK875" s="409"/>
      <c r="AL875" s="409"/>
      <c r="AM875" s="409"/>
      <c r="AN875" s="409"/>
      <c r="AO875" s="409"/>
    </row>
    <row r="876" spans="1:41" ht="12.75" x14ac:dyDescent="0.2">
      <c r="A876" s="406"/>
      <c r="B876" s="407"/>
      <c r="F876" s="409"/>
      <c r="G876" s="409"/>
      <c r="H876" s="409"/>
      <c r="I876" s="409"/>
      <c r="J876" s="409"/>
      <c r="K876" s="409"/>
      <c r="L876" s="409"/>
      <c r="M876" s="409"/>
      <c r="N876" s="409"/>
      <c r="O876" s="409"/>
      <c r="P876" s="409"/>
      <c r="Q876" s="409"/>
      <c r="R876" s="409"/>
      <c r="S876" s="409"/>
      <c r="T876" s="409"/>
      <c r="U876" s="409"/>
      <c r="V876" s="409"/>
      <c r="W876" s="409"/>
      <c r="X876" s="409"/>
      <c r="Y876" s="409"/>
      <c r="Z876" s="409"/>
      <c r="AA876" s="409"/>
      <c r="AB876" s="409"/>
      <c r="AC876" s="409"/>
      <c r="AD876" s="134"/>
      <c r="AE876" s="134"/>
      <c r="AF876" s="134"/>
      <c r="AG876" s="134"/>
      <c r="AH876" s="134"/>
      <c r="AI876" s="134"/>
      <c r="AJ876" s="134"/>
      <c r="AK876" s="409"/>
      <c r="AL876" s="409"/>
      <c r="AM876" s="409"/>
      <c r="AN876" s="409"/>
      <c r="AO876" s="409"/>
    </row>
    <row r="877" spans="1:41" ht="12.75" x14ac:dyDescent="0.2">
      <c r="A877" s="406"/>
      <c r="B877" s="407"/>
      <c r="F877" s="409"/>
      <c r="G877" s="409"/>
      <c r="H877" s="409"/>
      <c r="I877" s="409"/>
      <c r="J877" s="409"/>
      <c r="K877" s="409"/>
      <c r="L877" s="409"/>
      <c r="M877" s="409"/>
      <c r="N877" s="409"/>
      <c r="O877" s="409"/>
      <c r="P877" s="409"/>
      <c r="Q877" s="409"/>
      <c r="R877" s="409"/>
      <c r="S877" s="409"/>
      <c r="T877" s="409"/>
      <c r="U877" s="409"/>
      <c r="V877" s="409"/>
      <c r="W877" s="409"/>
      <c r="X877" s="409"/>
      <c r="Y877" s="409"/>
      <c r="Z877" s="409"/>
      <c r="AA877" s="409"/>
      <c r="AB877" s="409"/>
      <c r="AC877" s="409"/>
      <c r="AD877" s="134"/>
      <c r="AE877" s="134"/>
      <c r="AF877" s="134"/>
      <c r="AG877" s="134"/>
      <c r="AH877" s="134"/>
      <c r="AI877" s="134"/>
      <c r="AJ877" s="134"/>
      <c r="AK877" s="409"/>
      <c r="AL877" s="409"/>
      <c r="AM877" s="409"/>
      <c r="AN877" s="409"/>
      <c r="AO877" s="409"/>
    </row>
    <row r="878" spans="1:41" ht="12.75" x14ac:dyDescent="0.2">
      <c r="A878" s="406"/>
      <c r="B878" s="407"/>
      <c r="F878" s="409"/>
      <c r="G878" s="409"/>
      <c r="H878" s="409"/>
      <c r="I878" s="409"/>
      <c r="J878" s="409"/>
      <c r="K878" s="409"/>
      <c r="L878" s="409"/>
      <c r="M878" s="409"/>
      <c r="N878" s="409"/>
      <c r="O878" s="409"/>
      <c r="P878" s="409"/>
      <c r="Q878" s="409"/>
      <c r="R878" s="409"/>
      <c r="S878" s="409"/>
      <c r="T878" s="409"/>
      <c r="U878" s="409"/>
      <c r="V878" s="409"/>
      <c r="W878" s="409"/>
      <c r="X878" s="409"/>
      <c r="Y878" s="409"/>
      <c r="Z878" s="409"/>
      <c r="AA878" s="409"/>
      <c r="AB878" s="409"/>
      <c r="AC878" s="409"/>
      <c r="AD878" s="134"/>
      <c r="AE878" s="134"/>
      <c r="AF878" s="134"/>
      <c r="AG878" s="134"/>
      <c r="AH878" s="134"/>
      <c r="AI878" s="134"/>
      <c r="AJ878" s="134"/>
      <c r="AK878" s="409"/>
      <c r="AL878" s="409"/>
      <c r="AM878" s="409"/>
      <c r="AN878" s="409"/>
      <c r="AO878" s="409"/>
    </row>
    <row r="879" spans="1:41" ht="12.75" x14ac:dyDescent="0.2">
      <c r="A879" s="406"/>
      <c r="B879" s="407"/>
      <c r="F879" s="409"/>
      <c r="G879" s="409"/>
      <c r="H879" s="409"/>
      <c r="I879" s="409"/>
      <c r="J879" s="409"/>
      <c r="K879" s="409"/>
      <c r="L879" s="409"/>
      <c r="M879" s="409"/>
      <c r="N879" s="409"/>
      <c r="O879" s="409"/>
      <c r="P879" s="409"/>
      <c r="Q879" s="409"/>
      <c r="R879" s="409"/>
      <c r="S879" s="409"/>
      <c r="T879" s="409"/>
      <c r="U879" s="409"/>
      <c r="V879" s="409"/>
      <c r="W879" s="409"/>
      <c r="X879" s="409"/>
      <c r="Y879" s="409"/>
      <c r="Z879" s="409"/>
      <c r="AA879" s="409"/>
      <c r="AB879" s="409"/>
      <c r="AC879" s="409"/>
      <c r="AD879" s="134"/>
      <c r="AE879" s="134"/>
      <c r="AF879" s="134"/>
      <c r="AG879" s="134"/>
      <c r="AH879" s="134"/>
      <c r="AI879" s="134"/>
      <c r="AJ879" s="134"/>
      <c r="AK879" s="409"/>
      <c r="AL879" s="409"/>
      <c r="AM879" s="409"/>
      <c r="AN879" s="409"/>
      <c r="AO879" s="409"/>
    </row>
    <row r="880" spans="1:41" ht="12.75" x14ac:dyDescent="0.2">
      <c r="A880" s="406"/>
      <c r="B880" s="407"/>
      <c r="F880" s="409"/>
      <c r="G880" s="409"/>
      <c r="H880" s="409"/>
      <c r="I880" s="409"/>
      <c r="J880" s="409"/>
      <c r="K880" s="409"/>
      <c r="L880" s="409"/>
      <c r="M880" s="409"/>
      <c r="N880" s="409"/>
      <c r="O880" s="409"/>
      <c r="P880" s="409"/>
      <c r="Q880" s="409"/>
      <c r="R880" s="409"/>
      <c r="S880" s="409"/>
      <c r="T880" s="409"/>
      <c r="U880" s="409"/>
      <c r="V880" s="409"/>
      <c r="W880" s="409"/>
      <c r="X880" s="409"/>
      <c r="Y880" s="409"/>
      <c r="Z880" s="409"/>
      <c r="AA880" s="409"/>
      <c r="AB880" s="409"/>
      <c r="AC880" s="409"/>
      <c r="AD880" s="134"/>
      <c r="AE880" s="134"/>
      <c r="AF880" s="134"/>
      <c r="AG880" s="134"/>
      <c r="AH880" s="134"/>
      <c r="AI880" s="134"/>
      <c r="AJ880" s="134"/>
      <c r="AK880" s="409"/>
      <c r="AL880" s="409"/>
      <c r="AM880" s="409"/>
      <c r="AN880" s="409"/>
      <c r="AO880" s="409"/>
    </row>
    <row r="881" spans="1:41" ht="12.75" x14ac:dyDescent="0.2">
      <c r="A881" s="406"/>
      <c r="B881" s="407"/>
      <c r="F881" s="409"/>
      <c r="G881" s="409"/>
      <c r="H881" s="409"/>
      <c r="I881" s="409"/>
      <c r="J881" s="409"/>
      <c r="K881" s="409"/>
      <c r="L881" s="409"/>
      <c r="M881" s="409"/>
      <c r="N881" s="409"/>
      <c r="O881" s="409"/>
      <c r="P881" s="409"/>
      <c r="Q881" s="409"/>
      <c r="R881" s="409"/>
      <c r="S881" s="409"/>
      <c r="T881" s="409"/>
      <c r="U881" s="409"/>
      <c r="V881" s="409"/>
      <c r="W881" s="409"/>
      <c r="X881" s="409"/>
      <c r="Y881" s="409"/>
      <c r="Z881" s="409"/>
      <c r="AA881" s="409"/>
      <c r="AB881" s="409"/>
      <c r="AC881" s="409"/>
      <c r="AD881" s="134"/>
      <c r="AE881" s="134"/>
      <c r="AF881" s="134"/>
      <c r="AG881" s="134"/>
      <c r="AH881" s="134"/>
      <c r="AI881" s="134"/>
      <c r="AJ881" s="134"/>
      <c r="AK881" s="409"/>
      <c r="AL881" s="409"/>
      <c r="AM881" s="409"/>
      <c r="AN881" s="409"/>
      <c r="AO881" s="409"/>
    </row>
    <row r="882" spans="1:41" ht="12.75" x14ac:dyDescent="0.2">
      <c r="A882" s="406"/>
      <c r="B882" s="407"/>
      <c r="F882" s="409"/>
      <c r="G882" s="409"/>
      <c r="H882" s="409"/>
      <c r="I882" s="409"/>
      <c r="J882" s="409"/>
      <c r="K882" s="409"/>
      <c r="L882" s="409"/>
      <c r="M882" s="409"/>
      <c r="N882" s="409"/>
      <c r="O882" s="409"/>
      <c r="P882" s="409"/>
      <c r="Q882" s="409"/>
      <c r="R882" s="409"/>
      <c r="S882" s="409"/>
      <c r="T882" s="409"/>
      <c r="U882" s="409"/>
      <c r="V882" s="409"/>
      <c r="W882" s="409"/>
      <c r="X882" s="409"/>
      <c r="Y882" s="409"/>
      <c r="Z882" s="409"/>
      <c r="AA882" s="409"/>
      <c r="AB882" s="409"/>
      <c r="AC882" s="409"/>
      <c r="AD882" s="134"/>
      <c r="AE882" s="134"/>
      <c r="AF882" s="134"/>
      <c r="AG882" s="134"/>
      <c r="AH882" s="134"/>
      <c r="AI882" s="134"/>
      <c r="AJ882" s="134"/>
      <c r="AK882" s="409"/>
      <c r="AL882" s="409"/>
      <c r="AM882" s="409"/>
      <c r="AN882" s="409"/>
      <c r="AO882" s="409"/>
    </row>
    <row r="883" spans="1:41" ht="12.75" x14ac:dyDescent="0.2">
      <c r="A883" s="406"/>
      <c r="B883" s="407"/>
      <c r="F883" s="409"/>
      <c r="G883" s="409"/>
      <c r="H883" s="409"/>
      <c r="I883" s="409"/>
      <c r="J883" s="409"/>
      <c r="K883" s="409"/>
      <c r="L883" s="409"/>
      <c r="M883" s="409"/>
      <c r="N883" s="409"/>
      <c r="O883" s="409"/>
      <c r="P883" s="409"/>
      <c r="Q883" s="409"/>
      <c r="R883" s="409"/>
      <c r="S883" s="409"/>
      <c r="T883" s="409"/>
      <c r="U883" s="409"/>
      <c r="V883" s="409"/>
      <c r="W883" s="409"/>
      <c r="X883" s="409"/>
      <c r="Y883" s="409"/>
      <c r="Z883" s="409"/>
      <c r="AA883" s="409"/>
      <c r="AB883" s="409"/>
      <c r="AC883" s="409"/>
      <c r="AD883" s="134"/>
      <c r="AE883" s="134"/>
      <c r="AF883" s="134"/>
      <c r="AG883" s="134"/>
      <c r="AH883" s="134"/>
      <c r="AI883" s="134"/>
      <c r="AJ883" s="134"/>
      <c r="AK883" s="409"/>
      <c r="AL883" s="409"/>
      <c r="AM883" s="409"/>
      <c r="AN883" s="409"/>
      <c r="AO883" s="409"/>
    </row>
    <row r="884" spans="1:41" ht="12.75" x14ac:dyDescent="0.2">
      <c r="A884" s="406"/>
      <c r="B884" s="407"/>
      <c r="F884" s="409"/>
      <c r="G884" s="409"/>
      <c r="H884" s="409"/>
      <c r="I884" s="409"/>
      <c r="J884" s="409"/>
      <c r="K884" s="409"/>
      <c r="L884" s="409"/>
      <c r="M884" s="409"/>
      <c r="N884" s="409"/>
      <c r="O884" s="409"/>
      <c r="P884" s="409"/>
      <c r="Q884" s="409"/>
      <c r="R884" s="409"/>
      <c r="S884" s="409"/>
      <c r="T884" s="409"/>
      <c r="U884" s="409"/>
      <c r="V884" s="409"/>
      <c r="W884" s="409"/>
      <c r="X884" s="409"/>
      <c r="Y884" s="409"/>
      <c r="Z884" s="409"/>
      <c r="AA884" s="409"/>
      <c r="AB884" s="409"/>
      <c r="AC884" s="409"/>
      <c r="AD884" s="134"/>
      <c r="AE884" s="134"/>
      <c r="AF884" s="134"/>
      <c r="AG884" s="134"/>
      <c r="AH884" s="134"/>
      <c r="AI884" s="134"/>
      <c r="AJ884" s="134"/>
      <c r="AK884" s="409"/>
      <c r="AL884" s="409"/>
      <c r="AM884" s="409"/>
      <c r="AN884" s="409"/>
      <c r="AO884" s="409"/>
    </row>
    <row r="885" spans="1:41" ht="12.75" x14ac:dyDescent="0.2">
      <c r="A885" s="406"/>
      <c r="B885" s="407"/>
      <c r="F885" s="409"/>
      <c r="G885" s="409"/>
      <c r="H885" s="409"/>
      <c r="I885" s="409"/>
      <c r="J885" s="409"/>
      <c r="K885" s="409"/>
      <c r="L885" s="409"/>
      <c r="M885" s="409"/>
      <c r="N885" s="409"/>
      <c r="O885" s="409"/>
      <c r="P885" s="409"/>
      <c r="Q885" s="409"/>
      <c r="R885" s="409"/>
      <c r="S885" s="409"/>
      <c r="T885" s="409"/>
      <c r="U885" s="409"/>
      <c r="V885" s="409"/>
      <c r="W885" s="409"/>
      <c r="X885" s="409"/>
      <c r="Y885" s="409"/>
      <c r="Z885" s="409"/>
      <c r="AA885" s="409"/>
      <c r="AB885" s="409"/>
      <c r="AC885" s="409"/>
      <c r="AD885" s="134"/>
      <c r="AE885" s="134"/>
      <c r="AF885" s="134"/>
      <c r="AG885" s="134"/>
      <c r="AH885" s="134"/>
      <c r="AI885" s="134"/>
      <c r="AJ885" s="134"/>
      <c r="AK885" s="409"/>
      <c r="AL885" s="409"/>
      <c r="AM885" s="409"/>
      <c r="AN885" s="409"/>
      <c r="AO885" s="409"/>
    </row>
    <row r="886" spans="1:41" ht="12.75" x14ac:dyDescent="0.2">
      <c r="A886" s="406"/>
      <c r="B886" s="407"/>
      <c r="F886" s="409"/>
      <c r="G886" s="409"/>
      <c r="H886" s="409"/>
      <c r="I886" s="409"/>
      <c r="J886" s="409"/>
      <c r="K886" s="409"/>
      <c r="L886" s="409"/>
      <c r="M886" s="409"/>
      <c r="N886" s="409"/>
      <c r="O886" s="409"/>
      <c r="P886" s="409"/>
      <c r="Q886" s="409"/>
      <c r="R886" s="409"/>
      <c r="S886" s="409"/>
      <c r="T886" s="409"/>
      <c r="U886" s="409"/>
      <c r="V886" s="409"/>
      <c r="W886" s="409"/>
      <c r="X886" s="409"/>
      <c r="Y886" s="409"/>
      <c r="Z886" s="409"/>
      <c r="AA886" s="409"/>
      <c r="AB886" s="409"/>
      <c r="AC886" s="409"/>
      <c r="AD886" s="134"/>
      <c r="AE886" s="134"/>
      <c r="AF886" s="134"/>
      <c r="AG886" s="134"/>
      <c r="AH886" s="134"/>
      <c r="AI886" s="134"/>
      <c r="AJ886" s="134"/>
      <c r="AK886" s="409"/>
      <c r="AL886" s="409"/>
      <c r="AM886" s="409"/>
      <c r="AN886" s="409"/>
      <c r="AO886" s="409"/>
    </row>
    <row r="887" spans="1:41" ht="12.75" x14ac:dyDescent="0.2">
      <c r="A887" s="406"/>
      <c r="B887" s="407"/>
      <c r="F887" s="409"/>
      <c r="G887" s="409"/>
      <c r="H887" s="409"/>
      <c r="I887" s="409"/>
      <c r="J887" s="409"/>
      <c r="K887" s="409"/>
      <c r="L887" s="409"/>
      <c r="M887" s="409"/>
      <c r="N887" s="409"/>
      <c r="O887" s="409"/>
      <c r="P887" s="409"/>
      <c r="Q887" s="409"/>
      <c r="R887" s="409"/>
      <c r="S887" s="409"/>
      <c r="T887" s="409"/>
      <c r="U887" s="409"/>
      <c r="V887" s="409"/>
      <c r="W887" s="409"/>
      <c r="X887" s="409"/>
      <c r="Y887" s="409"/>
      <c r="Z887" s="409"/>
      <c r="AA887" s="409"/>
      <c r="AB887" s="409"/>
      <c r="AC887" s="409"/>
      <c r="AD887" s="134"/>
      <c r="AE887" s="134"/>
      <c r="AF887" s="134"/>
      <c r="AG887" s="134"/>
      <c r="AH887" s="134"/>
      <c r="AI887" s="134"/>
      <c r="AJ887" s="134"/>
      <c r="AK887" s="409"/>
      <c r="AL887" s="409"/>
      <c r="AM887" s="409"/>
      <c r="AN887" s="409"/>
      <c r="AO887" s="409"/>
    </row>
    <row r="888" spans="1:41" ht="12.75" x14ac:dyDescent="0.2">
      <c r="A888" s="406"/>
      <c r="B888" s="407"/>
      <c r="F888" s="409"/>
      <c r="G888" s="409"/>
      <c r="H888" s="409"/>
      <c r="I888" s="409"/>
      <c r="J888" s="409"/>
      <c r="K888" s="409"/>
      <c r="L888" s="409"/>
      <c r="M888" s="409"/>
      <c r="N888" s="409"/>
      <c r="O888" s="409"/>
      <c r="P888" s="409"/>
      <c r="Q888" s="409"/>
      <c r="R888" s="409"/>
      <c r="S888" s="409"/>
      <c r="T888" s="409"/>
      <c r="U888" s="409"/>
      <c r="V888" s="409"/>
      <c r="W888" s="409"/>
      <c r="X888" s="409"/>
      <c r="Y888" s="409"/>
      <c r="Z888" s="409"/>
      <c r="AA888" s="409"/>
      <c r="AB888" s="409"/>
      <c r="AC888" s="409"/>
      <c r="AD888" s="134"/>
      <c r="AE888" s="134"/>
      <c r="AF888" s="134"/>
      <c r="AG888" s="134"/>
      <c r="AH888" s="134"/>
      <c r="AI888" s="134"/>
      <c r="AJ888" s="134"/>
      <c r="AK888" s="409"/>
      <c r="AL888" s="409"/>
      <c r="AM888" s="409"/>
      <c r="AN888" s="409"/>
      <c r="AO888" s="409"/>
    </row>
    <row r="889" spans="1:41" ht="12.75" x14ac:dyDescent="0.2">
      <c r="A889" s="406"/>
      <c r="B889" s="407"/>
      <c r="F889" s="409"/>
      <c r="G889" s="409"/>
      <c r="H889" s="409"/>
      <c r="I889" s="409"/>
      <c r="J889" s="409"/>
      <c r="K889" s="409"/>
      <c r="L889" s="409"/>
      <c r="M889" s="409"/>
      <c r="N889" s="409"/>
      <c r="O889" s="409"/>
      <c r="P889" s="409"/>
      <c r="Q889" s="409"/>
      <c r="R889" s="409"/>
      <c r="S889" s="409"/>
      <c r="T889" s="409"/>
      <c r="U889" s="409"/>
      <c r="V889" s="409"/>
      <c r="W889" s="409"/>
      <c r="X889" s="409"/>
      <c r="Y889" s="409"/>
      <c r="Z889" s="409"/>
      <c r="AA889" s="409"/>
      <c r="AB889" s="409"/>
      <c r="AC889" s="409"/>
      <c r="AD889" s="134"/>
      <c r="AE889" s="134"/>
      <c r="AF889" s="134"/>
      <c r="AG889" s="134"/>
      <c r="AH889" s="134"/>
      <c r="AI889" s="134"/>
      <c r="AJ889" s="134"/>
      <c r="AK889" s="409"/>
      <c r="AL889" s="409"/>
      <c r="AM889" s="409"/>
      <c r="AN889" s="409"/>
      <c r="AO889" s="409"/>
    </row>
    <row r="890" spans="1:41" ht="12.75" x14ac:dyDescent="0.2">
      <c r="A890" s="406"/>
      <c r="B890" s="407"/>
      <c r="F890" s="409"/>
      <c r="G890" s="409"/>
      <c r="H890" s="409"/>
      <c r="I890" s="409"/>
      <c r="J890" s="409"/>
      <c r="K890" s="409"/>
      <c r="L890" s="409"/>
      <c r="M890" s="409"/>
      <c r="N890" s="409"/>
      <c r="O890" s="409"/>
      <c r="P890" s="409"/>
      <c r="Q890" s="409"/>
      <c r="R890" s="409"/>
      <c r="S890" s="409"/>
      <c r="T890" s="409"/>
      <c r="U890" s="409"/>
      <c r="V890" s="409"/>
      <c r="W890" s="409"/>
      <c r="X890" s="409"/>
      <c r="Y890" s="409"/>
      <c r="Z890" s="409"/>
      <c r="AA890" s="409"/>
      <c r="AB890" s="409"/>
      <c r="AC890" s="409"/>
      <c r="AD890" s="134"/>
      <c r="AE890" s="134"/>
      <c r="AF890" s="134"/>
      <c r="AG890" s="134"/>
      <c r="AH890" s="134"/>
      <c r="AI890" s="134"/>
      <c r="AJ890" s="134"/>
      <c r="AK890" s="409"/>
      <c r="AL890" s="409"/>
      <c r="AM890" s="409"/>
      <c r="AN890" s="409"/>
      <c r="AO890" s="409"/>
    </row>
    <row r="891" spans="1:41" ht="12.75" x14ac:dyDescent="0.2">
      <c r="A891" s="406"/>
      <c r="B891" s="407"/>
      <c r="F891" s="409"/>
      <c r="G891" s="409"/>
      <c r="H891" s="409"/>
      <c r="I891" s="409"/>
      <c r="J891" s="409"/>
      <c r="K891" s="409"/>
      <c r="L891" s="409"/>
      <c r="M891" s="409"/>
      <c r="N891" s="409"/>
      <c r="O891" s="409"/>
      <c r="P891" s="409"/>
      <c r="Q891" s="409"/>
      <c r="R891" s="409"/>
      <c r="S891" s="409"/>
      <c r="T891" s="409"/>
      <c r="U891" s="409"/>
      <c r="V891" s="409"/>
      <c r="W891" s="409"/>
      <c r="X891" s="409"/>
      <c r="Y891" s="409"/>
      <c r="Z891" s="409"/>
      <c r="AA891" s="409"/>
      <c r="AB891" s="409"/>
      <c r="AC891" s="409"/>
      <c r="AD891" s="134"/>
      <c r="AE891" s="134"/>
      <c r="AF891" s="134"/>
      <c r="AG891" s="134"/>
      <c r="AH891" s="134"/>
      <c r="AI891" s="134"/>
      <c r="AJ891" s="134"/>
      <c r="AK891" s="409"/>
      <c r="AL891" s="409"/>
      <c r="AM891" s="409"/>
      <c r="AN891" s="409"/>
      <c r="AO891" s="409"/>
    </row>
    <row r="892" spans="1:41" ht="12.75" x14ac:dyDescent="0.2">
      <c r="A892" s="406"/>
      <c r="B892" s="407"/>
      <c r="F892" s="409"/>
      <c r="G892" s="409"/>
      <c r="H892" s="409"/>
      <c r="I892" s="409"/>
      <c r="J892" s="409"/>
      <c r="K892" s="409"/>
      <c r="L892" s="409"/>
      <c r="M892" s="409"/>
      <c r="N892" s="409"/>
      <c r="O892" s="409"/>
      <c r="P892" s="409"/>
      <c r="Q892" s="409"/>
      <c r="R892" s="409"/>
      <c r="S892" s="409"/>
      <c r="T892" s="409"/>
      <c r="U892" s="409"/>
      <c r="V892" s="409"/>
      <c r="W892" s="409"/>
      <c r="X892" s="409"/>
      <c r="Y892" s="409"/>
      <c r="Z892" s="409"/>
      <c r="AA892" s="409"/>
      <c r="AB892" s="409"/>
      <c r="AC892" s="409"/>
      <c r="AD892" s="134"/>
      <c r="AE892" s="134"/>
      <c r="AF892" s="134"/>
      <c r="AG892" s="134"/>
      <c r="AH892" s="134"/>
      <c r="AI892" s="134"/>
      <c r="AJ892" s="134"/>
      <c r="AK892" s="409"/>
      <c r="AL892" s="409"/>
      <c r="AM892" s="409"/>
      <c r="AN892" s="409"/>
      <c r="AO892" s="409"/>
    </row>
    <row r="893" spans="1:41" ht="12.75" x14ac:dyDescent="0.2">
      <c r="A893" s="406"/>
      <c r="B893" s="407"/>
      <c r="F893" s="409"/>
      <c r="G893" s="409"/>
      <c r="H893" s="409"/>
      <c r="I893" s="409"/>
      <c r="J893" s="409"/>
      <c r="K893" s="409"/>
      <c r="L893" s="409"/>
      <c r="M893" s="409"/>
      <c r="N893" s="409"/>
      <c r="O893" s="409"/>
      <c r="P893" s="409"/>
      <c r="Q893" s="409"/>
      <c r="R893" s="409"/>
      <c r="S893" s="409"/>
      <c r="T893" s="409"/>
      <c r="U893" s="409"/>
      <c r="V893" s="409"/>
      <c r="W893" s="409"/>
      <c r="X893" s="409"/>
      <c r="Y893" s="409"/>
      <c r="Z893" s="409"/>
      <c r="AA893" s="409"/>
      <c r="AB893" s="409"/>
      <c r="AC893" s="409"/>
      <c r="AD893" s="134"/>
      <c r="AE893" s="134"/>
      <c r="AF893" s="134"/>
      <c r="AG893" s="134"/>
      <c r="AH893" s="134"/>
      <c r="AI893" s="134"/>
      <c r="AJ893" s="134"/>
      <c r="AK893" s="409"/>
      <c r="AL893" s="409"/>
      <c r="AM893" s="409"/>
      <c r="AN893" s="409"/>
      <c r="AO893" s="409"/>
    </row>
    <row r="894" spans="1:41" ht="12.75" x14ac:dyDescent="0.2">
      <c r="A894" s="406"/>
      <c r="B894" s="407"/>
      <c r="F894" s="409"/>
      <c r="G894" s="409"/>
      <c r="H894" s="409"/>
      <c r="I894" s="409"/>
      <c r="J894" s="409"/>
      <c r="K894" s="409"/>
      <c r="L894" s="409"/>
      <c r="M894" s="409"/>
      <c r="N894" s="409"/>
      <c r="O894" s="409"/>
      <c r="P894" s="409"/>
      <c r="Q894" s="409"/>
      <c r="R894" s="409"/>
      <c r="S894" s="409"/>
      <c r="T894" s="409"/>
      <c r="U894" s="409"/>
      <c r="V894" s="409"/>
      <c r="W894" s="409"/>
      <c r="X894" s="409"/>
      <c r="Y894" s="409"/>
      <c r="Z894" s="409"/>
      <c r="AA894" s="409"/>
      <c r="AB894" s="409"/>
      <c r="AC894" s="409"/>
      <c r="AD894" s="134"/>
      <c r="AE894" s="134"/>
      <c r="AF894" s="134"/>
      <c r="AG894" s="134"/>
      <c r="AH894" s="134"/>
      <c r="AI894" s="134"/>
      <c r="AJ894" s="134"/>
      <c r="AK894" s="409"/>
      <c r="AL894" s="409"/>
      <c r="AM894" s="409"/>
      <c r="AN894" s="409"/>
      <c r="AO894" s="409"/>
    </row>
    <row r="895" spans="1:41" ht="12.75" x14ac:dyDescent="0.2">
      <c r="A895" s="406"/>
      <c r="B895" s="407"/>
      <c r="F895" s="409"/>
      <c r="G895" s="409"/>
      <c r="H895" s="409"/>
      <c r="I895" s="409"/>
      <c r="J895" s="409"/>
      <c r="K895" s="409"/>
      <c r="L895" s="409"/>
      <c r="M895" s="409"/>
      <c r="N895" s="409"/>
      <c r="O895" s="409"/>
      <c r="P895" s="409"/>
      <c r="Q895" s="409"/>
      <c r="R895" s="409"/>
      <c r="S895" s="409"/>
      <c r="T895" s="409"/>
      <c r="U895" s="409"/>
      <c r="V895" s="409"/>
      <c r="W895" s="409"/>
      <c r="X895" s="409"/>
      <c r="Y895" s="409"/>
      <c r="Z895" s="409"/>
      <c r="AA895" s="409"/>
      <c r="AB895" s="409"/>
      <c r="AC895" s="409"/>
      <c r="AD895" s="134"/>
      <c r="AE895" s="134"/>
      <c r="AF895" s="134"/>
      <c r="AG895" s="134"/>
      <c r="AH895" s="134"/>
      <c r="AI895" s="134"/>
      <c r="AJ895" s="134"/>
      <c r="AK895" s="409"/>
      <c r="AL895" s="409"/>
      <c r="AM895" s="409"/>
      <c r="AN895" s="409"/>
      <c r="AO895" s="409"/>
    </row>
    <row r="896" spans="1:41" ht="12.75" x14ac:dyDescent="0.2">
      <c r="A896" s="406"/>
      <c r="B896" s="407"/>
      <c r="F896" s="409"/>
      <c r="G896" s="409"/>
      <c r="H896" s="409"/>
      <c r="I896" s="409"/>
      <c r="J896" s="409"/>
      <c r="K896" s="409"/>
      <c r="L896" s="409"/>
      <c r="M896" s="409"/>
      <c r="N896" s="409"/>
      <c r="O896" s="409"/>
      <c r="P896" s="409"/>
      <c r="Q896" s="409"/>
      <c r="R896" s="409"/>
      <c r="S896" s="409"/>
      <c r="T896" s="409"/>
      <c r="U896" s="409"/>
      <c r="V896" s="409"/>
      <c r="W896" s="409"/>
      <c r="X896" s="409"/>
      <c r="Y896" s="409"/>
      <c r="Z896" s="409"/>
      <c r="AA896" s="409"/>
      <c r="AB896" s="409"/>
      <c r="AC896" s="409"/>
      <c r="AD896" s="134"/>
      <c r="AE896" s="134"/>
      <c r="AF896" s="134"/>
      <c r="AG896" s="134"/>
      <c r="AH896" s="134"/>
      <c r="AI896" s="134"/>
      <c r="AJ896" s="134"/>
      <c r="AK896" s="409"/>
      <c r="AL896" s="409"/>
      <c r="AM896" s="409"/>
      <c r="AN896" s="409"/>
      <c r="AO896" s="409"/>
    </row>
    <row r="897" spans="1:41" ht="12.75" x14ac:dyDescent="0.2">
      <c r="A897" s="406"/>
      <c r="B897" s="407"/>
      <c r="F897" s="409"/>
      <c r="G897" s="409"/>
      <c r="H897" s="409"/>
      <c r="I897" s="409"/>
      <c r="J897" s="409"/>
      <c r="K897" s="409"/>
      <c r="L897" s="409"/>
      <c r="M897" s="409"/>
      <c r="N897" s="409"/>
      <c r="O897" s="409"/>
      <c r="P897" s="409"/>
      <c r="Q897" s="409"/>
      <c r="R897" s="409"/>
      <c r="S897" s="409"/>
      <c r="T897" s="409"/>
      <c r="U897" s="409"/>
      <c r="V897" s="409"/>
      <c r="W897" s="409"/>
      <c r="X897" s="409"/>
      <c r="Y897" s="409"/>
      <c r="Z897" s="409"/>
      <c r="AA897" s="409"/>
      <c r="AB897" s="409"/>
      <c r="AC897" s="409"/>
      <c r="AD897" s="134"/>
      <c r="AE897" s="134"/>
      <c r="AF897" s="134"/>
      <c r="AG897" s="134"/>
      <c r="AH897" s="134"/>
      <c r="AI897" s="134"/>
      <c r="AJ897" s="134"/>
      <c r="AK897" s="409"/>
      <c r="AL897" s="409"/>
      <c r="AM897" s="409"/>
      <c r="AN897" s="409"/>
      <c r="AO897" s="409"/>
    </row>
    <row r="898" spans="1:41" ht="12.75" x14ac:dyDescent="0.2">
      <c r="A898" s="406"/>
      <c r="B898" s="407"/>
      <c r="F898" s="409"/>
      <c r="G898" s="409"/>
      <c r="H898" s="409"/>
      <c r="I898" s="409"/>
      <c r="J898" s="409"/>
      <c r="K898" s="409"/>
      <c r="L898" s="409"/>
      <c r="M898" s="409"/>
      <c r="N898" s="409"/>
      <c r="O898" s="409"/>
      <c r="P898" s="409"/>
      <c r="Q898" s="409"/>
      <c r="R898" s="409"/>
      <c r="S898" s="409"/>
      <c r="T898" s="409"/>
      <c r="U898" s="409"/>
      <c r="V898" s="409"/>
      <c r="W898" s="409"/>
      <c r="X898" s="409"/>
      <c r="Y898" s="409"/>
      <c r="Z898" s="409"/>
      <c r="AA898" s="409"/>
      <c r="AB898" s="409"/>
      <c r="AC898" s="409"/>
      <c r="AD898" s="134"/>
      <c r="AE898" s="134"/>
      <c r="AF898" s="134"/>
      <c r="AG898" s="134"/>
      <c r="AH898" s="134"/>
      <c r="AI898" s="134"/>
      <c r="AJ898" s="134"/>
      <c r="AK898" s="409"/>
      <c r="AL898" s="409"/>
      <c r="AM898" s="409"/>
      <c r="AN898" s="409"/>
      <c r="AO898" s="409"/>
    </row>
    <row r="899" spans="1:41" ht="12.75" x14ac:dyDescent="0.2">
      <c r="A899" s="406"/>
      <c r="B899" s="407"/>
      <c r="F899" s="409"/>
      <c r="G899" s="409"/>
      <c r="H899" s="409"/>
      <c r="I899" s="409"/>
      <c r="J899" s="409"/>
      <c r="K899" s="409"/>
      <c r="L899" s="409"/>
      <c r="M899" s="409"/>
      <c r="N899" s="409"/>
      <c r="O899" s="409"/>
      <c r="P899" s="409"/>
      <c r="Q899" s="409"/>
      <c r="R899" s="409"/>
      <c r="S899" s="409"/>
      <c r="T899" s="409"/>
      <c r="U899" s="409"/>
      <c r="V899" s="409"/>
      <c r="W899" s="409"/>
      <c r="X899" s="409"/>
      <c r="Y899" s="409"/>
      <c r="Z899" s="409"/>
      <c r="AA899" s="409"/>
      <c r="AB899" s="409"/>
      <c r="AC899" s="409"/>
      <c r="AD899" s="134"/>
      <c r="AE899" s="134"/>
      <c r="AF899" s="134"/>
      <c r="AG899" s="134"/>
      <c r="AH899" s="134"/>
      <c r="AI899" s="134"/>
      <c r="AJ899" s="134"/>
      <c r="AK899" s="409"/>
      <c r="AL899" s="409"/>
      <c r="AM899" s="409"/>
      <c r="AN899" s="409"/>
      <c r="AO899" s="409"/>
    </row>
    <row r="900" spans="1:41" ht="12.75" x14ac:dyDescent="0.2">
      <c r="A900" s="406"/>
      <c r="B900" s="407"/>
      <c r="F900" s="409"/>
      <c r="G900" s="409"/>
      <c r="H900" s="409"/>
      <c r="I900" s="409"/>
      <c r="J900" s="409"/>
      <c r="K900" s="409"/>
      <c r="L900" s="409"/>
      <c r="M900" s="409"/>
      <c r="N900" s="409"/>
      <c r="O900" s="409"/>
      <c r="P900" s="409"/>
      <c r="Q900" s="409"/>
      <c r="R900" s="409"/>
      <c r="S900" s="409"/>
      <c r="T900" s="409"/>
      <c r="U900" s="409"/>
      <c r="V900" s="409"/>
      <c r="W900" s="409"/>
      <c r="X900" s="409"/>
      <c r="Y900" s="409"/>
      <c r="Z900" s="409"/>
      <c r="AA900" s="409"/>
      <c r="AB900" s="409"/>
      <c r="AC900" s="409"/>
      <c r="AD900" s="134"/>
      <c r="AE900" s="134"/>
      <c r="AF900" s="134"/>
      <c r="AG900" s="134"/>
      <c r="AH900" s="134"/>
      <c r="AI900" s="134"/>
      <c r="AJ900" s="134"/>
      <c r="AK900" s="409"/>
      <c r="AL900" s="409"/>
      <c r="AM900" s="409"/>
      <c r="AN900" s="409"/>
      <c r="AO900" s="409"/>
    </row>
    <row r="901" spans="1:41" ht="12.75" x14ac:dyDescent="0.2">
      <c r="A901" s="406"/>
      <c r="B901" s="407"/>
      <c r="F901" s="409"/>
      <c r="G901" s="409"/>
      <c r="H901" s="409"/>
      <c r="I901" s="409"/>
      <c r="J901" s="409"/>
      <c r="K901" s="409"/>
      <c r="L901" s="409"/>
      <c r="M901" s="409"/>
      <c r="N901" s="409"/>
      <c r="O901" s="409"/>
      <c r="P901" s="409"/>
      <c r="Q901" s="409"/>
      <c r="R901" s="409"/>
      <c r="S901" s="409"/>
      <c r="T901" s="409"/>
      <c r="U901" s="409"/>
      <c r="V901" s="409"/>
      <c r="W901" s="409"/>
      <c r="X901" s="409"/>
      <c r="Y901" s="409"/>
      <c r="Z901" s="409"/>
      <c r="AA901" s="409"/>
      <c r="AB901" s="409"/>
      <c r="AC901" s="409"/>
      <c r="AD901" s="134"/>
      <c r="AE901" s="134"/>
      <c r="AF901" s="134"/>
      <c r="AG901" s="134"/>
      <c r="AH901" s="134"/>
      <c r="AI901" s="134"/>
      <c r="AJ901" s="134"/>
      <c r="AK901" s="409"/>
      <c r="AL901" s="409"/>
      <c r="AM901" s="409"/>
      <c r="AN901" s="409"/>
      <c r="AO901" s="409"/>
    </row>
    <row r="902" spans="1:41" ht="12.75" x14ac:dyDescent="0.2">
      <c r="A902" s="406"/>
      <c r="B902" s="407"/>
      <c r="F902" s="409"/>
      <c r="G902" s="409"/>
      <c r="H902" s="409"/>
      <c r="I902" s="409"/>
      <c r="J902" s="409"/>
      <c r="K902" s="409"/>
      <c r="L902" s="409"/>
      <c r="M902" s="409"/>
      <c r="N902" s="409"/>
      <c r="O902" s="409"/>
      <c r="P902" s="409"/>
      <c r="Q902" s="409"/>
      <c r="R902" s="409"/>
      <c r="S902" s="409"/>
      <c r="T902" s="409"/>
      <c r="U902" s="409"/>
      <c r="V902" s="409"/>
      <c r="W902" s="409"/>
      <c r="X902" s="409"/>
      <c r="Y902" s="409"/>
      <c r="Z902" s="409"/>
      <c r="AA902" s="409"/>
      <c r="AB902" s="409"/>
      <c r="AC902" s="409"/>
      <c r="AD902" s="134"/>
      <c r="AE902" s="134"/>
      <c r="AF902" s="134"/>
      <c r="AG902" s="134"/>
      <c r="AH902" s="134"/>
      <c r="AI902" s="134"/>
      <c r="AJ902" s="134"/>
      <c r="AK902" s="409"/>
      <c r="AL902" s="409"/>
      <c r="AM902" s="409"/>
      <c r="AN902" s="409"/>
      <c r="AO902" s="409"/>
    </row>
    <row r="903" spans="1:41" ht="12.75" x14ac:dyDescent="0.2">
      <c r="A903" s="406"/>
      <c r="B903" s="407"/>
      <c r="F903" s="409"/>
      <c r="G903" s="409"/>
      <c r="H903" s="409"/>
      <c r="I903" s="409"/>
      <c r="J903" s="409"/>
      <c r="K903" s="409"/>
      <c r="L903" s="409"/>
      <c r="M903" s="409"/>
      <c r="N903" s="409"/>
      <c r="O903" s="409"/>
      <c r="P903" s="409"/>
      <c r="Q903" s="409"/>
      <c r="R903" s="409"/>
      <c r="S903" s="409"/>
      <c r="T903" s="409"/>
      <c r="U903" s="409"/>
      <c r="V903" s="409"/>
      <c r="W903" s="409"/>
      <c r="X903" s="409"/>
      <c r="Y903" s="409"/>
      <c r="Z903" s="409"/>
      <c r="AA903" s="409"/>
      <c r="AB903" s="409"/>
      <c r="AC903" s="409"/>
      <c r="AD903" s="134"/>
      <c r="AE903" s="134"/>
      <c r="AF903" s="134"/>
      <c r="AG903" s="134"/>
      <c r="AH903" s="134"/>
      <c r="AI903" s="134"/>
      <c r="AJ903" s="134"/>
      <c r="AK903" s="409"/>
      <c r="AL903" s="409"/>
      <c r="AM903" s="409"/>
      <c r="AN903" s="409"/>
      <c r="AO903" s="409"/>
    </row>
    <row r="904" spans="1:41" ht="12.75" x14ac:dyDescent="0.2">
      <c r="A904" s="406"/>
      <c r="B904" s="407"/>
      <c r="F904" s="409"/>
      <c r="G904" s="409"/>
      <c r="H904" s="409"/>
      <c r="I904" s="409"/>
      <c r="J904" s="409"/>
      <c r="K904" s="409"/>
      <c r="L904" s="409"/>
      <c r="M904" s="409"/>
      <c r="N904" s="409"/>
      <c r="O904" s="409"/>
      <c r="P904" s="409"/>
      <c r="Q904" s="409"/>
      <c r="R904" s="409"/>
      <c r="S904" s="409"/>
      <c r="T904" s="409"/>
      <c r="U904" s="409"/>
      <c r="V904" s="409"/>
      <c r="W904" s="409"/>
      <c r="X904" s="409"/>
      <c r="Y904" s="409"/>
      <c r="Z904" s="409"/>
      <c r="AA904" s="409"/>
      <c r="AB904" s="409"/>
      <c r="AC904" s="409"/>
      <c r="AD904" s="134"/>
      <c r="AE904" s="134"/>
      <c r="AF904" s="134"/>
      <c r="AG904" s="134"/>
      <c r="AH904" s="134"/>
      <c r="AI904" s="134"/>
      <c r="AJ904" s="134"/>
      <c r="AK904" s="409"/>
      <c r="AL904" s="409"/>
      <c r="AM904" s="409"/>
      <c r="AN904" s="409"/>
      <c r="AO904" s="409"/>
    </row>
    <row r="905" spans="1:41" ht="12.75" x14ac:dyDescent="0.2">
      <c r="A905" s="406"/>
      <c r="B905" s="407"/>
      <c r="F905" s="409"/>
      <c r="G905" s="409"/>
      <c r="H905" s="409"/>
      <c r="I905" s="409"/>
      <c r="J905" s="409"/>
      <c r="K905" s="409"/>
      <c r="L905" s="409"/>
      <c r="M905" s="409"/>
      <c r="N905" s="409"/>
      <c r="O905" s="409"/>
      <c r="P905" s="409"/>
      <c r="Q905" s="409"/>
      <c r="R905" s="409"/>
      <c r="S905" s="409"/>
      <c r="T905" s="409"/>
      <c r="U905" s="409"/>
      <c r="V905" s="409"/>
      <c r="W905" s="409"/>
      <c r="X905" s="409"/>
      <c r="Y905" s="409"/>
      <c r="Z905" s="409"/>
      <c r="AA905" s="409"/>
      <c r="AB905" s="409"/>
      <c r="AC905" s="409"/>
      <c r="AD905" s="134"/>
      <c r="AE905" s="134"/>
      <c r="AF905" s="134"/>
      <c r="AG905" s="134"/>
      <c r="AH905" s="134"/>
      <c r="AI905" s="134"/>
      <c r="AJ905" s="134"/>
      <c r="AK905" s="409"/>
      <c r="AL905" s="409"/>
      <c r="AM905" s="409"/>
      <c r="AN905" s="409"/>
      <c r="AO905" s="409"/>
    </row>
    <row r="906" spans="1:41" ht="12.75" x14ac:dyDescent="0.2">
      <c r="A906" s="406"/>
      <c r="B906" s="407"/>
      <c r="F906" s="409"/>
      <c r="G906" s="409"/>
      <c r="H906" s="409"/>
      <c r="I906" s="409"/>
      <c r="J906" s="409"/>
      <c r="K906" s="409"/>
      <c r="L906" s="409"/>
      <c r="M906" s="409"/>
      <c r="N906" s="409"/>
      <c r="O906" s="409"/>
      <c r="P906" s="409"/>
      <c r="Q906" s="409"/>
      <c r="R906" s="409"/>
      <c r="S906" s="409"/>
      <c r="T906" s="409"/>
      <c r="U906" s="409"/>
      <c r="V906" s="409"/>
      <c r="W906" s="409"/>
      <c r="X906" s="409"/>
      <c r="Y906" s="409"/>
      <c r="Z906" s="409"/>
      <c r="AA906" s="409"/>
      <c r="AB906" s="409"/>
      <c r="AC906" s="409"/>
      <c r="AD906" s="134"/>
      <c r="AE906" s="134"/>
      <c r="AF906" s="134"/>
      <c r="AG906" s="134"/>
      <c r="AH906" s="134"/>
      <c r="AI906" s="134"/>
      <c r="AJ906" s="134"/>
      <c r="AK906" s="409"/>
      <c r="AL906" s="409"/>
      <c r="AM906" s="409"/>
      <c r="AN906" s="409"/>
      <c r="AO906" s="409"/>
    </row>
    <row r="907" spans="1:41" ht="12.75" x14ac:dyDescent="0.2">
      <c r="A907" s="406"/>
      <c r="B907" s="407"/>
      <c r="F907" s="409"/>
      <c r="G907" s="409"/>
      <c r="H907" s="409"/>
      <c r="I907" s="409"/>
      <c r="J907" s="409"/>
      <c r="K907" s="409"/>
      <c r="L907" s="409"/>
      <c r="M907" s="409"/>
      <c r="N907" s="409"/>
      <c r="O907" s="409"/>
      <c r="P907" s="409"/>
      <c r="Q907" s="409"/>
      <c r="R907" s="409"/>
      <c r="S907" s="409"/>
      <c r="T907" s="409"/>
      <c r="U907" s="409"/>
      <c r="V907" s="409"/>
      <c r="W907" s="409"/>
      <c r="X907" s="409"/>
      <c r="Y907" s="409"/>
      <c r="Z907" s="409"/>
      <c r="AA907" s="409"/>
      <c r="AB907" s="409"/>
      <c r="AC907" s="409"/>
      <c r="AD907" s="134"/>
      <c r="AE907" s="134"/>
      <c r="AF907" s="134"/>
      <c r="AG907" s="134"/>
      <c r="AH907" s="134"/>
      <c r="AI907" s="134"/>
      <c r="AJ907" s="134"/>
      <c r="AK907" s="409"/>
      <c r="AL907" s="409"/>
      <c r="AM907" s="409"/>
      <c r="AN907" s="409"/>
      <c r="AO907" s="409"/>
    </row>
    <row r="908" spans="1:41" ht="12.75" x14ac:dyDescent="0.2">
      <c r="A908" s="406"/>
      <c r="B908" s="407"/>
      <c r="F908" s="409"/>
      <c r="G908" s="409"/>
      <c r="H908" s="409"/>
      <c r="I908" s="409"/>
      <c r="J908" s="409"/>
      <c r="K908" s="409"/>
      <c r="L908" s="409"/>
      <c r="M908" s="409"/>
      <c r="N908" s="409"/>
      <c r="O908" s="409"/>
      <c r="P908" s="409"/>
      <c r="Q908" s="409"/>
      <c r="R908" s="409"/>
      <c r="S908" s="409"/>
      <c r="T908" s="409"/>
      <c r="U908" s="409"/>
      <c r="V908" s="409"/>
      <c r="W908" s="409"/>
      <c r="X908" s="409"/>
      <c r="Y908" s="409"/>
      <c r="Z908" s="409"/>
      <c r="AA908" s="409"/>
      <c r="AB908" s="409"/>
      <c r="AC908" s="409"/>
      <c r="AD908" s="134"/>
      <c r="AE908" s="134"/>
      <c r="AF908" s="134"/>
      <c r="AG908" s="134"/>
      <c r="AH908" s="134"/>
      <c r="AI908" s="134"/>
      <c r="AJ908" s="134"/>
      <c r="AK908" s="409"/>
      <c r="AL908" s="409"/>
      <c r="AM908" s="409"/>
      <c r="AN908" s="409"/>
      <c r="AO908" s="409"/>
    </row>
    <row r="909" spans="1:41" ht="12.75" x14ac:dyDescent="0.2">
      <c r="A909" s="406"/>
      <c r="B909" s="407"/>
      <c r="F909" s="409"/>
      <c r="G909" s="409"/>
      <c r="H909" s="409"/>
      <c r="I909" s="409"/>
      <c r="J909" s="409"/>
      <c r="K909" s="409"/>
      <c r="L909" s="409"/>
      <c r="M909" s="409"/>
      <c r="N909" s="409"/>
      <c r="O909" s="409"/>
      <c r="P909" s="409"/>
      <c r="Q909" s="409"/>
      <c r="R909" s="409"/>
      <c r="S909" s="409"/>
      <c r="T909" s="409"/>
      <c r="U909" s="409"/>
      <c r="V909" s="409"/>
      <c r="W909" s="409"/>
      <c r="X909" s="409"/>
      <c r="Y909" s="409"/>
      <c r="Z909" s="409"/>
      <c r="AA909" s="409"/>
      <c r="AB909" s="409"/>
      <c r="AC909" s="409"/>
      <c r="AD909" s="134"/>
      <c r="AE909" s="134"/>
      <c r="AF909" s="134"/>
      <c r="AG909" s="134"/>
      <c r="AH909" s="134"/>
      <c r="AI909" s="134"/>
      <c r="AJ909" s="134"/>
      <c r="AK909" s="409"/>
      <c r="AL909" s="409"/>
      <c r="AM909" s="409"/>
      <c r="AN909" s="409"/>
      <c r="AO909" s="409"/>
    </row>
    <row r="910" spans="1:41" ht="12.75" x14ac:dyDescent="0.2">
      <c r="A910" s="406"/>
      <c r="B910" s="407"/>
      <c r="F910" s="409"/>
      <c r="G910" s="409"/>
      <c r="H910" s="409"/>
      <c r="I910" s="409"/>
      <c r="J910" s="409"/>
      <c r="K910" s="409"/>
      <c r="L910" s="409"/>
      <c r="M910" s="409"/>
      <c r="N910" s="409"/>
      <c r="O910" s="409"/>
      <c r="P910" s="409"/>
      <c r="Q910" s="409"/>
      <c r="R910" s="409"/>
      <c r="S910" s="409"/>
      <c r="T910" s="409"/>
      <c r="U910" s="409"/>
      <c r="V910" s="409"/>
      <c r="W910" s="409"/>
      <c r="X910" s="409"/>
      <c r="Y910" s="409"/>
      <c r="Z910" s="409"/>
      <c r="AA910" s="409"/>
      <c r="AB910" s="409"/>
      <c r="AC910" s="409"/>
      <c r="AD910" s="134"/>
      <c r="AE910" s="134"/>
      <c r="AF910" s="134"/>
      <c r="AG910" s="134"/>
      <c r="AH910" s="134"/>
      <c r="AI910" s="134"/>
      <c r="AJ910" s="134"/>
      <c r="AK910" s="409"/>
      <c r="AL910" s="409"/>
      <c r="AM910" s="409"/>
      <c r="AN910" s="409"/>
      <c r="AO910" s="409"/>
    </row>
    <row r="911" spans="1:41" ht="12.75" x14ac:dyDescent="0.2">
      <c r="A911" s="406"/>
      <c r="B911" s="407"/>
      <c r="F911" s="409"/>
      <c r="G911" s="409"/>
      <c r="H911" s="409"/>
      <c r="I911" s="409"/>
      <c r="J911" s="409"/>
      <c r="K911" s="409"/>
      <c r="L911" s="409"/>
      <c r="M911" s="409"/>
      <c r="N911" s="409"/>
      <c r="O911" s="409"/>
      <c r="P911" s="409"/>
      <c r="Q911" s="409"/>
      <c r="R911" s="409"/>
      <c r="S911" s="409"/>
      <c r="T911" s="409"/>
      <c r="U911" s="409"/>
      <c r="V911" s="409"/>
      <c r="W911" s="409"/>
      <c r="X911" s="409"/>
      <c r="Y911" s="409"/>
      <c r="Z911" s="409"/>
      <c r="AA911" s="409"/>
      <c r="AB911" s="409"/>
      <c r="AC911" s="409"/>
      <c r="AD911" s="134"/>
      <c r="AE911" s="134"/>
      <c r="AF911" s="134"/>
      <c r="AG911" s="134"/>
      <c r="AH911" s="134"/>
      <c r="AI911" s="134"/>
      <c r="AJ911" s="134"/>
      <c r="AK911" s="409"/>
      <c r="AL911" s="409"/>
      <c r="AM911" s="409"/>
      <c r="AN911" s="409"/>
      <c r="AO911" s="409"/>
    </row>
    <row r="912" spans="1:41" ht="12.75" x14ac:dyDescent="0.2">
      <c r="A912" s="406"/>
      <c r="B912" s="407"/>
      <c r="F912" s="409"/>
      <c r="G912" s="409"/>
      <c r="H912" s="409"/>
      <c r="I912" s="409"/>
      <c r="J912" s="409"/>
      <c r="K912" s="409"/>
      <c r="L912" s="409"/>
      <c r="M912" s="409"/>
      <c r="N912" s="409"/>
      <c r="O912" s="409"/>
      <c r="P912" s="409"/>
      <c r="Q912" s="409"/>
      <c r="R912" s="409"/>
      <c r="S912" s="409"/>
      <c r="T912" s="409"/>
      <c r="U912" s="409"/>
      <c r="V912" s="409"/>
      <c r="W912" s="409"/>
      <c r="X912" s="409"/>
      <c r="Y912" s="409"/>
      <c r="Z912" s="409"/>
      <c r="AA912" s="409"/>
      <c r="AB912" s="409"/>
      <c r="AC912" s="409"/>
      <c r="AD912" s="134"/>
      <c r="AE912" s="134"/>
      <c r="AF912" s="134"/>
      <c r="AG912" s="134"/>
      <c r="AH912" s="134"/>
      <c r="AI912" s="134"/>
      <c r="AJ912" s="134"/>
      <c r="AK912" s="409"/>
      <c r="AL912" s="409"/>
      <c r="AM912" s="409"/>
      <c r="AN912" s="409"/>
      <c r="AO912" s="409"/>
    </row>
    <row r="913" spans="1:41" ht="12.75" x14ac:dyDescent="0.2">
      <c r="A913" s="406"/>
      <c r="B913" s="407"/>
      <c r="F913" s="409"/>
      <c r="G913" s="409"/>
      <c r="H913" s="409"/>
      <c r="I913" s="409"/>
      <c r="J913" s="409"/>
      <c r="K913" s="409"/>
      <c r="L913" s="409"/>
      <c r="M913" s="409"/>
      <c r="N913" s="409"/>
      <c r="O913" s="409"/>
      <c r="P913" s="409"/>
      <c r="Q913" s="409"/>
      <c r="R913" s="409"/>
      <c r="S913" s="409"/>
      <c r="T913" s="409"/>
      <c r="U913" s="409"/>
      <c r="V913" s="409"/>
      <c r="W913" s="409"/>
      <c r="X913" s="409"/>
      <c r="Y913" s="409"/>
      <c r="Z913" s="409"/>
      <c r="AA913" s="409"/>
      <c r="AB913" s="409"/>
      <c r="AC913" s="409"/>
      <c r="AD913" s="134"/>
      <c r="AE913" s="134"/>
      <c r="AF913" s="134"/>
      <c r="AG913" s="134"/>
      <c r="AH913" s="134"/>
      <c r="AI913" s="134"/>
      <c r="AJ913" s="134"/>
      <c r="AK913" s="409"/>
      <c r="AL913" s="409"/>
      <c r="AM913" s="409"/>
      <c r="AN913" s="409"/>
      <c r="AO913" s="409"/>
    </row>
    <row r="914" spans="1:41" ht="12.75" x14ac:dyDescent="0.2">
      <c r="A914" s="406"/>
      <c r="B914" s="407"/>
      <c r="F914" s="409"/>
      <c r="G914" s="409"/>
      <c r="H914" s="409"/>
      <c r="I914" s="409"/>
      <c r="J914" s="409"/>
      <c r="K914" s="409"/>
      <c r="L914" s="409"/>
      <c r="M914" s="409"/>
      <c r="N914" s="409"/>
      <c r="O914" s="409"/>
      <c r="P914" s="409"/>
      <c r="Q914" s="409"/>
      <c r="R914" s="409"/>
      <c r="S914" s="409"/>
      <c r="T914" s="409"/>
      <c r="U914" s="409"/>
      <c r="V914" s="409"/>
      <c r="W914" s="409"/>
      <c r="X914" s="409"/>
      <c r="Y914" s="409"/>
      <c r="Z914" s="409"/>
      <c r="AA914" s="409"/>
      <c r="AB914" s="409"/>
      <c r="AC914" s="409"/>
      <c r="AD914" s="134"/>
      <c r="AE914" s="134"/>
      <c r="AF914" s="134"/>
      <c r="AG914" s="134"/>
      <c r="AH914" s="134"/>
      <c r="AI914" s="134"/>
      <c r="AJ914" s="134"/>
      <c r="AK914" s="409"/>
      <c r="AL914" s="409"/>
      <c r="AM914" s="409"/>
      <c r="AN914" s="409"/>
      <c r="AO914" s="409"/>
    </row>
    <row r="915" spans="1:41" ht="12.75" x14ac:dyDescent="0.2">
      <c r="A915" s="406"/>
      <c r="B915" s="407"/>
      <c r="F915" s="409"/>
      <c r="G915" s="409"/>
      <c r="H915" s="409"/>
      <c r="I915" s="409"/>
      <c r="J915" s="409"/>
      <c r="K915" s="409"/>
      <c r="L915" s="409"/>
      <c r="M915" s="409"/>
      <c r="N915" s="409"/>
      <c r="O915" s="409"/>
      <c r="P915" s="409"/>
      <c r="Q915" s="409"/>
      <c r="R915" s="409"/>
      <c r="S915" s="409"/>
      <c r="T915" s="409"/>
      <c r="U915" s="409"/>
      <c r="V915" s="409"/>
      <c r="W915" s="409"/>
      <c r="X915" s="409"/>
      <c r="Y915" s="409"/>
      <c r="Z915" s="409"/>
      <c r="AA915" s="409"/>
      <c r="AB915" s="409"/>
      <c r="AC915" s="409"/>
      <c r="AD915" s="134"/>
      <c r="AE915" s="134"/>
      <c r="AF915" s="134"/>
      <c r="AG915" s="134"/>
      <c r="AH915" s="134"/>
      <c r="AI915" s="134"/>
      <c r="AJ915" s="134"/>
      <c r="AK915" s="409"/>
      <c r="AL915" s="409"/>
      <c r="AM915" s="409"/>
      <c r="AN915" s="409"/>
      <c r="AO915" s="409"/>
    </row>
    <row r="916" spans="1:41" ht="12.75" x14ac:dyDescent="0.2">
      <c r="A916" s="406"/>
      <c r="B916" s="407"/>
      <c r="F916" s="409"/>
      <c r="G916" s="409"/>
      <c r="H916" s="409"/>
      <c r="I916" s="409"/>
      <c r="J916" s="409"/>
      <c r="K916" s="409"/>
      <c r="L916" s="409"/>
      <c r="M916" s="409"/>
      <c r="N916" s="409"/>
      <c r="O916" s="409"/>
      <c r="P916" s="409"/>
      <c r="Q916" s="409"/>
      <c r="R916" s="409"/>
      <c r="S916" s="409"/>
      <c r="T916" s="409"/>
      <c r="U916" s="409"/>
      <c r="V916" s="409"/>
      <c r="W916" s="409"/>
      <c r="X916" s="409"/>
      <c r="Y916" s="409"/>
      <c r="Z916" s="409"/>
      <c r="AA916" s="409"/>
      <c r="AB916" s="409"/>
      <c r="AC916" s="409"/>
      <c r="AD916" s="134"/>
      <c r="AE916" s="134"/>
      <c r="AF916" s="134"/>
      <c r="AG916" s="134"/>
      <c r="AH916" s="134"/>
      <c r="AI916" s="134"/>
      <c r="AJ916" s="134"/>
      <c r="AK916" s="409"/>
      <c r="AL916" s="409"/>
      <c r="AM916" s="409"/>
      <c r="AN916" s="409"/>
      <c r="AO916" s="409"/>
    </row>
    <row r="917" spans="1:41" ht="12.75" x14ac:dyDescent="0.2">
      <c r="A917" s="406"/>
      <c r="B917" s="407"/>
      <c r="F917" s="409"/>
      <c r="G917" s="409"/>
      <c r="H917" s="409"/>
      <c r="I917" s="409"/>
      <c r="J917" s="409"/>
      <c r="K917" s="409"/>
      <c r="L917" s="409"/>
      <c r="M917" s="409"/>
      <c r="N917" s="409"/>
      <c r="O917" s="409"/>
      <c r="P917" s="409"/>
      <c r="Q917" s="409"/>
      <c r="R917" s="409"/>
      <c r="S917" s="409"/>
      <c r="T917" s="409"/>
      <c r="U917" s="409"/>
      <c r="V917" s="409"/>
      <c r="W917" s="409"/>
      <c r="X917" s="409"/>
      <c r="Y917" s="409"/>
      <c r="Z917" s="409"/>
      <c r="AA917" s="409"/>
      <c r="AB917" s="409"/>
      <c r="AC917" s="409"/>
      <c r="AD917" s="134"/>
      <c r="AE917" s="134"/>
      <c r="AF917" s="134"/>
      <c r="AG917" s="134"/>
      <c r="AH917" s="134"/>
      <c r="AI917" s="134"/>
      <c r="AJ917" s="134"/>
      <c r="AK917" s="409"/>
      <c r="AL917" s="409"/>
      <c r="AM917" s="409"/>
      <c r="AN917" s="409"/>
      <c r="AO917" s="409"/>
    </row>
    <row r="918" spans="1:41" ht="12.75" x14ac:dyDescent="0.2">
      <c r="A918" s="406"/>
      <c r="B918" s="407"/>
      <c r="F918" s="409"/>
      <c r="G918" s="409"/>
      <c r="H918" s="409"/>
      <c r="I918" s="409"/>
      <c r="J918" s="409"/>
      <c r="K918" s="409"/>
      <c r="L918" s="409"/>
      <c r="M918" s="409"/>
      <c r="N918" s="409"/>
      <c r="O918" s="409"/>
      <c r="P918" s="409"/>
      <c r="Q918" s="409"/>
      <c r="R918" s="409"/>
      <c r="S918" s="409"/>
      <c r="T918" s="409"/>
      <c r="U918" s="409"/>
      <c r="V918" s="409"/>
      <c r="W918" s="409"/>
      <c r="X918" s="409"/>
      <c r="Y918" s="409"/>
      <c r="Z918" s="409"/>
      <c r="AA918" s="409"/>
      <c r="AB918" s="409"/>
      <c r="AC918" s="409"/>
      <c r="AD918" s="134"/>
      <c r="AE918" s="134"/>
      <c r="AF918" s="134"/>
      <c r="AG918" s="134"/>
      <c r="AH918" s="134"/>
      <c r="AI918" s="134"/>
      <c r="AJ918" s="134"/>
      <c r="AK918" s="409"/>
      <c r="AL918" s="409"/>
      <c r="AM918" s="409"/>
      <c r="AN918" s="409"/>
      <c r="AO918" s="409"/>
    </row>
    <row r="919" spans="1:41" ht="12.75" x14ac:dyDescent="0.2">
      <c r="A919" s="406"/>
      <c r="B919" s="407"/>
      <c r="F919" s="409"/>
      <c r="G919" s="409"/>
      <c r="H919" s="409"/>
      <c r="I919" s="409"/>
      <c r="J919" s="409"/>
      <c r="K919" s="409"/>
      <c r="L919" s="409"/>
      <c r="M919" s="409"/>
      <c r="N919" s="409"/>
      <c r="O919" s="409"/>
      <c r="P919" s="409"/>
      <c r="Q919" s="409"/>
      <c r="R919" s="409"/>
      <c r="S919" s="409"/>
      <c r="T919" s="409"/>
      <c r="U919" s="409"/>
      <c r="V919" s="409"/>
      <c r="W919" s="409"/>
      <c r="X919" s="409"/>
      <c r="Y919" s="409"/>
      <c r="Z919" s="409"/>
      <c r="AA919" s="409"/>
      <c r="AB919" s="409"/>
      <c r="AC919" s="409"/>
      <c r="AD919" s="134"/>
      <c r="AE919" s="134"/>
      <c r="AF919" s="134"/>
      <c r="AG919" s="134"/>
      <c r="AH919" s="134"/>
      <c r="AI919" s="134"/>
      <c r="AJ919" s="134"/>
      <c r="AK919" s="409"/>
      <c r="AL919" s="409"/>
      <c r="AM919" s="409"/>
      <c r="AN919" s="409"/>
      <c r="AO919" s="409"/>
    </row>
    <row r="920" spans="1:41" ht="12.75" x14ac:dyDescent="0.2">
      <c r="A920" s="406"/>
      <c r="B920" s="407"/>
      <c r="F920" s="409"/>
      <c r="G920" s="409"/>
      <c r="H920" s="409"/>
      <c r="I920" s="409"/>
      <c r="J920" s="409"/>
      <c r="K920" s="409"/>
      <c r="L920" s="409"/>
      <c r="M920" s="409"/>
      <c r="N920" s="409"/>
      <c r="O920" s="409"/>
      <c r="P920" s="409"/>
      <c r="Q920" s="409"/>
      <c r="R920" s="409"/>
      <c r="S920" s="409"/>
      <c r="T920" s="409"/>
      <c r="U920" s="409"/>
      <c r="V920" s="409"/>
      <c r="W920" s="409"/>
      <c r="X920" s="409"/>
      <c r="Y920" s="409"/>
      <c r="Z920" s="409"/>
      <c r="AA920" s="409"/>
      <c r="AB920" s="409"/>
      <c r="AC920" s="409"/>
      <c r="AD920" s="134"/>
      <c r="AE920" s="134"/>
      <c r="AF920" s="134"/>
      <c r="AG920" s="134"/>
      <c r="AH920" s="134"/>
      <c r="AI920" s="134"/>
      <c r="AJ920" s="134"/>
      <c r="AK920" s="409"/>
      <c r="AL920" s="409"/>
      <c r="AM920" s="409"/>
      <c r="AN920" s="409"/>
      <c r="AO920" s="409"/>
    </row>
    <row r="921" spans="1:41" ht="12.75" x14ac:dyDescent="0.2">
      <c r="A921" s="406"/>
      <c r="B921" s="407"/>
      <c r="F921" s="409"/>
      <c r="G921" s="409"/>
      <c r="H921" s="409"/>
      <c r="I921" s="409"/>
      <c r="J921" s="409"/>
      <c r="K921" s="409"/>
      <c r="L921" s="409"/>
      <c r="M921" s="409"/>
      <c r="N921" s="409"/>
      <c r="O921" s="409"/>
      <c r="P921" s="409"/>
      <c r="Q921" s="409"/>
      <c r="R921" s="409"/>
      <c r="S921" s="409"/>
      <c r="T921" s="409"/>
      <c r="U921" s="409"/>
      <c r="V921" s="409"/>
      <c r="W921" s="409"/>
      <c r="X921" s="409"/>
      <c r="Y921" s="409"/>
      <c r="Z921" s="409"/>
      <c r="AA921" s="409"/>
      <c r="AB921" s="409"/>
      <c r="AC921" s="409"/>
      <c r="AD921" s="134"/>
      <c r="AE921" s="134"/>
      <c r="AF921" s="134"/>
      <c r="AG921" s="134"/>
      <c r="AH921" s="134"/>
      <c r="AI921" s="134"/>
      <c r="AJ921" s="134"/>
      <c r="AK921" s="409"/>
      <c r="AL921" s="409"/>
      <c r="AM921" s="409"/>
      <c r="AN921" s="409"/>
      <c r="AO921" s="409"/>
    </row>
    <row r="922" spans="1:41" ht="12.75" x14ac:dyDescent="0.2">
      <c r="A922" s="406"/>
      <c r="B922" s="407"/>
      <c r="F922" s="409"/>
      <c r="G922" s="409"/>
      <c r="H922" s="409"/>
      <c r="I922" s="409"/>
      <c r="J922" s="409"/>
      <c r="K922" s="409"/>
      <c r="L922" s="409"/>
      <c r="M922" s="409"/>
      <c r="N922" s="409"/>
      <c r="O922" s="409"/>
      <c r="P922" s="409"/>
      <c r="Q922" s="409"/>
      <c r="R922" s="409"/>
      <c r="S922" s="409"/>
      <c r="T922" s="409"/>
      <c r="U922" s="409"/>
      <c r="V922" s="409"/>
      <c r="W922" s="409"/>
      <c r="X922" s="409"/>
      <c r="Y922" s="409"/>
      <c r="Z922" s="409"/>
      <c r="AA922" s="409"/>
      <c r="AB922" s="409"/>
      <c r="AC922" s="409"/>
      <c r="AD922" s="134"/>
      <c r="AE922" s="134"/>
      <c r="AF922" s="134"/>
      <c r="AG922" s="134"/>
      <c r="AH922" s="134"/>
      <c r="AI922" s="134"/>
      <c r="AJ922" s="134"/>
      <c r="AK922" s="409"/>
      <c r="AL922" s="409"/>
      <c r="AM922" s="409"/>
      <c r="AN922" s="409"/>
      <c r="AO922" s="409"/>
    </row>
    <row r="923" spans="1:41" ht="12.75" x14ac:dyDescent="0.2">
      <c r="A923" s="406"/>
      <c r="B923" s="407"/>
      <c r="F923" s="409"/>
      <c r="G923" s="409"/>
      <c r="H923" s="409"/>
      <c r="I923" s="409"/>
      <c r="J923" s="409"/>
      <c r="K923" s="409"/>
      <c r="L923" s="409"/>
      <c r="M923" s="409"/>
      <c r="N923" s="409"/>
      <c r="O923" s="409"/>
      <c r="P923" s="409"/>
      <c r="Q923" s="409"/>
      <c r="R923" s="409"/>
      <c r="S923" s="409"/>
      <c r="T923" s="409"/>
      <c r="U923" s="409"/>
      <c r="V923" s="409"/>
      <c r="W923" s="409"/>
      <c r="X923" s="409"/>
      <c r="Y923" s="409"/>
      <c r="Z923" s="409"/>
      <c r="AA923" s="409"/>
      <c r="AB923" s="409"/>
      <c r="AC923" s="409"/>
      <c r="AD923" s="134"/>
      <c r="AE923" s="134"/>
      <c r="AF923" s="134"/>
      <c r="AG923" s="134"/>
      <c r="AH923" s="134"/>
      <c r="AI923" s="134"/>
      <c r="AJ923" s="134"/>
      <c r="AK923" s="409"/>
      <c r="AL923" s="409"/>
      <c r="AM923" s="409"/>
      <c r="AN923" s="409"/>
      <c r="AO923" s="409"/>
    </row>
    <row r="924" spans="1:41" ht="12.75" x14ac:dyDescent="0.2">
      <c r="A924" s="406"/>
      <c r="B924" s="407"/>
      <c r="F924" s="409"/>
      <c r="G924" s="409"/>
      <c r="H924" s="409"/>
      <c r="I924" s="409"/>
      <c r="J924" s="409"/>
      <c r="K924" s="409"/>
      <c r="L924" s="409"/>
      <c r="M924" s="409"/>
      <c r="N924" s="409"/>
      <c r="O924" s="409"/>
      <c r="P924" s="409"/>
      <c r="Q924" s="409"/>
      <c r="R924" s="409"/>
      <c r="S924" s="409"/>
      <c r="T924" s="409"/>
      <c r="U924" s="409"/>
      <c r="V924" s="409"/>
      <c r="W924" s="409"/>
      <c r="X924" s="409"/>
      <c r="Y924" s="409"/>
      <c r="Z924" s="409"/>
      <c r="AA924" s="409"/>
      <c r="AB924" s="409"/>
      <c r="AC924" s="409"/>
      <c r="AD924" s="134"/>
      <c r="AE924" s="134"/>
      <c r="AF924" s="134"/>
      <c r="AG924" s="134"/>
      <c r="AH924" s="134"/>
      <c r="AI924" s="134"/>
      <c r="AJ924" s="134"/>
      <c r="AK924" s="409"/>
      <c r="AL924" s="409"/>
      <c r="AM924" s="409"/>
      <c r="AN924" s="409"/>
      <c r="AO924" s="409"/>
    </row>
    <row r="925" spans="1:41" ht="12.75" x14ac:dyDescent="0.2">
      <c r="A925" s="406"/>
      <c r="B925" s="407"/>
      <c r="F925" s="409"/>
      <c r="G925" s="409"/>
      <c r="H925" s="409"/>
      <c r="I925" s="409"/>
      <c r="J925" s="409"/>
      <c r="K925" s="409"/>
      <c r="L925" s="409"/>
      <c r="M925" s="409"/>
      <c r="N925" s="409"/>
      <c r="O925" s="409"/>
      <c r="P925" s="409"/>
      <c r="Q925" s="409"/>
      <c r="R925" s="409"/>
      <c r="S925" s="409"/>
      <c r="T925" s="409"/>
      <c r="U925" s="409"/>
      <c r="V925" s="409"/>
      <c r="W925" s="409"/>
      <c r="X925" s="409"/>
      <c r="Y925" s="409"/>
      <c r="Z925" s="409"/>
      <c r="AA925" s="409"/>
      <c r="AB925" s="409"/>
      <c r="AC925" s="409"/>
      <c r="AD925" s="134"/>
      <c r="AE925" s="134"/>
      <c r="AF925" s="134"/>
      <c r="AG925" s="134"/>
      <c r="AH925" s="134"/>
      <c r="AI925" s="134"/>
      <c r="AJ925" s="134"/>
      <c r="AK925" s="409"/>
      <c r="AL925" s="409"/>
      <c r="AM925" s="409"/>
      <c r="AN925" s="409"/>
      <c r="AO925" s="409"/>
    </row>
    <row r="926" spans="1:41" ht="12.75" x14ac:dyDescent="0.2">
      <c r="A926" s="406"/>
      <c r="B926" s="407"/>
      <c r="F926" s="409"/>
      <c r="G926" s="409"/>
      <c r="H926" s="409"/>
      <c r="I926" s="409"/>
      <c r="J926" s="409"/>
      <c r="K926" s="409"/>
      <c r="L926" s="409"/>
      <c r="M926" s="409"/>
      <c r="N926" s="409"/>
      <c r="O926" s="409"/>
      <c r="P926" s="409"/>
      <c r="Q926" s="409"/>
      <c r="R926" s="409"/>
      <c r="S926" s="409"/>
      <c r="T926" s="409"/>
      <c r="U926" s="409"/>
      <c r="V926" s="409"/>
      <c r="W926" s="409"/>
      <c r="X926" s="409"/>
      <c r="Y926" s="409"/>
      <c r="Z926" s="409"/>
      <c r="AA926" s="409"/>
      <c r="AB926" s="409"/>
      <c r="AC926" s="409"/>
      <c r="AD926" s="134"/>
      <c r="AE926" s="134"/>
      <c r="AF926" s="134"/>
      <c r="AG926" s="134"/>
      <c r="AH926" s="134"/>
      <c r="AI926" s="134"/>
      <c r="AJ926" s="134"/>
      <c r="AK926" s="409"/>
      <c r="AL926" s="409"/>
      <c r="AM926" s="409"/>
      <c r="AN926" s="409"/>
      <c r="AO926" s="409"/>
    </row>
    <row r="927" spans="1:41" ht="12.75" x14ac:dyDescent="0.2">
      <c r="A927" s="406"/>
      <c r="B927" s="407"/>
      <c r="F927" s="409"/>
      <c r="G927" s="409"/>
      <c r="H927" s="409"/>
      <c r="I927" s="409"/>
      <c r="J927" s="409"/>
      <c r="K927" s="409"/>
      <c r="L927" s="409"/>
      <c r="M927" s="409"/>
      <c r="N927" s="409"/>
      <c r="O927" s="409"/>
      <c r="P927" s="409"/>
      <c r="Q927" s="409"/>
      <c r="R927" s="409"/>
      <c r="S927" s="409"/>
      <c r="T927" s="409"/>
      <c r="U927" s="409"/>
      <c r="V927" s="409"/>
      <c r="W927" s="409"/>
      <c r="X927" s="409"/>
      <c r="Y927" s="409"/>
      <c r="Z927" s="409"/>
      <c r="AA927" s="409"/>
      <c r="AB927" s="409"/>
      <c r="AC927" s="409"/>
      <c r="AD927" s="134"/>
      <c r="AE927" s="134"/>
      <c r="AF927" s="134"/>
      <c r="AG927" s="134"/>
      <c r="AH927" s="134"/>
      <c r="AI927" s="134"/>
      <c r="AJ927" s="134"/>
      <c r="AK927" s="409"/>
      <c r="AL927" s="409"/>
      <c r="AM927" s="409"/>
      <c r="AN927" s="409"/>
      <c r="AO927" s="409"/>
    </row>
    <row r="928" spans="1:41" ht="12.75" x14ac:dyDescent="0.2">
      <c r="A928" s="406"/>
      <c r="B928" s="407"/>
      <c r="F928" s="409"/>
      <c r="G928" s="409"/>
      <c r="H928" s="409"/>
      <c r="I928" s="409"/>
      <c r="J928" s="409"/>
      <c r="K928" s="409"/>
      <c r="L928" s="409"/>
      <c r="M928" s="409"/>
      <c r="N928" s="409"/>
      <c r="O928" s="409"/>
      <c r="P928" s="409"/>
      <c r="Q928" s="409"/>
      <c r="R928" s="409"/>
      <c r="S928" s="409"/>
      <c r="T928" s="409"/>
      <c r="U928" s="409"/>
      <c r="V928" s="409"/>
      <c r="W928" s="409"/>
      <c r="X928" s="409"/>
      <c r="Y928" s="409"/>
      <c r="Z928" s="409"/>
      <c r="AA928" s="409"/>
      <c r="AB928" s="409"/>
      <c r="AC928" s="409"/>
      <c r="AD928" s="134"/>
      <c r="AE928" s="134"/>
      <c r="AF928" s="134"/>
      <c r="AG928" s="134"/>
      <c r="AH928" s="134"/>
      <c r="AI928" s="134"/>
      <c r="AJ928" s="134"/>
      <c r="AK928" s="409"/>
      <c r="AL928" s="409"/>
      <c r="AM928" s="409"/>
      <c r="AN928" s="409"/>
      <c r="AO928" s="409"/>
    </row>
    <row r="929" spans="1:41" ht="12.75" x14ac:dyDescent="0.2">
      <c r="A929" s="406"/>
      <c r="B929" s="407"/>
      <c r="F929" s="409"/>
      <c r="G929" s="409"/>
      <c r="H929" s="409"/>
      <c r="I929" s="409"/>
      <c r="J929" s="409"/>
      <c r="K929" s="409"/>
      <c r="L929" s="409"/>
      <c r="M929" s="409"/>
      <c r="N929" s="409"/>
      <c r="O929" s="409"/>
      <c r="P929" s="409"/>
      <c r="Q929" s="409"/>
      <c r="R929" s="409"/>
      <c r="S929" s="409"/>
      <c r="T929" s="409"/>
      <c r="U929" s="409"/>
      <c r="V929" s="409"/>
      <c r="W929" s="409"/>
      <c r="X929" s="409"/>
      <c r="Y929" s="409"/>
      <c r="Z929" s="409"/>
      <c r="AA929" s="409"/>
      <c r="AB929" s="409"/>
      <c r="AC929" s="409"/>
      <c r="AD929" s="134"/>
      <c r="AE929" s="134"/>
      <c r="AF929" s="134"/>
      <c r="AG929" s="134"/>
      <c r="AH929" s="134"/>
      <c r="AI929" s="134"/>
      <c r="AJ929" s="134"/>
      <c r="AK929" s="409"/>
      <c r="AL929" s="409"/>
      <c r="AM929" s="409"/>
      <c r="AN929" s="409"/>
      <c r="AO929" s="409"/>
    </row>
    <row r="930" spans="1:41" ht="12.75" x14ac:dyDescent="0.2">
      <c r="A930" s="406"/>
      <c r="B930" s="407"/>
      <c r="F930" s="409"/>
      <c r="G930" s="409"/>
      <c r="H930" s="409"/>
      <c r="I930" s="409"/>
      <c r="J930" s="409"/>
      <c r="K930" s="409"/>
      <c r="L930" s="409"/>
      <c r="M930" s="409"/>
      <c r="N930" s="409"/>
      <c r="O930" s="409"/>
      <c r="P930" s="409"/>
      <c r="Q930" s="409"/>
      <c r="R930" s="409"/>
      <c r="S930" s="409"/>
      <c r="T930" s="409"/>
      <c r="U930" s="409"/>
      <c r="V930" s="409"/>
      <c r="W930" s="409"/>
      <c r="X930" s="409"/>
      <c r="Y930" s="409"/>
      <c r="Z930" s="409"/>
      <c r="AA930" s="409"/>
      <c r="AB930" s="409"/>
      <c r="AC930" s="409"/>
      <c r="AD930" s="134"/>
      <c r="AE930" s="134"/>
      <c r="AF930" s="134"/>
      <c r="AG930" s="134"/>
      <c r="AH930" s="134"/>
      <c r="AI930" s="134"/>
      <c r="AJ930" s="134"/>
      <c r="AK930" s="409"/>
      <c r="AL930" s="409"/>
      <c r="AM930" s="409"/>
      <c r="AN930" s="409"/>
      <c r="AO930" s="409"/>
    </row>
    <row r="931" spans="1:41" ht="12.75" x14ac:dyDescent="0.2">
      <c r="A931" s="406"/>
      <c r="B931" s="407"/>
      <c r="F931" s="409"/>
      <c r="G931" s="409"/>
      <c r="H931" s="409"/>
      <c r="I931" s="409"/>
      <c r="J931" s="409"/>
      <c r="K931" s="409"/>
      <c r="L931" s="409"/>
      <c r="M931" s="409"/>
      <c r="N931" s="409"/>
      <c r="O931" s="409"/>
      <c r="P931" s="409"/>
      <c r="Q931" s="409"/>
      <c r="R931" s="409"/>
      <c r="S931" s="409"/>
      <c r="T931" s="409"/>
      <c r="U931" s="409"/>
      <c r="V931" s="409"/>
      <c r="W931" s="409"/>
      <c r="X931" s="409"/>
      <c r="Y931" s="409"/>
      <c r="Z931" s="409"/>
      <c r="AA931" s="409"/>
      <c r="AB931" s="409"/>
      <c r="AC931" s="409"/>
      <c r="AD931" s="134"/>
      <c r="AE931" s="134"/>
      <c r="AF931" s="134"/>
      <c r="AG931" s="134"/>
      <c r="AH931" s="134"/>
      <c r="AI931" s="134"/>
      <c r="AJ931" s="134"/>
      <c r="AK931" s="409"/>
      <c r="AL931" s="409"/>
      <c r="AM931" s="409"/>
      <c r="AN931" s="409"/>
      <c r="AO931" s="409"/>
    </row>
    <row r="932" spans="1:41" ht="12.75" x14ac:dyDescent="0.2">
      <c r="A932" s="406"/>
      <c r="B932" s="407"/>
      <c r="F932" s="409"/>
      <c r="G932" s="409"/>
      <c r="H932" s="409"/>
      <c r="I932" s="409"/>
      <c r="J932" s="409"/>
      <c r="K932" s="409"/>
      <c r="L932" s="409"/>
      <c r="M932" s="409"/>
      <c r="N932" s="409"/>
      <c r="O932" s="409"/>
      <c r="P932" s="409"/>
      <c r="Q932" s="409"/>
      <c r="R932" s="409"/>
      <c r="S932" s="409"/>
      <c r="T932" s="409"/>
      <c r="U932" s="409"/>
      <c r="V932" s="409"/>
      <c r="W932" s="409"/>
      <c r="X932" s="409"/>
      <c r="Y932" s="409"/>
      <c r="Z932" s="409"/>
      <c r="AA932" s="409"/>
      <c r="AB932" s="409"/>
      <c r="AC932" s="409"/>
      <c r="AD932" s="134"/>
      <c r="AE932" s="134"/>
      <c r="AF932" s="134"/>
      <c r="AG932" s="134"/>
      <c r="AH932" s="134"/>
      <c r="AI932" s="134"/>
      <c r="AJ932" s="134"/>
      <c r="AK932" s="409"/>
      <c r="AL932" s="409"/>
      <c r="AM932" s="409"/>
      <c r="AN932" s="409"/>
      <c r="AO932" s="409"/>
    </row>
    <row r="933" spans="1:41" ht="12.75" x14ac:dyDescent="0.2">
      <c r="A933" s="406"/>
      <c r="B933" s="407"/>
      <c r="F933" s="409"/>
      <c r="G933" s="409"/>
      <c r="H933" s="409"/>
      <c r="I933" s="409"/>
      <c r="J933" s="409"/>
      <c r="K933" s="409"/>
      <c r="L933" s="409"/>
      <c r="M933" s="409"/>
      <c r="N933" s="409"/>
      <c r="O933" s="409"/>
      <c r="P933" s="409"/>
      <c r="Q933" s="409"/>
      <c r="R933" s="409"/>
      <c r="S933" s="409"/>
      <c r="T933" s="409"/>
      <c r="U933" s="409"/>
      <c r="V933" s="409"/>
      <c r="W933" s="409"/>
      <c r="X933" s="409"/>
      <c r="Y933" s="409"/>
      <c r="Z933" s="409"/>
      <c r="AA933" s="409"/>
      <c r="AB933" s="409"/>
      <c r="AC933" s="409"/>
      <c r="AD933" s="134"/>
      <c r="AE933" s="134"/>
      <c r="AF933" s="134"/>
      <c r="AG933" s="134"/>
      <c r="AH933" s="134"/>
      <c r="AI933" s="134"/>
      <c r="AJ933" s="134"/>
      <c r="AK933" s="409"/>
      <c r="AL933" s="409"/>
      <c r="AM933" s="409"/>
      <c r="AN933" s="409"/>
      <c r="AO933" s="409"/>
    </row>
    <row r="934" spans="1:41" ht="12.75" x14ac:dyDescent="0.2">
      <c r="A934" s="406"/>
      <c r="B934" s="407"/>
      <c r="F934" s="409"/>
      <c r="G934" s="409"/>
      <c r="H934" s="409"/>
      <c r="I934" s="409"/>
      <c r="J934" s="409"/>
      <c r="K934" s="409"/>
      <c r="L934" s="409"/>
      <c r="M934" s="409"/>
      <c r="N934" s="409"/>
      <c r="O934" s="409"/>
      <c r="P934" s="409"/>
      <c r="Q934" s="409"/>
      <c r="R934" s="409"/>
      <c r="S934" s="409"/>
      <c r="T934" s="409"/>
      <c r="U934" s="409"/>
      <c r="V934" s="409"/>
      <c r="W934" s="409"/>
      <c r="X934" s="409"/>
      <c r="Y934" s="409"/>
      <c r="Z934" s="409"/>
      <c r="AA934" s="409"/>
      <c r="AB934" s="409"/>
      <c r="AC934" s="409"/>
      <c r="AD934" s="134"/>
      <c r="AE934" s="134"/>
      <c r="AF934" s="134"/>
      <c r="AG934" s="134"/>
      <c r="AH934" s="134"/>
      <c r="AI934" s="134"/>
      <c r="AJ934" s="134"/>
      <c r="AK934" s="409"/>
      <c r="AL934" s="409"/>
      <c r="AM934" s="409"/>
      <c r="AN934" s="409"/>
      <c r="AO934" s="409"/>
    </row>
    <row r="935" spans="1:41" ht="12.75" x14ac:dyDescent="0.2">
      <c r="A935" s="406"/>
      <c r="B935" s="407"/>
      <c r="F935" s="409"/>
      <c r="G935" s="409"/>
      <c r="H935" s="409"/>
      <c r="I935" s="409"/>
      <c r="J935" s="409"/>
      <c r="K935" s="409"/>
      <c r="L935" s="409"/>
      <c r="M935" s="409"/>
      <c r="N935" s="409"/>
      <c r="O935" s="409"/>
      <c r="P935" s="409"/>
      <c r="Q935" s="409"/>
      <c r="R935" s="409"/>
      <c r="S935" s="409"/>
      <c r="T935" s="409"/>
      <c r="U935" s="409"/>
      <c r="V935" s="409"/>
      <c r="W935" s="409"/>
      <c r="X935" s="409"/>
      <c r="Y935" s="409"/>
      <c r="Z935" s="409"/>
      <c r="AA935" s="409"/>
      <c r="AB935" s="409"/>
      <c r="AC935" s="409"/>
      <c r="AD935" s="134"/>
      <c r="AE935" s="134"/>
      <c r="AF935" s="134"/>
      <c r="AG935" s="134"/>
      <c r="AH935" s="134"/>
      <c r="AI935" s="134"/>
      <c r="AJ935" s="134"/>
      <c r="AK935" s="409"/>
      <c r="AL935" s="409"/>
      <c r="AM935" s="409"/>
      <c r="AN935" s="409"/>
      <c r="AO935" s="409"/>
    </row>
    <row r="936" spans="1:41" ht="12.75" x14ac:dyDescent="0.2">
      <c r="A936" s="406"/>
      <c r="B936" s="407"/>
      <c r="F936" s="409"/>
      <c r="G936" s="409"/>
      <c r="H936" s="409"/>
      <c r="I936" s="409"/>
      <c r="J936" s="409"/>
      <c r="K936" s="409"/>
      <c r="L936" s="409"/>
      <c r="M936" s="409"/>
      <c r="N936" s="409"/>
      <c r="O936" s="409"/>
      <c r="P936" s="409"/>
      <c r="Q936" s="409"/>
      <c r="R936" s="409"/>
      <c r="S936" s="409"/>
      <c r="T936" s="409"/>
      <c r="U936" s="409"/>
      <c r="V936" s="409"/>
      <c r="W936" s="409"/>
      <c r="X936" s="409"/>
      <c r="Y936" s="409"/>
      <c r="Z936" s="409"/>
      <c r="AA936" s="409"/>
      <c r="AB936" s="409"/>
      <c r="AC936" s="409"/>
      <c r="AD936" s="134"/>
      <c r="AE936" s="134"/>
      <c r="AF936" s="134"/>
      <c r="AG936" s="134"/>
      <c r="AH936" s="134"/>
      <c r="AI936" s="134"/>
      <c r="AJ936" s="134"/>
      <c r="AK936" s="409"/>
      <c r="AL936" s="409"/>
      <c r="AM936" s="409"/>
      <c r="AN936" s="409"/>
      <c r="AO936" s="409"/>
    </row>
    <row r="937" spans="1:41" ht="12.75" x14ac:dyDescent="0.2">
      <c r="A937" s="406"/>
      <c r="B937" s="407"/>
      <c r="F937" s="409"/>
      <c r="G937" s="409"/>
      <c r="H937" s="409"/>
      <c r="I937" s="409"/>
      <c r="J937" s="409"/>
      <c r="K937" s="409"/>
      <c r="L937" s="409"/>
      <c r="M937" s="409"/>
      <c r="N937" s="409"/>
      <c r="O937" s="409"/>
      <c r="P937" s="409"/>
      <c r="Q937" s="409"/>
      <c r="R937" s="409"/>
      <c r="S937" s="409"/>
      <c r="T937" s="409"/>
      <c r="U937" s="409"/>
      <c r="V937" s="409"/>
      <c r="W937" s="409"/>
      <c r="X937" s="409"/>
      <c r="Y937" s="409"/>
      <c r="Z937" s="409"/>
      <c r="AA937" s="409"/>
      <c r="AB937" s="409"/>
      <c r="AC937" s="409"/>
      <c r="AD937" s="134"/>
      <c r="AE937" s="134"/>
      <c r="AF937" s="134"/>
      <c r="AG937" s="134"/>
      <c r="AH937" s="134"/>
      <c r="AI937" s="134"/>
      <c r="AJ937" s="134"/>
      <c r="AK937" s="409"/>
      <c r="AL937" s="409"/>
      <c r="AM937" s="409"/>
      <c r="AN937" s="409"/>
      <c r="AO937" s="409"/>
    </row>
    <row r="938" spans="1:41" ht="12.75" x14ac:dyDescent="0.2">
      <c r="A938" s="406"/>
      <c r="B938" s="407"/>
      <c r="F938" s="409"/>
      <c r="G938" s="409"/>
      <c r="H938" s="409"/>
      <c r="I938" s="409"/>
      <c r="J938" s="409"/>
      <c r="K938" s="409"/>
      <c r="L938" s="409"/>
      <c r="M938" s="409"/>
      <c r="N938" s="409"/>
      <c r="O938" s="409"/>
      <c r="P938" s="409"/>
      <c r="Q938" s="409"/>
      <c r="R938" s="409"/>
      <c r="S938" s="409"/>
      <c r="T938" s="409"/>
      <c r="U938" s="409"/>
      <c r="V938" s="409"/>
      <c r="W938" s="409"/>
      <c r="X938" s="409"/>
      <c r="Y938" s="409"/>
      <c r="Z938" s="409"/>
      <c r="AA938" s="409"/>
      <c r="AB938" s="409"/>
      <c r="AC938" s="409"/>
      <c r="AD938" s="134"/>
      <c r="AE938" s="134"/>
      <c r="AF938" s="134"/>
      <c r="AG938" s="134"/>
      <c r="AH938" s="134"/>
      <c r="AI938" s="134"/>
      <c r="AJ938" s="134"/>
      <c r="AK938" s="409"/>
      <c r="AL938" s="409"/>
      <c r="AM938" s="409"/>
      <c r="AN938" s="409"/>
      <c r="AO938" s="409"/>
    </row>
    <row r="939" spans="1:41" ht="12.75" x14ac:dyDescent="0.2">
      <c r="A939" s="406"/>
      <c r="B939" s="407"/>
      <c r="F939" s="409"/>
      <c r="G939" s="409"/>
      <c r="H939" s="409"/>
      <c r="I939" s="409"/>
      <c r="J939" s="409"/>
      <c r="K939" s="409"/>
      <c r="L939" s="409"/>
      <c r="M939" s="409"/>
      <c r="N939" s="409"/>
      <c r="O939" s="409"/>
      <c r="P939" s="409"/>
      <c r="Q939" s="409"/>
      <c r="R939" s="409"/>
      <c r="S939" s="409"/>
      <c r="T939" s="409"/>
      <c r="U939" s="409"/>
      <c r="V939" s="409"/>
      <c r="W939" s="409"/>
      <c r="X939" s="409"/>
      <c r="Y939" s="409"/>
      <c r="Z939" s="409"/>
      <c r="AA939" s="409"/>
      <c r="AB939" s="409"/>
      <c r="AC939" s="409"/>
      <c r="AD939" s="134"/>
      <c r="AE939" s="134"/>
      <c r="AF939" s="134"/>
      <c r="AG939" s="134"/>
      <c r="AH939" s="134"/>
      <c r="AI939" s="134"/>
      <c r="AJ939" s="134"/>
      <c r="AK939" s="409"/>
      <c r="AL939" s="409"/>
      <c r="AM939" s="409"/>
      <c r="AN939" s="409"/>
      <c r="AO939" s="409"/>
    </row>
    <row r="940" spans="1:41" ht="12.75" x14ac:dyDescent="0.2">
      <c r="A940" s="406"/>
      <c r="B940" s="407"/>
      <c r="F940" s="409"/>
      <c r="G940" s="409"/>
      <c r="H940" s="409"/>
      <c r="I940" s="409"/>
      <c r="J940" s="409"/>
      <c r="K940" s="409"/>
      <c r="L940" s="409"/>
      <c r="M940" s="409"/>
      <c r="N940" s="409"/>
      <c r="O940" s="409"/>
      <c r="P940" s="409"/>
      <c r="Q940" s="409"/>
      <c r="R940" s="409"/>
      <c r="S940" s="409"/>
      <c r="T940" s="409"/>
      <c r="U940" s="409"/>
      <c r="V940" s="409"/>
      <c r="W940" s="409"/>
      <c r="X940" s="409"/>
      <c r="Y940" s="409"/>
      <c r="Z940" s="409"/>
      <c r="AA940" s="409"/>
      <c r="AB940" s="409"/>
      <c r="AC940" s="409"/>
      <c r="AD940" s="134"/>
      <c r="AE940" s="134"/>
      <c r="AF940" s="134"/>
      <c r="AG940" s="134"/>
      <c r="AH940" s="134"/>
      <c r="AI940" s="134"/>
      <c r="AJ940" s="134"/>
      <c r="AK940" s="409"/>
      <c r="AL940" s="409"/>
      <c r="AM940" s="409"/>
      <c r="AN940" s="409"/>
      <c r="AO940" s="409"/>
    </row>
    <row r="941" spans="1:41" ht="12.75" x14ac:dyDescent="0.2">
      <c r="A941" s="406"/>
      <c r="B941" s="407"/>
      <c r="F941" s="409"/>
      <c r="G941" s="409"/>
      <c r="H941" s="409"/>
      <c r="I941" s="409"/>
      <c r="J941" s="409"/>
      <c r="K941" s="409"/>
      <c r="L941" s="409"/>
      <c r="M941" s="409"/>
      <c r="N941" s="409"/>
      <c r="O941" s="409"/>
      <c r="P941" s="409"/>
      <c r="Q941" s="409"/>
      <c r="R941" s="409"/>
      <c r="S941" s="409"/>
      <c r="T941" s="409"/>
      <c r="U941" s="409"/>
      <c r="V941" s="409"/>
      <c r="W941" s="409"/>
      <c r="X941" s="409"/>
      <c r="Y941" s="409"/>
      <c r="Z941" s="409"/>
      <c r="AA941" s="409"/>
      <c r="AB941" s="409"/>
      <c r="AC941" s="409"/>
      <c r="AD941" s="134"/>
      <c r="AE941" s="134"/>
      <c r="AF941" s="134"/>
      <c r="AG941" s="134"/>
      <c r="AH941" s="134"/>
      <c r="AI941" s="134"/>
      <c r="AJ941" s="134"/>
      <c r="AK941" s="409"/>
      <c r="AL941" s="409"/>
      <c r="AM941" s="409"/>
      <c r="AN941" s="409"/>
      <c r="AO941" s="409"/>
    </row>
    <row r="942" spans="1:41" ht="12.75" x14ac:dyDescent="0.2">
      <c r="A942" s="406"/>
      <c r="B942" s="407"/>
      <c r="F942" s="409"/>
      <c r="G942" s="409"/>
      <c r="H942" s="409"/>
      <c r="I942" s="409"/>
      <c r="J942" s="409"/>
      <c r="K942" s="409"/>
      <c r="L942" s="409"/>
      <c r="M942" s="409"/>
      <c r="N942" s="409"/>
      <c r="O942" s="409"/>
      <c r="P942" s="409"/>
      <c r="Q942" s="409"/>
      <c r="R942" s="409"/>
      <c r="S942" s="409"/>
      <c r="T942" s="409"/>
      <c r="U942" s="409"/>
      <c r="V942" s="409"/>
      <c r="W942" s="409"/>
      <c r="X942" s="409"/>
      <c r="Y942" s="409"/>
      <c r="Z942" s="409"/>
      <c r="AA942" s="409"/>
      <c r="AB942" s="409"/>
      <c r="AC942" s="409"/>
      <c r="AD942" s="134"/>
      <c r="AE942" s="134"/>
      <c r="AF942" s="134"/>
      <c r="AG942" s="134"/>
      <c r="AH942" s="134"/>
      <c r="AI942" s="134"/>
      <c r="AJ942" s="134"/>
      <c r="AK942" s="409"/>
      <c r="AL942" s="409"/>
      <c r="AM942" s="409"/>
      <c r="AN942" s="409"/>
      <c r="AO942" s="409"/>
    </row>
    <row r="943" spans="1:41" ht="12.75" x14ac:dyDescent="0.2">
      <c r="A943" s="406"/>
      <c r="B943" s="407"/>
      <c r="F943" s="409"/>
      <c r="G943" s="409"/>
      <c r="H943" s="409"/>
      <c r="I943" s="409"/>
      <c r="J943" s="409"/>
      <c r="K943" s="409"/>
      <c r="L943" s="409"/>
      <c r="M943" s="409"/>
      <c r="N943" s="409"/>
      <c r="O943" s="409"/>
      <c r="P943" s="409"/>
      <c r="Q943" s="409"/>
      <c r="R943" s="409"/>
      <c r="S943" s="409"/>
      <c r="T943" s="409"/>
      <c r="U943" s="409"/>
      <c r="V943" s="409"/>
      <c r="W943" s="409"/>
      <c r="X943" s="409"/>
      <c r="Y943" s="409"/>
      <c r="Z943" s="409"/>
      <c r="AA943" s="409"/>
      <c r="AB943" s="409"/>
      <c r="AC943" s="409"/>
      <c r="AD943" s="134"/>
      <c r="AE943" s="134"/>
      <c r="AF943" s="134"/>
      <c r="AG943" s="134"/>
      <c r="AH943" s="134"/>
      <c r="AI943" s="134"/>
      <c r="AJ943" s="134"/>
      <c r="AK943" s="409"/>
      <c r="AL943" s="409"/>
      <c r="AM943" s="409"/>
      <c r="AN943" s="409"/>
      <c r="AO943" s="409"/>
    </row>
    <row r="944" spans="1:41" ht="12.75" x14ac:dyDescent="0.2">
      <c r="A944" s="406"/>
      <c r="B944" s="407"/>
      <c r="F944" s="409"/>
      <c r="G944" s="409"/>
      <c r="H944" s="409"/>
      <c r="I944" s="409"/>
      <c r="J944" s="409"/>
      <c r="K944" s="409"/>
      <c r="L944" s="409"/>
      <c r="M944" s="409"/>
      <c r="N944" s="409"/>
      <c r="O944" s="409"/>
      <c r="P944" s="409"/>
      <c r="Q944" s="409"/>
      <c r="R944" s="409"/>
      <c r="S944" s="409"/>
      <c r="T944" s="409"/>
      <c r="U944" s="409"/>
      <c r="V944" s="409"/>
      <c r="W944" s="409"/>
      <c r="X944" s="409"/>
      <c r="Y944" s="409"/>
      <c r="Z944" s="409"/>
      <c r="AA944" s="409"/>
      <c r="AB944" s="409"/>
      <c r="AC944" s="409"/>
      <c r="AD944" s="134"/>
      <c r="AE944" s="134"/>
      <c r="AF944" s="134"/>
      <c r="AG944" s="134"/>
      <c r="AH944" s="134"/>
      <c r="AI944" s="134"/>
      <c r="AJ944" s="134"/>
      <c r="AK944" s="409"/>
      <c r="AL944" s="409"/>
      <c r="AM944" s="409"/>
      <c r="AN944" s="409"/>
      <c r="AO944" s="409"/>
    </row>
    <row r="945" spans="1:41" ht="12.75" x14ac:dyDescent="0.2">
      <c r="A945" s="406"/>
      <c r="B945" s="407"/>
      <c r="F945" s="409"/>
      <c r="G945" s="409"/>
      <c r="H945" s="409"/>
      <c r="I945" s="409"/>
      <c r="J945" s="409"/>
      <c r="K945" s="409"/>
      <c r="L945" s="409"/>
      <c r="M945" s="409"/>
      <c r="N945" s="409"/>
      <c r="O945" s="409"/>
      <c r="P945" s="409"/>
      <c r="Q945" s="409"/>
      <c r="R945" s="409"/>
      <c r="S945" s="409"/>
      <c r="T945" s="409"/>
      <c r="U945" s="409"/>
      <c r="V945" s="409"/>
      <c r="W945" s="409"/>
      <c r="X945" s="409"/>
      <c r="Y945" s="409"/>
      <c r="Z945" s="409"/>
      <c r="AA945" s="409"/>
      <c r="AB945" s="409"/>
      <c r="AC945" s="409"/>
      <c r="AD945" s="134"/>
      <c r="AE945" s="134"/>
      <c r="AF945" s="134"/>
      <c r="AG945" s="134"/>
      <c r="AH945" s="134"/>
      <c r="AI945" s="134"/>
      <c r="AJ945" s="134"/>
      <c r="AK945" s="409"/>
      <c r="AL945" s="409"/>
      <c r="AM945" s="409"/>
      <c r="AN945" s="409"/>
      <c r="AO945" s="409"/>
    </row>
    <row r="946" spans="1:41" ht="12.75" x14ac:dyDescent="0.2">
      <c r="A946" s="406"/>
      <c r="B946" s="407"/>
      <c r="F946" s="409"/>
      <c r="G946" s="409"/>
      <c r="H946" s="409"/>
      <c r="I946" s="409"/>
      <c r="J946" s="409"/>
      <c r="K946" s="409"/>
      <c r="L946" s="409"/>
      <c r="M946" s="409"/>
      <c r="N946" s="409"/>
      <c r="O946" s="409"/>
      <c r="P946" s="409"/>
      <c r="Q946" s="409"/>
      <c r="R946" s="409"/>
      <c r="S946" s="409"/>
      <c r="T946" s="409"/>
      <c r="U946" s="409"/>
      <c r="V946" s="409"/>
      <c r="W946" s="409"/>
      <c r="X946" s="409"/>
      <c r="Y946" s="409"/>
      <c r="Z946" s="409"/>
      <c r="AA946" s="409"/>
      <c r="AB946" s="409"/>
      <c r="AC946" s="409"/>
      <c r="AD946" s="134"/>
      <c r="AE946" s="134"/>
      <c r="AF946" s="134"/>
      <c r="AG946" s="134"/>
      <c r="AH946" s="134"/>
      <c r="AI946" s="134"/>
      <c r="AJ946" s="134"/>
      <c r="AK946" s="409"/>
      <c r="AL946" s="409"/>
      <c r="AM946" s="409"/>
      <c r="AN946" s="409"/>
      <c r="AO946" s="409"/>
    </row>
    <row r="947" spans="1:41" ht="12.75" x14ac:dyDescent="0.2">
      <c r="A947" s="406"/>
      <c r="B947" s="407"/>
      <c r="F947" s="409"/>
      <c r="G947" s="409"/>
      <c r="H947" s="409"/>
      <c r="I947" s="409"/>
      <c r="J947" s="409"/>
      <c r="K947" s="409"/>
      <c r="L947" s="409"/>
      <c r="M947" s="409"/>
      <c r="N947" s="409"/>
      <c r="O947" s="409"/>
      <c r="P947" s="409"/>
      <c r="Q947" s="409"/>
      <c r="R947" s="409"/>
      <c r="S947" s="409"/>
      <c r="T947" s="409"/>
      <c r="U947" s="409"/>
      <c r="V947" s="409"/>
      <c r="W947" s="409"/>
      <c r="X947" s="409"/>
      <c r="Y947" s="409"/>
      <c r="Z947" s="409"/>
      <c r="AA947" s="409"/>
      <c r="AB947" s="409"/>
      <c r="AC947" s="409"/>
      <c r="AD947" s="134"/>
      <c r="AE947" s="134"/>
      <c r="AF947" s="134"/>
      <c r="AG947" s="134"/>
      <c r="AH947" s="134"/>
      <c r="AI947" s="134"/>
      <c r="AJ947" s="134"/>
      <c r="AK947" s="409"/>
      <c r="AL947" s="409"/>
      <c r="AM947" s="409"/>
      <c r="AN947" s="409"/>
      <c r="AO947" s="409"/>
    </row>
    <row r="948" spans="1:41" ht="12.75" x14ac:dyDescent="0.2">
      <c r="A948" s="406"/>
      <c r="B948" s="407"/>
      <c r="F948" s="409"/>
      <c r="G948" s="409"/>
      <c r="H948" s="409"/>
      <c r="I948" s="409"/>
      <c r="J948" s="409"/>
      <c r="K948" s="409"/>
      <c r="L948" s="409"/>
      <c r="M948" s="409"/>
      <c r="N948" s="409"/>
      <c r="O948" s="409"/>
      <c r="P948" s="409"/>
      <c r="Q948" s="409"/>
      <c r="R948" s="409"/>
      <c r="S948" s="409"/>
      <c r="T948" s="409"/>
      <c r="U948" s="409"/>
      <c r="V948" s="409"/>
      <c r="W948" s="409"/>
      <c r="X948" s="409"/>
      <c r="Y948" s="409"/>
      <c r="Z948" s="409"/>
      <c r="AA948" s="409"/>
      <c r="AB948" s="409"/>
      <c r="AC948" s="409"/>
      <c r="AD948" s="134"/>
      <c r="AE948" s="134"/>
      <c r="AF948" s="134"/>
      <c r="AG948" s="134"/>
      <c r="AH948" s="134"/>
      <c r="AI948" s="134"/>
      <c r="AJ948" s="134"/>
      <c r="AK948" s="409"/>
      <c r="AL948" s="409"/>
      <c r="AM948" s="409"/>
      <c r="AN948" s="409"/>
      <c r="AO948" s="409"/>
    </row>
    <row r="949" spans="1:41" ht="12.75" x14ac:dyDescent="0.2">
      <c r="A949" s="406"/>
      <c r="B949" s="407"/>
      <c r="F949" s="409"/>
      <c r="G949" s="409"/>
      <c r="H949" s="409"/>
      <c r="I949" s="409"/>
      <c r="J949" s="409"/>
      <c r="K949" s="409"/>
      <c r="L949" s="409"/>
      <c r="M949" s="409"/>
      <c r="N949" s="409"/>
      <c r="O949" s="409"/>
      <c r="P949" s="409"/>
      <c r="Q949" s="409"/>
      <c r="R949" s="409"/>
      <c r="S949" s="409"/>
      <c r="T949" s="409"/>
      <c r="U949" s="409"/>
      <c r="V949" s="409"/>
      <c r="W949" s="409"/>
      <c r="X949" s="409"/>
      <c r="Y949" s="409"/>
      <c r="Z949" s="409"/>
      <c r="AA949" s="409"/>
      <c r="AB949" s="409"/>
      <c r="AC949" s="409"/>
      <c r="AD949" s="134"/>
      <c r="AE949" s="134"/>
      <c r="AF949" s="134"/>
      <c r="AG949" s="134"/>
      <c r="AH949" s="134"/>
      <c r="AI949" s="134"/>
      <c r="AJ949" s="134"/>
      <c r="AK949" s="409"/>
      <c r="AL949" s="409"/>
      <c r="AM949" s="409"/>
      <c r="AN949" s="409"/>
      <c r="AO949" s="409"/>
    </row>
    <row r="950" spans="1:41" ht="12.75" x14ac:dyDescent="0.2">
      <c r="A950" s="406"/>
      <c r="B950" s="407"/>
      <c r="F950" s="409"/>
      <c r="G950" s="409"/>
      <c r="H950" s="409"/>
      <c r="I950" s="409"/>
      <c r="J950" s="409"/>
      <c r="K950" s="409"/>
      <c r="L950" s="409"/>
      <c r="M950" s="409"/>
      <c r="N950" s="409"/>
      <c r="O950" s="409"/>
      <c r="P950" s="409"/>
      <c r="Q950" s="409"/>
      <c r="R950" s="409"/>
      <c r="S950" s="409"/>
      <c r="T950" s="409"/>
      <c r="U950" s="409"/>
      <c r="V950" s="409"/>
      <c r="W950" s="409"/>
      <c r="X950" s="409"/>
      <c r="Y950" s="409"/>
      <c r="Z950" s="409"/>
      <c r="AA950" s="409"/>
      <c r="AB950" s="409"/>
      <c r="AC950" s="409"/>
      <c r="AD950" s="134"/>
      <c r="AE950" s="134"/>
      <c r="AF950" s="134"/>
      <c r="AG950" s="134"/>
      <c r="AH950" s="134"/>
      <c r="AI950" s="134"/>
      <c r="AJ950" s="134"/>
      <c r="AK950" s="409"/>
      <c r="AL950" s="409"/>
      <c r="AM950" s="409"/>
      <c r="AN950" s="409"/>
      <c r="AO950" s="409"/>
    </row>
    <row r="951" spans="1:41" ht="12.75" x14ac:dyDescent="0.2">
      <c r="A951" s="406"/>
      <c r="B951" s="407"/>
      <c r="F951" s="409"/>
      <c r="G951" s="409"/>
      <c r="H951" s="409"/>
      <c r="I951" s="409"/>
      <c r="J951" s="409"/>
      <c r="K951" s="409"/>
      <c r="L951" s="409"/>
      <c r="M951" s="409"/>
      <c r="N951" s="409"/>
      <c r="O951" s="409"/>
      <c r="P951" s="409"/>
      <c r="Q951" s="409"/>
      <c r="R951" s="409"/>
      <c r="S951" s="409"/>
      <c r="T951" s="409"/>
      <c r="U951" s="409"/>
      <c r="V951" s="409"/>
      <c r="W951" s="409"/>
      <c r="X951" s="409"/>
      <c r="Y951" s="409"/>
      <c r="Z951" s="409"/>
      <c r="AA951" s="409"/>
      <c r="AB951" s="409"/>
      <c r="AC951" s="409"/>
      <c r="AD951" s="134"/>
      <c r="AE951" s="134"/>
      <c r="AF951" s="134"/>
      <c r="AG951" s="134"/>
      <c r="AH951" s="134"/>
      <c r="AI951" s="134"/>
      <c r="AJ951" s="134"/>
      <c r="AK951" s="409"/>
      <c r="AL951" s="409"/>
      <c r="AM951" s="409"/>
      <c r="AN951" s="409"/>
      <c r="AO951" s="409"/>
    </row>
    <row r="952" spans="1:41" ht="12.75" x14ac:dyDescent="0.2">
      <c r="A952" s="406"/>
      <c r="B952" s="407"/>
      <c r="F952" s="409"/>
      <c r="G952" s="409"/>
      <c r="H952" s="409"/>
      <c r="I952" s="409"/>
      <c r="J952" s="409"/>
      <c r="K952" s="409"/>
      <c r="L952" s="409"/>
      <c r="M952" s="409"/>
      <c r="N952" s="409"/>
      <c r="O952" s="409"/>
      <c r="P952" s="409"/>
      <c r="Q952" s="409"/>
      <c r="R952" s="409"/>
      <c r="S952" s="409"/>
      <c r="T952" s="409"/>
      <c r="U952" s="409"/>
      <c r="V952" s="409"/>
      <c r="W952" s="409"/>
      <c r="X952" s="409"/>
      <c r="Y952" s="409"/>
      <c r="Z952" s="409"/>
      <c r="AA952" s="409"/>
      <c r="AB952" s="409"/>
      <c r="AC952" s="409"/>
      <c r="AD952" s="134"/>
      <c r="AE952" s="134"/>
      <c r="AF952" s="134"/>
      <c r="AG952" s="134"/>
      <c r="AH952" s="134"/>
      <c r="AI952" s="134"/>
      <c r="AJ952" s="134"/>
      <c r="AK952" s="409"/>
      <c r="AL952" s="409"/>
      <c r="AM952" s="409"/>
      <c r="AN952" s="409"/>
      <c r="AO952" s="409"/>
    </row>
    <row r="953" spans="1:41" ht="12.75" x14ac:dyDescent="0.2">
      <c r="A953" s="406"/>
      <c r="B953" s="407"/>
      <c r="F953" s="409"/>
      <c r="G953" s="409"/>
      <c r="H953" s="409"/>
      <c r="I953" s="409"/>
      <c r="J953" s="409"/>
      <c r="K953" s="409"/>
      <c r="L953" s="409"/>
      <c r="M953" s="409"/>
      <c r="N953" s="409"/>
      <c r="O953" s="409"/>
      <c r="P953" s="409"/>
      <c r="Q953" s="409"/>
      <c r="R953" s="409"/>
      <c r="S953" s="409"/>
      <c r="T953" s="409"/>
      <c r="U953" s="409"/>
      <c r="V953" s="409"/>
      <c r="W953" s="409"/>
      <c r="X953" s="409"/>
      <c r="Y953" s="409"/>
      <c r="Z953" s="409"/>
      <c r="AA953" s="409"/>
      <c r="AB953" s="409"/>
      <c r="AC953" s="409"/>
      <c r="AD953" s="134"/>
      <c r="AE953" s="134"/>
      <c r="AF953" s="134"/>
      <c r="AG953" s="134"/>
      <c r="AH953" s="134"/>
      <c r="AI953" s="134"/>
      <c r="AJ953" s="134"/>
      <c r="AK953" s="409"/>
      <c r="AL953" s="409"/>
      <c r="AM953" s="409"/>
      <c r="AN953" s="409"/>
      <c r="AO953" s="409"/>
    </row>
    <row r="954" spans="1:41" ht="12.75" x14ac:dyDescent="0.2">
      <c r="A954" s="406"/>
      <c r="B954" s="407"/>
      <c r="F954" s="409"/>
      <c r="G954" s="409"/>
      <c r="H954" s="409"/>
      <c r="I954" s="409"/>
      <c r="J954" s="409"/>
      <c r="K954" s="409"/>
      <c r="L954" s="409"/>
      <c r="M954" s="409"/>
      <c r="N954" s="409"/>
      <c r="O954" s="409"/>
      <c r="P954" s="409"/>
      <c r="Q954" s="409"/>
      <c r="R954" s="409"/>
      <c r="S954" s="409"/>
      <c r="T954" s="409"/>
      <c r="U954" s="409"/>
      <c r="V954" s="409"/>
      <c r="W954" s="409"/>
      <c r="X954" s="409"/>
      <c r="Y954" s="409"/>
      <c r="Z954" s="409"/>
      <c r="AA954" s="409"/>
      <c r="AB954" s="409"/>
      <c r="AC954" s="409"/>
      <c r="AD954" s="134"/>
      <c r="AE954" s="134"/>
      <c r="AF954" s="134"/>
      <c r="AG954" s="134"/>
      <c r="AH954" s="134"/>
      <c r="AI954" s="134"/>
      <c r="AJ954" s="134"/>
      <c r="AK954" s="409"/>
      <c r="AL954" s="409"/>
      <c r="AM954" s="409"/>
      <c r="AN954" s="409"/>
      <c r="AO954" s="409"/>
    </row>
    <row r="955" spans="1:41" ht="12.75" x14ac:dyDescent="0.2">
      <c r="A955" s="406"/>
      <c r="B955" s="407"/>
      <c r="F955" s="409"/>
      <c r="G955" s="409"/>
      <c r="H955" s="409"/>
      <c r="I955" s="409"/>
      <c r="J955" s="409"/>
      <c r="K955" s="409"/>
      <c r="L955" s="409"/>
      <c r="M955" s="409"/>
      <c r="N955" s="409"/>
      <c r="O955" s="409"/>
      <c r="P955" s="409"/>
      <c r="Q955" s="409"/>
      <c r="R955" s="409"/>
      <c r="S955" s="409"/>
      <c r="T955" s="409"/>
      <c r="U955" s="409"/>
      <c r="V955" s="409"/>
      <c r="W955" s="409"/>
      <c r="X955" s="409"/>
      <c r="Y955" s="409"/>
      <c r="Z955" s="409"/>
      <c r="AA955" s="409"/>
      <c r="AB955" s="409"/>
      <c r="AC955" s="409"/>
      <c r="AD955" s="134"/>
      <c r="AE955" s="134"/>
      <c r="AF955" s="134"/>
      <c r="AG955" s="134"/>
      <c r="AH955" s="134"/>
      <c r="AI955" s="134"/>
      <c r="AJ955" s="134"/>
      <c r="AK955" s="409"/>
      <c r="AL955" s="409"/>
      <c r="AM955" s="409"/>
      <c r="AN955" s="409"/>
      <c r="AO955" s="409"/>
    </row>
    <row r="956" spans="1:41" ht="12.75" x14ac:dyDescent="0.2">
      <c r="A956" s="406"/>
      <c r="B956" s="407"/>
      <c r="F956" s="409"/>
      <c r="G956" s="409"/>
      <c r="H956" s="409"/>
      <c r="I956" s="409"/>
      <c r="J956" s="409"/>
      <c r="K956" s="409"/>
      <c r="L956" s="409"/>
      <c r="M956" s="409"/>
      <c r="N956" s="409"/>
      <c r="O956" s="409"/>
      <c r="P956" s="409"/>
      <c r="Q956" s="409"/>
      <c r="R956" s="409"/>
      <c r="S956" s="409"/>
      <c r="T956" s="409"/>
      <c r="U956" s="409"/>
      <c r="V956" s="409"/>
      <c r="W956" s="409"/>
      <c r="X956" s="409"/>
      <c r="Y956" s="409"/>
      <c r="Z956" s="409"/>
      <c r="AA956" s="409"/>
      <c r="AB956" s="409"/>
      <c r="AC956" s="409"/>
      <c r="AD956" s="134"/>
      <c r="AE956" s="134"/>
      <c r="AF956" s="134"/>
      <c r="AG956" s="134"/>
      <c r="AH956" s="134"/>
      <c r="AI956" s="134"/>
      <c r="AJ956" s="134"/>
      <c r="AK956" s="409"/>
      <c r="AL956" s="409"/>
      <c r="AM956" s="409"/>
      <c r="AN956" s="409"/>
      <c r="AO956" s="409"/>
    </row>
    <row r="957" spans="1:41" ht="12.75" x14ac:dyDescent="0.2">
      <c r="A957" s="406"/>
      <c r="B957" s="407"/>
      <c r="F957" s="409"/>
      <c r="G957" s="409"/>
      <c r="H957" s="409"/>
      <c r="I957" s="409"/>
      <c r="J957" s="409"/>
      <c r="K957" s="409"/>
      <c r="L957" s="409"/>
      <c r="M957" s="409"/>
      <c r="N957" s="409"/>
      <c r="O957" s="409"/>
      <c r="P957" s="409"/>
      <c r="Q957" s="409"/>
      <c r="R957" s="409"/>
      <c r="S957" s="409"/>
      <c r="T957" s="409"/>
      <c r="U957" s="409"/>
      <c r="V957" s="409"/>
      <c r="W957" s="409"/>
      <c r="X957" s="409"/>
      <c r="Y957" s="409"/>
      <c r="Z957" s="409"/>
      <c r="AA957" s="409"/>
      <c r="AB957" s="409"/>
      <c r="AC957" s="409"/>
      <c r="AD957" s="134"/>
      <c r="AE957" s="134"/>
      <c r="AF957" s="134"/>
      <c r="AG957" s="134"/>
      <c r="AH957" s="134"/>
      <c r="AI957" s="134"/>
      <c r="AJ957" s="134"/>
      <c r="AK957" s="409"/>
      <c r="AL957" s="409"/>
      <c r="AM957" s="409"/>
      <c r="AN957" s="409"/>
      <c r="AO957" s="409"/>
    </row>
    <row r="958" spans="1:41" ht="12.75" x14ac:dyDescent="0.2">
      <c r="A958" s="406"/>
      <c r="B958" s="407"/>
      <c r="F958" s="409"/>
      <c r="G958" s="409"/>
      <c r="H958" s="409"/>
      <c r="I958" s="409"/>
      <c r="J958" s="409"/>
      <c r="K958" s="409"/>
      <c r="L958" s="409"/>
      <c r="M958" s="409"/>
      <c r="N958" s="409"/>
      <c r="O958" s="409"/>
      <c r="P958" s="409"/>
      <c r="Q958" s="409"/>
      <c r="R958" s="409"/>
      <c r="S958" s="409"/>
      <c r="T958" s="409"/>
      <c r="U958" s="409"/>
      <c r="V958" s="409"/>
      <c r="W958" s="409"/>
      <c r="X958" s="409"/>
      <c r="Y958" s="409"/>
      <c r="Z958" s="409"/>
      <c r="AA958" s="409"/>
      <c r="AB958" s="409"/>
      <c r="AC958" s="409"/>
      <c r="AD958" s="134"/>
      <c r="AE958" s="134"/>
      <c r="AF958" s="134"/>
      <c r="AG958" s="134"/>
      <c r="AH958" s="134"/>
      <c r="AI958" s="134"/>
      <c r="AJ958" s="134"/>
      <c r="AK958" s="409"/>
      <c r="AL958" s="409"/>
      <c r="AM958" s="409"/>
      <c r="AN958" s="409"/>
      <c r="AO958" s="409"/>
    </row>
    <row r="959" spans="1:41" ht="12.75" x14ac:dyDescent="0.2">
      <c r="A959" s="406"/>
      <c r="B959" s="407"/>
      <c r="F959" s="409"/>
      <c r="G959" s="409"/>
      <c r="H959" s="409"/>
      <c r="I959" s="409"/>
      <c r="J959" s="409"/>
      <c r="K959" s="409"/>
      <c r="L959" s="409"/>
      <c r="M959" s="409"/>
      <c r="N959" s="409"/>
      <c r="O959" s="409"/>
      <c r="P959" s="409"/>
      <c r="Q959" s="409"/>
      <c r="R959" s="409"/>
      <c r="S959" s="409"/>
      <c r="T959" s="409"/>
      <c r="U959" s="409"/>
      <c r="V959" s="409"/>
      <c r="W959" s="409"/>
      <c r="X959" s="409"/>
      <c r="Y959" s="409"/>
      <c r="Z959" s="409"/>
      <c r="AA959" s="409"/>
      <c r="AB959" s="409"/>
      <c r="AC959" s="409"/>
      <c r="AD959" s="134"/>
      <c r="AE959" s="134"/>
      <c r="AF959" s="134"/>
      <c r="AG959" s="134"/>
      <c r="AH959" s="134"/>
      <c r="AI959" s="134"/>
      <c r="AJ959" s="134"/>
      <c r="AK959" s="409"/>
      <c r="AL959" s="409"/>
      <c r="AM959" s="409"/>
      <c r="AN959" s="409"/>
      <c r="AO959" s="409"/>
    </row>
    <row r="960" spans="1:41" ht="12.75" x14ac:dyDescent="0.2">
      <c r="A960" s="406"/>
      <c r="B960" s="407"/>
      <c r="F960" s="409"/>
      <c r="G960" s="409"/>
      <c r="H960" s="409"/>
      <c r="I960" s="409"/>
      <c r="J960" s="409"/>
      <c r="K960" s="409"/>
      <c r="L960" s="409"/>
      <c r="M960" s="409"/>
      <c r="N960" s="409"/>
      <c r="O960" s="409"/>
      <c r="P960" s="409"/>
      <c r="Q960" s="409"/>
      <c r="R960" s="409"/>
      <c r="S960" s="409"/>
      <c r="T960" s="409"/>
      <c r="U960" s="409"/>
      <c r="V960" s="409"/>
      <c r="W960" s="409"/>
      <c r="X960" s="409"/>
      <c r="Y960" s="409"/>
      <c r="Z960" s="409"/>
      <c r="AA960" s="409"/>
      <c r="AB960" s="409"/>
      <c r="AC960" s="409"/>
      <c r="AD960" s="134"/>
      <c r="AE960" s="134"/>
      <c r="AF960" s="134"/>
      <c r="AG960" s="134"/>
      <c r="AH960" s="134"/>
      <c r="AI960" s="134"/>
      <c r="AJ960" s="134"/>
      <c r="AK960" s="409"/>
      <c r="AL960" s="409"/>
      <c r="AM960" s="409"/>
      <c r="AN960" s="409"/>
      <c r="AO960" s="409"/>
    </row>
    <row r="961" spans="1:41" ht="12.75" x14ac:dyDescent="0.2">
      <c r="A961" s="406"/>
      <c r="B961" s="407"/>
      <c r="F961" s="409"/>
      <c r="G961" s="409"/>
      <c r="H961" s="409"/>
      <c r="I961" s="409"/>
      <c r="J961" s="409"/>
      <c r="K961" s="409"/>
      <c r="L961" s="409"/>
      <c r="M961" s="409"/>
      <c r="N961" s="409"/>
      <c r="O961" s="409"/>
      <c r="P961" s="409"/>
      <c r="Q961" s="409"/>
      <c r="R961" s="409"/>
      <c r="S961" s="409"/>
      <c r="T961" s="409"/>
      <c r="U961" s="409"/>
      <c r="V961" s="409"/>
      <c r="W961" s="409"/>
      <c r="X961" s="409"/>
      <c r="Y961" s="409"/>
      <c r="Z961" s="409"/>
      <c r="AA961" s="409"/>
      <c r="AB961" s="409"/>
      <c r="AC961" s="409"/>
      <c r="AD961" s="134"/>
      <c r="AE961" s="134"/>
      <c r="AF961" s="134"/>
      <c r="AG961" s="134"/>
      <c r="AH961" s="134"/>
      <c r="AI961" s="134"/>
      <c r="AJ961" s="134"/>
      <c r="AK961" s="409"/>
      <c r="AL961" s="409"/>
      <c r="AM961" s="409"/>
      <c r="AN961" s="409"/>
      <c r="AO961" s="409"/>
    </row>
    <row r="962" spans="1:41" ht="12.75" x14ac:dyDescent="0.2">
      <c r="A962" s="406"/>
      <c r="B962" s="407"/>
      <c r="F962" s="409"/>
      <c r="G962" s="409"/>
      <c r="H962" s="409"/>
      <c r="I962" s="409"/>
      <c r="J962" s="409"/>
      <c r="K962" s="409"/>
      <c r="L962" s="409"/>
      <c r="M962" s="409"/>
      <c r="N962" s="409"/>
      <c r="O962" s="409"/>
      <c r="P962" s="409"/>
      <c r="Q962" s="409"/>
      <c r="R962" s="409"/>
      <c r="S962" s="409"/>
      <c r="T962" s="409"/>
      <c r="U962" s="409"/>
      <c r="V962" s="409"/>
      <c r="W962" s="409"/>
      <c r="X962" s="409"/>
      <c r="Y962" s="409"/>
      <c r="Z962" s="409"/>
      <c r="AA962" s="409"/>
      <c r="AB962" s="409"/>
      <c r="AC962" s="409"/>
      <c r="AD962" s="134"/>
      <c r="AE962" s="134"/>
      <c r="AF962" s="134"/>
      <c r="AG962" s="134"/>
      <c r="AH962" s="134"/>
      <c r="AI962" s="134"/>
      <c r="AJ962" s="134"/>
      <c r="AK962" s="409"/>
      <c r="AL962" s="409"/>
      <c r="AM962" s="409"/>
      <c r="AN962" s="409"/>
      <c r="AO962" s="409"/>
    </row>
    <row r="963" spans="1:41" ht="12.75" x14ac:dyDescent="0.2">
      <c r="A963" s="406"/>
      <c r="B963" s="407"/>
      <c r="F963" s="409"/>
      <c r="G963" s="409"/>
      <c r="H963" s="409"/>
      <c r="I963" s="409"/>
      <c r="J963" s="409"/>
      <c r="K963" s="409"/>
      <c r="L963" s="409"/>
      <c r="M963" s="409"/>
      <c r="N963" s="409"/>
      <c r="O963" s="409"/>
      <c r="P963" s="409"/>
      <c r="Q963" s="409"/>
      <c r="R963" s="409"/>
      <c r="S963" s="409"/>
      <c r="T963" s="409"/>
      <c r="U963" s="409"/>
      <c r="V963" s="409"/>
      <c r="W963" s="409"/>
      <c r="X963" s="409"/>
      <c r="Y963" s="409"/>
      <c r="Z963" s="409"/>
      <c r="AA963" s="409"/>
      <c r="AB963" s="409"/>
      <c r="AC963" s="409"/>
      <c r="AD963" s="134"/>
      <c r="AE963" s="134"/>
      <c r="AF963" s="134"/>
      <c r="AG963" s="134"/>
      <c r="AH963" s="134"/>
      <c r="AI963" s="134"/>
      <c r="AJ963" s="134"/>
      <c r="AK963" s="409"/>
      <c r="AL963" s="409"/>
      <c r="AM963" s="409"/>
      <c r="AN963" s="409"/>
      <c r="AO963" s="409"/>
    </row>
    <row r="964" spans="1:41" ht="12.75" x14ac:dyDescent="0.2">
      <c r="A964" s="406"/>
      <c r="B964" s="407"/>
      <c r="F964" s="409"/>
      <c r="G964" s="409"/>
      <c r="H964" s="409"/>
      <c r="I964" s="409"/>
      <c r="J964" s="409"/>
      <c r="K964" s="409"/>
      <c r="L964" s="409"/>
      <c r="M964" s="409"/>
      <c r="N964" s="409"/>
      <c r="O964" s="409"/>
      <c r="P964" s="409"/>
      <c r="Q964" s="409"/>
      <c r="R964" s="409"/>
      <c r="S964" s="409"/>
      <c r="T964" s="409"/>
      <c r="U964" s="409"/>
      <c r="V964" s="409"/>
      <c r="W964" s="409"/>
      <c r="X964" s="409"/>
      <c r="Y964" s="409"/>
      <c r="Z964" s="409"/>
      <c r="AA964" s="409"/>
      <c r="AB964" s="409"/>
      <c r="AC964" s="409"/>
      <c r="AD964" s="134"/>
      <c r="AE964" s="134"/>
      <c r="AF964" s="134"/>
      <c r="AG964" s="134"/>
      <c r="AH964" s="134"/>
      <c r="AI964" s="134"/>
      <c r="AJ964" s="134"/>
      <c r="AK964" s="409"/>
      <c r="AL964" s="409"/>
      <c r="AM964" s="409"/>
      <c r="AN964" s="409"/>
      <c r="AO964" s="409"/>
    </row>
    <row r="965" spans="1:41" ht="12.75" x14ac:dyDescent="0.2">
      <c r="A965" s="406"/>
      <c r="B965" s="407"/>
      <c r="F965" s="409"/>
      <c r="G965" s="409"/>
      <c r="H965" s="409"/>
      <c r="I965" s="409"/>
      <c r="J965" s="409"/>
      <c r="K965" s="409"/>
      <c r="L965" s="409"/>
      <c r="M965" s="409"/>
      <c r="N965" s="409"/>
      <c r="O965" s="409"/>
      <c r="P965" s="409"/>
      <c r="Q965" s="409"/>
      <c r="R965" s="409"/>
      <c r="S965" s="409"/>
      <c r="T965" s="409"/>
      <c r="U965" s="409"/>
      <c r="V965" s="409"/>
      <c r="W965" s="409"/>
      <c r="X965" s="409"/>
      <c r="Y965" s="409"/>
      <c r="Z965" s="409"/>
      <c r="AA965" s="409"/>
      <c r="AB965" s="409"/>
      <c r="AC965" s="409"/>
      <c r="AD965" s="134"/>
      <c r="AE965" s="134"/>
      <c r="AF965" s="134"/>
      <c r="AG965" s="134"/>
      <c r="AH965" s="134"/>
      <c r="AI965" s="134"/>
      <c r="AJ965" s="134"/>
      <c r="AK965" s="409"/>
      <c r="AL965" s="409"/>
      <c r="AM965" s="409"/>
      <c r="AN965" s="409"/>
      <c r="AO965" s="409"/>
    </row>
    <row r="966" spans="1:41" ht="12.75" x14ac:dyDescent="0.2">
      <c r="A966" s="406"/>
      <c r="B966" s="407"/>
      <c r="F966" s="409"/>
      <c r="G966" s="409"/>
      <c r="H966" s="409"/>
      <c r="I966" s="409"/>
      <c r="J966" s="409"/>
      <c r="K966" s="409"/>
      <c r="L966" s="409"/>
      <c r="M966" s="409"/>
      <c r="N966" s="409"/>
      <c r="O966" s="409"/>
      <c r="P966" s="409"/>
      <c r="Q966" s="409"/>
      <c r="R966" s="409"/>
      <c r="S966" s="409"/>
      <c r="T966" s="409"/>
      <c r="U966" s="409"/>
      <c r="V966" s="409"/>
      <c r="W966" s="409"/>
      <c r="X966" s="409"/>
      <c r="Y966" s="409"/>
      <c r="Z966" s="409"/>
      <c r="AA966" s="409"/>
      <c r="AB966" s="409"/>
      <c r="AC966" s="409"/>
      <c r="AD966" s="134"/>
      <c r="AE966" s="134"/>
      <c r="AF966" s="134"/>
      <c r="AG966" s="134"/>
      <c r="AH966" s="134"/>
      <c r="AI966" s="134"/>
      <c r="AJ966" s="134"/>
      <c r="AK966" s="409"/>
      <c r="AL966" s="409"/>
      <c r="AM966" s="409"/>
      <c r="AN966" s="409"/>
      <c r="AO966" s="409"/>
    </row>
    <row r="967" spans="1:41" ht="12.75" x14ac:dyDescent="0.2">
      <c r="A967" s="406"/>
      <c r="B967" s="407"/>
      <c r="F967" s="409"/>
      <c r="G967" s="409"/>
      <c r="H967" s="409"/>
      <c r="I967" s="409"/>
      <c r="J967" s="409"/>
      <c r="K967" s="409"/>
      <c r="L967" s="409"/>
      <c r="M967" s="409"/>
      <c r="N967" s="409"/>
      <c r="O967" s="409"/>
      <c r="P967" s="409"/>
      <c r="Q967" s="409"/>
      <c r="R967" s="409"/>
      <c r="S967" s="409"/>
      <c r="T967" s="409"/>
      <c r="U967" s="409"/>
      <c r="V967" s="409"/>
      <c r="W967" s="409"/>
      <c r="X967" s="409"/>
      <c r="Y967" s="409"/>
      <c r="Z967" s="409"/>
      <c r="AA967" s="409"/>
      <c r="AB967" s="409"/>
      <c r="AC967" s="409"/>
      <c r="AD967" s="134"/>
      <c r="AE967" s="134"/>
      <c r="AF967" s="134"/>
      <c r="AG967" s="134"/>
      <c r="AH967" s="134"/>
      <c r="AI967" s="134"/>
      <c r="AJ967" s="134"/>
      <c r="AK967" s="409"/>
      <c r="AL967" s="409"/>
      <c r="AM967" s="409"/>
      <c r="AN967" s="409"/>
      <c r="AO967" s="409"/>
    </row>
    <row r="968" spans="1:41" ht="12.75" x14ac:dyDescent="0.2">
      <c r="A968" s="406"/>
      <c r="B968" s="407"/>
      <c r="F968" s="409"/>
      <c r="G968" s="409"/>
      <c r="H968" s="409"/>
      <c r="I968" s="409"/>
      <c r="J968" s="409"/>
      <c r="K968" s="409"/>
      <c r="L968" s="409"/>
      <c r="M968" s="409"/>
      <c r="N968" s="409"/>
      <c r="O968" s="409"/>
      <c r="P968" s="409"/>
      <c r="Q968" s="409"/>
      <c r="R968" s="409"/>
      <c r="S968" s="409"/>
      <c r="T968" s="409"/>
      <c r="U968" s="409"/>
      <c r="V968" s="409"/>
      <c r="W968" s="409"/>
      <c r="X968" s="409"/>
      <c r="Y968" s="409"/>
      <c r="Z968" s="409"/>
      <c r="AA968" s="409"/>
      <c r="AB968" s="409"/>
      <c r="AC968" s="409"/>
      <c r="AD968" s="134"/>
      <c r="AE968" s="134"/>
      <c r="AF968" s="134"/>
      <c r="AG968" s="134"/>
      <c r="AH968" s="134"/>
      <c r="AI968" s="134"/>
      <c r="AJ968" s="134"/>
      <c r="AK968" s="409"/>
      <c r="AL968" s="409"/>
      <c r="AM968" s="409"/>
      <c r="AN968" s="409"/>
      <c r="AO968" s="409"/>
    </row>
    <row r="969" spans="1:41" ht="12.75" x14ac:dyDescent="0.2">
      <c r="A969" s="406"/>
      <c r="B969" s="407"/>
      <c r="F969" s="409"/>
      <c r="G969" s="409"/>
      <c r="H969" s="409"/>
      <c r="I969" s="409"/>
      <c r="J969" s="409"/>
      <c r="K969" s="409"/>
      <c r="L969" s="409"/>
      <c r="M969" s="409"/>
      <c r="N969" s="409"/>
      <c r="O969" s="409"/>
      <c r="P969" s="409"/>
      <c r="Q969" s="409"/>
      <c r="R969" s="409"/>
      <c r="S969" s="409"/>
      <c r="T969" s="409"/>
      <c r="U969" s="409"/>
      <c r="V969" s="409"/>
      <c r="W969" s="409"/>
      <c r="X969" s="409"/>
      <c r="Y969" s="409"/>
      <c r="Z969" s="409"/>
      <c r="AA969" s="409"/>
      <c r="AB969" s="409"/>
      <c r="AC969" s="409"/>
      <c r="AD969" s="134"/>
      <c r="AE969" s="134"/>
      <c r="AF969" s="134"/>
      <c r="AG969" s="134"/>
      <c r="AH969" s="134"/>
      <c r="AI969" s="134"/>
      <c r="AJ969" s="134"/>
      <c r="AK969" s="409"/>
      <c r="AL969" s="409"/>
      <c r="AM969" s="409"/>
      <c r="AN969" s="409"/>
      <c r="AO969" s="409"/>
    </row>
    <row r="970" spans="1:41" ht="12.75" x14ac:dyDescent="0.2">
      <c r="A970" s="406"/>
      <c r="B970" s="407"/>
      <c r="F970" s="409"/>
      <c r="G970" s="409"/>
      <c r="H970" s="409"/>
      <c r="I970" s="409"/>
      <c r="J970" s="409"/>
      <c r="K970" s="409"/>
      <c r="L970" s="409"/>
      <c r="M970" s="409"/>
      <c r="N970" s="409"/>
      <c r="O970" s="409"/>
      <c r="P970" s="409"/>
      <c r="Q970" s="409"/>
      <c r="R970" s="409"/>
      <c r="S970" s="409"/>
      <c r="T970" s="409"/>
      <c r="U970" s="409"/>
      <c r="V970" s="409"/>
      <c r="W970" s="409"/>
      <c r="X970" s="409"/>
      <c r="Y970" s="409"/>
      <c r="Z970" s="409"/>
      <c r="AA970" s="409"/>
      <c r="AB970" s="409"/>
      <c r="AC970" s="409"/>
      <c r="AD970" s="134"/>
      <c r="AE970" s="134"/>
      <c r="AF970" s="134"/>
      <c r="AG970" s="134"/>
      <c r="AH970" s="134"/>
      <c r="AI970" s="134"/>
      <c r="AJ970" s="134"/>
      <c r="AK970" s="409"/>
      <c r="AL970" s="409"/>
      <c r="AM970" s="409"/>
      <c r="AN970" s="409"/>
      <c r="AO970" s="409"/>
    </row>
    <row r="971" spans="1:41" ht="12.75" x14ac:dyDescent="0.2">
      <c r="A971" s="406"/>
      <c r="B971" s="407"/>
      <c r="F971" s="409"/>
      <c r="G971" s="409"/>
      <c r="H971" s="409"/>
      <c r="I971" s="409"/>
      <c r="J971" s="409"/>
      <c r="K971" s="409"/>
      <c r="L971" s="409"/>
      <c r="M971" s="409"/>
      <c r="N971" s="409"/>
      <c r="O971" s="409"/>
      <c r="P971" s="409"/>
      <c r="Q971" s="409"/>
      <c r="R971" s="409"/>
      <c r="S971" s="409"/>
      <c r="T971" s="409"/>
      <c r="U971" s="409"/>
      <c r="V971" s="409"/>
      <c r="W971" s="409"/>
      <c r="X971" s="409"/>
      <c r="Y971" s="409"/>
      <c r="Z971" s="409"/>
      <c r="AA971" s="409"/>
      <c r="AB971" s="409"/>
      <c r="AC971" s="409"/>
      <c r="AD971" s="134"/>
      <c r="AE971" s="134"/>
      <c r="AF971" s="134"/>
      <c r="AG971" s="134"/>
      <c r="AH971" s="134"/>
      <c r="AI971" s="134"/>
      <c r="AJ971" s="134"/>
      <c r="AK971" s="409"/>
      <c r="AL971" s="409"/>
      <c r="AM971" s="409"/>
      <c r="AN971" s="409"/>
      <c r="AO971" s="409"/>
    </row>
    <row r="972" spans="1:41" ht="12.75" x14ac:dyDescent="0.2">
      <c r="A972" s="406"/>
      <c r="B972" s="407"/>
      <c r="F972" s="409"/>
      <c r="G972" s="409"/>
      <c r="H972" s="409"/>
      <c r="I972" s="409"/>
      <c r="J972" s="409"/>
      <c r="K972" s="409"/>
      <c r="L972" s="409"/>
      <c r="M972" s="409"/>
      <c r="N972" s="409"/>
      <c r="O972" s="409"/>
      <c r="P972" s="409"/>
      <c r="Q972" s="409"/>
      <c r="R972" s="409"/>
      <c r="S972" s="409"/>
      <c r="T972" s="409"/>
      <c r="U972" s="409"/>
      <c r="V972" s="409"/>
      <c r="W972" s="409"/>
      <c r="X972" s="409"/>
      <c r="Y972" s="409"/>
      <c r="Z972" s="409"/>
      <c r="AA972" s="409"/>
      <c r="AB972" s="409"/>
      <c r="AC972" s="409"/>
      <c r="AD972" s="134"/>
      <c r="AE972" s="134"/>
      <c r="AF972" s="134"/>
      <c r="AG972" s="134"/>
      <c r="AH972" s="134"/>
      <c r="AI972" s="134"/>
      <c r="AJ972" s="134"/>
      <c r="AK972" s="409"/>
      <c r="AL972" s="409"/>
      <c r="AM972" s="409"/>
      <c r="AN972" s="409"/>
      <c r="AO972" s="409"/>
    </row>
    <row r="973" spans="1:41" ht="12.75" x14ac:dyDescent="0.2">
      <c r="A973" s="406"/>
      <c r="B973" s="407"/>
      <c r="F973" s="409"/>
      <c r="G973" s="409"/>
      <c r="H973" s="409"/>
      <c r="I973" s="409"/>
      <c r="J973" s="409"/>
      <c r="K973" s="409"/>
      <c r="L973" s="409"/>
      <c r="M973" s="409"/>
      <c r="N973" s="409"/>
      <c r="O973" s="409"/>
      <c r="P973" s="409"/>
      <c r="Q973" s="409"/>
      <c r="R973" s="409"/>
      <c r="S973" s="409"/>
      <c r="T973" s="409"/>
      <c r="U973" s="409"/>
      <c r="V973" s="409"/>
      <c r="W973" s="409"/>
      <c r="X973" s="409"/>
      <c r="Y973" s="409"/>
      <c r="Z973" s="409"/>
      <c r="AA973" s="409"/>
      <c r="AB973" s="409"/>
      <c r="AC973" s="409"/>
      <c r="AD973" s="134"/>
      <c r="AE973" s="134"/>
      <c r="AF973" s="134"/>
      <c r="AG973" s="134"/>
      <c r="AH973" s="134"/>
      <c r="AI973" s="134"/>
      <c r="AJ973" s="134"/>
      <c r="AK973" s="409"/>
      <c r="AL973" s="409"/>
      <c r="AM973" s="409"/>
      <c r="AN973" s="409"/>
      <c r="AO973" s="409"/>
    </row>
    <row r="974" spans="1:41" ht="12.75" x14ac:dyDescent="0.2">
      <c r="A974" s="406"/>
      <c r="B974" s="407"/>
      <c r="F974" s="409"/>
      <c r="G974" s="409"/>
      <c r="H974" s="409"/>
      <c r="I974" s="409"/>
      <c r="J974" s="409"/>
      <c r="K974" s="409"/>
      <c r="L974" s="409"/>
      <c r="M974" s="409"/>
      <c r="N974" s="409"/>
      <c r="O974" s="409"/>
      <c r="P974" s="409"/>
      <c r="Q974" s="409"/>
      <c r="R974" s="409"/>
      <c r="S974" s="409"/>
      <c r="T974" s="409"/>
      <c r="U974" s="409"/>
      <c r="V974" s="409"/>
      <c r="W974" s="409"/>
      <c r="X974" s="409"/>
      <c r="Y974" s="409"/>
      <c r="Z974" s="409"/>
      <c r="AA974" s="409"/>
      <c r="AB974" s="409"/>
      <c r="AC974" s="409"/>
      <c r="AD974" s="134"/>
      <c r="AE974" s="134"/>
      <c r="AF974" s="134"/>
      <c r="AG974" s="134"/>
      <c r="AH974" s="134"/>
      <c r="AI974" s="134"/>
      <c r="AJ974" s="134"/>
      <c r="AK974" s="409"/>
      <c r="AL974" s="409"/>
      <c r="AM974" s="409"/>
      <c r="AN974" s="409"/>
      <c r="AO974" s="409"/>
    </row>
    <row r="975" spans="1:41" ht="12.75" x14ac:dyDescent="0.2">
      <c r="A975" s="406"/>
      <c r="B975" s="407"/>
      <c r="F975" s="409"/>
      <c r="G975" s="409"/>
      <c r="H975" s="409"/>
      <c r="I975" s="409"/>
      <c r="J975" s="409"/>
      <c r="K975" s="409"/>
      <c r="L975" s="409"/>
      <c r="M975" s="409"/>
      <c r="N975" s="409"/>
      <c r="O975" s="409"/>
      <c r="P975" s="409"/>
      <c r="Q975" s="409"/>
      <c r="R975" s="409"/>
      <c r="S975" s="409"/>
      <c r="T975" s="409"/>
      <c r="U975" s="409"/>
      <c r="V975" s="409"/>
      <c r="W975" s="409"/>
      <c r="X975" s="409"/>
      <c r="Y975" s="409"/>
      <c r="Z975" s="409"/>
      <c r="AA975" s="409"/>
      <c r="AB975" s="409"/>
      <c r="AC975" s="409"/>
      <c r="AD975" s="134"/>
      <c r="AE975" s="134"/>
      <c r="AF975" s="134"/>
      <c r="AG975" s="134"/>
      <c r="AH975" s="134"/>
      <c r="AI975" s="134"/>
      <c r="AJ975" s="134"/>
      <c r="AK975" s="409"/>
      <c r="AL975" s="409"/>
      <c r="AM975" s="409"/>
      <c r="AN975" s="409"/>
      <c r="AO975" s="409"/>
    </row>
    <row r="976" spans="1:41" ht="12.75" x14ac:dyDescent="0.2">
      <c r="A976" s="406"/>
      <c r="B976" s="407"/>
      <c r="F976" s="409"/>
      <c r="G976" s="409"/>
      <c r="H976" s="409"/>
      <c r="I976" s="409"/>
      <c r="J976" s="409"/>
      <c r="K976" s="409"/>
      <c r="L976" s="409"/>
      <c r="M976" s="409"/>
      <c r="N976" s="409"/>
      <c r="O976" s="409"/>
      <c r="P976" s="409"/>
      <c r="Q976" s="409"/>
      <c r="R976" s="409"/>
      <c r="S976" s="409"/>
      <c r="T976" s="409"/>
      <c r="U976" s="409"/>
      <c r="V976" s="409"/>
      <c r="W976" s="409"/>
      <c r="X976" s="409"/>
      <c r="Y976" s="409"/>
      <c r="Z976" s="409"/>
      <c r="AA976" s="409"/>
      <c r="AB976" s="409"/>
      <c r="AC976" s="409"/>
      <c r="AD976" s="134"/>
      <c r="AE976" s="134"/>
      <c r="AF976" s="134"/>
      <c r="AG976" s="134"/>
      <c r="AH976" s="134"/>
      <c r="AI976" s="134"/>
      <c r="AJ976" s="134"/>
      <c r="AK976" s="409"/>
      <c r="AL976" s="409"/>
      <c r="AM976" s="409"/>
      <c r="AN976" s="409"/>
      <c r="AO976" s="409"/>
    </row>
    <row r="977" spans="1:41" ht="12.75" x14ac:dyDescent="0.2">
      <c r="A977" s="406"/>
      <c r="B977" s="407"/>
      <c r="F977" s="409"/>
      <c r="G977" s="409"/>
      <c r="H977" s="409"/>
      <c r="I977" s="409"/>
      <c r="J977" s="409"/>
      <c r="K977" s="409"/>
      <c r="L977" s="409"/>
      <c r="M977" s="409"/>
      <c r="N977" s="409"/>
      <c r="O977" s="409"/>
      <c r="P977" s="409"/>
      <c r="Q977" s="409"/>
      <c r="R977" s="409"/>
      <c r="S977" s="409"/>
      <c r="T977" s="409"/>
      <c r="U977" s="409"/>
      <c r="V977" s="409"/>
      <c r="W977" s="409"/>
      <c r="X977" s="409"/>
      <c r="Y977" s="409"/>
      <c r="Z977" s="409"/>
      <c r="AA977" s="409"/>
      <c r="AB977" s="409"/>
      <c r="AC977" s="409"/>
      <c r="AD977" s="134"/>
      <c r="AE977" s="134"/>
      <c r="AF977" s="134"/>
      <c r="AG977" s="134"/>
      <c r="AH977" s="134"/>
      <c r="AI977" s="134"/>
      <c r="AJ977" s="134"/>
      <c r="AK977" s="409"/>
      <c r="AL977" s="409"/>
      <c r="AM977" s="409"/>
      <c r="AN977" s="409"/>
      <c r="AO977" s="409"/>
    </row>
    <row r="978" spans="1:41" ht="12.75" x14ac:dyDescent="0.2">
      <c r="A978" s="406"/>
      <c r="B978" s="407"/>
      <c r="F978" s="409"/>
      <c r="G978" s="409"/>
      <c r="H978" s="409"/>
      <c r="I978" s="409"/>
      <c r="J978" s="409"/>
      <c r="K978" s="409"/>
      <c r="L978" s="409"/>
      <c r="M978" s="409"/>
      <c r="N978" s="409"/>
      <c r="O978" s="409"/>
      <c r="P978" s="409"/>
      <c r="Q978" s="409"/>
      <c r="R978" s="409"/>
      <c r="S978" s="409"/>
      <c r="T978" s="409"/>
      <c r="U978" s="409"/>
      <c r="V978" s="409"/>
      <c r="W978" s="409"/>
      <c r="X978" s="409"/>
      <c r="Y978" s="409"/>
      <c r="Z978" s="409"/>
      <c r="AA978" s="409"/>
      <c r="AB978" s="409"/>
      <c r="AC978" s="409"/>
      <c r="AD978" s="134"/>
      <c r="AE978" s="134"/>
      <c r="AF978" s="134"/>
      <c r="AG978" s="134"/>
      <c r="AH978" s="134"/>
      <c r="AI978" s="134"/>
      <c r="AJ978" s="134"/>
      <c r="AK978" s="409"/>
      <c r="AL978" s="409"/>
      <c r="AM978" s="409"/>
      <c r="AN978" s="409"/>
      <c r="AO978" s="409"/>
    </row>
    <row r="979" spans="1:41" ht="12.75" x14ac:dyDescent="0.2">
      <c r="A979" s="406"/>
      <c r="B979" s="407"/>
      <c r="F979" s="409"/>
      <c r="G979" s="409"/>
      <c r="H979" s="409"/>
      <c r="I979" s="409"/>
      <c r="J979" s="409"/>
      <c r="K979" s="409"/>
      <c r="L979" s="409"/>
      <c r="M979" s="409"/>
      <c r="N979" s="409"/>
      <c r="O979" s="409"/>
      <c r="P979" s="409"/>
      <c r="Q979" s="409"/>
      <c r="R979" s="409"/>
      <c r="S979" s="409"/>
      <c r="T979" s="409"/>
      <c r="U979" s="409"/>
      <c r="V979" s="409"/>
      <c r="W979" s="409"/>
      <c r="X979" s="409"/>
      <c r="Y979" s="409"/>
      <c r="Z979" s="409"/>
      <c r="AA979" s="409"/>
      <c r="AB979" s="409"/>
      <c r="AC979" s="409"/>
      <c r="AD979" s="134"/>
      <c r="AE979" s="134"/>
      <c r="AF979" s="134"/>
      <c r="AG979" s="134"/>
      <c r="AH979" s="134"/>
      <c r="AI979" s="134"/>
      <c r="AJ979" s="134"/>
      <c r="AK979" s="409"/>
      <c r="AL979" s="409"/>
      <c r="AM979" s="409"/>
      <c r="AN979" s="409"/>
      <c r="AO979" s="409"/>
    </row>
    <row r="980" spans="1:41" ht="12.75" x14ac:dyDescent="0.2">
      <c r="A980" s="406"/>
      <c r="B980" s="407"/>
      <c r="F980" s="409"/>
      <c r="G980" s="409"/>
      <c r="H980" s="409"/>
      <c r="I980" s="409"/>
      <c r="J980" s="409"/>
      <c r="K980" s="409"/>
      <c r="L980" s="409"/>
      <c r="M980" s="409"/>
      <c r="N980" s="409"/>
      <c r="O980" s="409"/>
      <c r="P980" s="409"/>
      <c r="Q980" s="409"/>
      <c r="R980" s="409"/>
      <c r="S980" s="409"/>
      <c r="T980" s="409"/>
      <c r="U980" s="409"/>
      <c r="V980" s="409"/>
      <c r="W980" s="409"/>
      <c r="X980" s="409"/>
      <c r="Y980" s="409"/>
      <c r="Z980" s="409"/>
      <c r="AA980" s="409"/>
      <c r="AB980" s="409"/>
      <c r="AC980" s="409"/>
      <c r="AD980" s="134"/>
      <c r="AE980" s="134"/>
      <c r="AF980" s="134"/>
      <c r="AG980" s="134"/>
      <c r="AH980" s="134"/>
      <c r="AI980" s="134"/>
      <c r="AJ980" s="134"/>
      <c r="AK980" s="409"/>
      <c r="AL980" s="409"/>
      <c r="AM980" s="409"/>
      <c r="AN980" s="409"/>
      <c r="AO980" s="409"/>
    </row>
    <row r="981" spans="1:41" ht="12.75" x14ac:dyDescent="0.2">
      <c r="A981" s="406"/>
      <c r="B981" s="407"/>
      <c r="F981" s="409"/>
      <c r="G981" s="409"/>
      <c r="H981" s="409"/>
      <c r="I981" s="409"/>
      <c r="J981" s="409"/>
      <c r="K981" s="409"/>
      <c r="L981" s="409"/>
      <c r="M981" s="409"/>
      <c r="N981" s="409"/>
      <c r="O981" s="409"/>
      <c r="P981" s="409"/>
      <c r="Q981" s="409"/>
      <c r="R981" s="409"/>
      <c r="S981" s="409"/>
      <c r="T981" s="409"/>
      <c r="U981" s="409"/>
      <c r="V981" s="409"/>
      <c r="W981" s="409"/>
      <c r="X981" s="409"/>
      <c r="Y981" s="409"/>
      <c r="Z981" s="409"/>
      <c r="AA981" s="409"/>
      <c r="AB981" s="409"/>
      <c r="AC981" s="409"/>
      <c r="AD981" s="134"/>
      <c r="AE981" s="134"/>
      <c r="AF981" s="134"/>
      <c r="AG981" s="134"/>
      <c r="AH981" s="134"/>
      <c r="AI981" s="134"/>
      <c r="AJ981" s="134"/>
      <c r="AK981" s="409"/>
      <c r="AL981" s="409"/>
      <c r="AM981" s="409"/>
      <c r="AN981" s="409"/>
      <c r="AO981" s="409"/>
    </row>
    <row r="982" spans="1:41" ht="12.75" x14ac:dyDescent="0.2">
      <c r="A982" s="406"/>
      <c r="B982" s="407"/>
      <c r="F982" s="409"/>
      <c r="G982" s="409"/>
      <c r="H982" s="409"/>
      <c r="I982" s="409"/>
      <c r="J982" s="409"/>
      <c r="K982" s="409"/>
      <c r="L982" s="409"/>
      <c r="M982" s="409"/>
      <c r="N982" s="409"/>
      <c r="O982" s="409"/>
      <c r="P982" s="409"/>
      <c r="Q982" s="409"/>
      <c r="R982" s="409"/>
      <c r="S982" s="409"/>
      <c r="T982" s="409"/>
      <c r="U982" s="409"/>
      <c r="V982" s="409"/>
      <c r="W982" s="409"/>
      <c r="X982" s="409"/>
      <c r="Y982" s="409"/>
      <c r="Z982" s="409"/>
      <c r="AA982" s="409"/>
      <c r="AB982" s="409"/>
      <c r="AC982" s="409"/>
      <c r="AD982" s="134"/>
      <c r="AE982" s="134"/>
      <c r="AF982" s="134"/>
      <c r="AG982" s="134"/>
      <c r="AH982" s="134"/>
      <c r="AI982" s="134"/>
      <c r="AJ982" s="134"/>
      <c r="AK982" s="409"/>
      <c r="AL982" s="409"/>
      <c r="AM982" s="409"/>
      <c r="AN982" s="409"/>
      <c r="AO982" s="409"/>
    </row>
    <row r="983" spans="1:41" ht="12.75" x14ac:dyDescent="0.2">
      <c r="A983" s="406"/>
      <c r="B983" s="407"/>
      <c r="F983" s="409"/>
      <c r="G983" s="409"/>
      <c r="H983" s="409"/>
      <c r="I983" s="409"/>
      <c r="J983" s="409"/>
      <c r="K983" s="409"/>
      <c r="L983" s="409"/>
      <c r="M983" s="409"/>
      <c r="N983" s="409"/>
      <c r="O983" s="409"/>
      <c r="P983" s="409"/>
      <c r="Q983" s="409"/>
      <c r="R983" s="409"/>
      <c r="S983" s="409"/>
      <c r="T983" s="409"/>
      <c r="U983" s="409"/>
      <c r="V983" s="409"/>
      <c r="W983" s="409"/>
      <c r="X983" s="409"/>
      <c r="Y983" s="409"/>
      <c r="Z983" s="409"/>
      <c r="AA983" s="409"/>
      <c r="AB983" s="409"/>
      <c r="AC983" s="409"/>
      <c r="AD983" s="134"/>
      <c r="AE983" s="134"/>
      <c r="AF983" s="134"/>
      <c r="AG983" s="134"/>
      <c r="AH983" s="134"/>
      <c r="AI983" s="134"/>
      <c r="AJ983" s="134"/>
      <c r="AK983" s="409"/>
      <c r="AL983" s="409"/>
      <c r="AM983" s="409"/>
      <c r="AN983" s="409"/>
      <c r="AO983" s="409"/>
    </row>
    <row r="984" spans="1:41" ht="12.75" x14ac:dyDescent="0.2">
      <c r="A984" s="406"/>
      <c r="B984" s="407"/>
      <c r="F984" s="409"/>
      <c r="G984" s="409"/>
      <c r="H984" s="409"/>
      <c r="I984" s="409"/>
      <c r="J984" s="409"/>
      <c r="K984" s="409"/>
      <c r="L984" s="409"/>
      <c r="M984" s="409"/>
      <c r="N984" s="409"/>
      <c r="O984" s="409"/>
      <c r="P984" s="409"/>
      <c r="Q984" s="409"/>
      <c r="R984" s="409"/>
      <c r="S984" s="409"/>
      <c r="T984" s="409"/>
      <c r="U984" s="409"/>
      <c r="V984" s="409"/>
      <c r="W984" s="409"/>
      <c r="X984" s="409"/>
      <c r="Y984" s="409"/>
      <c r="Z984" s="409"/>
      <c r="AA984" s="409"/>
      <c r="AB984" s="409"/>
      <c r="AC984" s="409"/>
      <c r="AD984" s="134"/>
      <c r="AE984" s="134"/>
      <c r="AF984" s="134"/>
      <c r="AG984" s="134"/>
      <c r="AH984" s="134"/>
      <c r="AI984" s="134"/>
      <c r="AJ984" s="134"/>
      <c r="AK984" s="409"/>
      <c r="AL984" s="409"/>
      <c r="AM984" s="409"/>
      <c r="AN984" s="409"/>
      <c r="AO984" s="409"/>
    </row>
    <row r="985" spans="1:41" ht="12.75" x14ac:dyDescent="0.2">
      <c r="A985" s="406"/>
      <c r="B985" s="407"/>
      <c r="F985" s="409"/>
      <c r="G985" s="409"/>
      <c r="H985" s="409"/>
      <c r="I985" s="409"/>
      <c r="J985" s="409"/>
      <c r="K985" s="409"/>
      <c r="L985" s="409"/>
      <c r="M985" s="409"/>
      <c r="N985" s="409"/>
      <c r="O985" s="409"/>
      <c r="P985" s="409"/>
      <c r="Q985" s="409"/>
      <c r="R985" s="409"/>
      <c r="S985" s="409"/>
      <c r="T985" s="409"/>
      <c r="U985" s="409"/>
      <c r="V985" s="409"/>
      <c r="W985" s="409"/>
      <c r="X985" s="409"/>
      <c r="Y985" s="409"/>
      <c r="Z985" s="409"/>
      <c r="AA985" s="409"/>
      <c r="AB985" s="409"/>
      <c r="AC985" s="409"/>
      <c r="AD985" s="134"/>
      <c r="AE985" s="134"/>
      <c r="AF985" s="134"/>
      <c r="AG985" s="134"/>
      <c r="AH985" s="134"/>
      <c r="AI985" s="134"/>
      <c r="AJ985" s="134"/>
      <c r="AK985" s="409"/>
      <c r="AL985" s="409"/>
      <c r="AM985" s="409"/>
      <c r="AN985" s="409"/>
      <c r="AO985" s="409"/>
    </row>
    <row r="986" spans="1:41" ht="12.75" x14ac:dyDescent="0.2">
      <c r="A986" s="406"/>
      <c r="B986" s="407"/>
      <c r="F986" s="409"/>
      <c r="G986" s="409"/>
      <c r="H986" s="409"/>
      <c r="I986" s="409"/>
      <c r="J986" s="409"/>
      <c r="K986" s="409"/>
      <c r="L986" s="409"/>
      <c r="M986" s="409"/>
      <c r="N986" s="409"/>
      <c r="O986" s="409"/>
      <c r="P986" s="409"/>
      <c r="Q986" s="409"/>
      <c r="R986" s="409"/>
      <c r="S986" s="409"/>
      <c r="T986" s="409"/>
      <c r="U986" s="409"/>
      <c r="V986" s="409"/>
      <c r="W986" s="409"/>
      <c r="X986" s="409"/>
      <c r="Y986" s="409"/>
      <c r="Z986" s="409"/>
      <c r="AA986" s="409"/>
      <c r="AB986" s="409"/>
      <c r="AC986" s="409"/>
      <c r="AD986" s="134"/>
      <c r="AE986" s="134"/>
      <c r="AF986" s="134"/>
      <c r="AG986" s="134"/>
      <c r="AH986" s="134"/>
      <c r="AI986" s="134"/>
      <c r="AJ986" s="134"/>
      <c r="AK986" s="409"/>
      <c r="AL986" s="409"/>
      <c r="AM986" s="409"/>
      <c r="AN986" s="409"/>
      <c r="AO986" s="409"/>
    </row>
    <row r="987" spans="1:41" ht="12.75" x14ac:dyDescent="0.2">
      <c r="A987" s="406"/>
      <c r="B987" s="407"/>
      <c r="F987" s="409"/>
      <c r="G987" s="409"/>
      <c r="H987" s="409"/>
      <c r="I987" s="409"/>
      <c r="J987" s="409"/>
      <c r="K987" s="409"/>
      <c r="L987" s="409"/>
      <c r="M987" s="409"/>
      <c r="N987" s="409"/>
      <c r="O987" s="409"/>
      <c r="P987" s="409"/>
      <c r="Q987" s="409"/>
      <c r="R987" s="409"/>
      <c r="S987" s="409"/>
      <c r="T987" s="409"/>
      <c r="U987" s="409"/>
      <c r="V987" s="409"/>
      <c r="W987" s="409"/>
      <c r="X987" s="409"/>
      <c r="Y987" s="409"/>
      <c r="Z987" s="409"/>
      <c r="AA987" s="409"/>
      <c r="AB987" s="409"/>
      <c r="AC987" s="409"/>
      <c r="AD987" s="134"/>
      <c r="AE987" s="134"/>
      <c r="AF987" s="134"/>
      <c r="AG987" s="134"/>
      <c r="AH987" s="134"/>
      <c r="AI987" s="134"/>
      <c r="AJ987" s="134"/>
      <c r="AK987" s="409"/>
      <c r="AL987" s="409"/>
      <c r="AM987" s="409"/>
      <c r="AN987" s="409"/>
      <c r="AO987" s="409"/>
    </row>
    <row r="988" spans="1:41" ht="12.75" x14ac:dyDescent="0.2">
      <c r="A988" s="406"/>
      <c r="B988" s="407"/>
      <c r="F988" s="409"/>
      <c r="G988" s="409"/>
      <c r="H988" s="409"/>
      <c r="I988" s="409"/>
      <c r="J988" s="409"/>
      <c r="K988" s="409"/>
      <c r="L988" s="409"/>
      <c r="M988" s="409"/>
      <c r="N988" s="409"/>
      <c r="O988" s="409"/>
      <c r="P988" s="409"/>
      <c r="Q988" s="409"/>
      <c r="R988" s="409"/>
      <c r="S988" s="409"/>
      <c r="T988" s="409"/>
      <c r="U988" s="409"/>
      <c r="V988" s="409"/>
      <c r="W988" s="409"/>
      <c r="X988" s="409"/>
      <c r="Y988" s="409"/>
      <c r="Z988" s="409"/>
      <c r="AA988" s="409"/>
      <c r="AB988" s="409"/>
      <c r="AC988" s="409"/>
      <c r="AD988" s="134"/>
      <c r="AE988" s="134"/>
      <c r="AF988" s="134"/>
      <c r="AG988" s="134"/>
      <c r="AH988" s="134"/>
      <c r="AI988" s="134"/>
      <c r="AJ988" s="134"/>
      <c r="AK988" s="409"/>
      <c r="AL988" s="409"/>
      <c r="AM988" s="409"/>
      <c r="AN988" s="409"/>
      <c r="AO988" s="409"/>
    </row>
    <row r="989" spans="1:41" ht="12.75" x14ac:dyDescent="0.2">
      <c r="A989" s="406"/>
      <c r="B989" s="407"/>
      <c r="F989" s="409"/>
      <c r="G989" s="409"/>
      <c r="H989" s="409"/>
      <c r="I989" s="409"/>
      <c r="J989" s="409"/>
      <c r="K989" s="409"/>
      <c r="L989" s="409"/>
      <c r="M989" s="409"/>
      <c r="N989" s="409"/>
      <c r="O989" s="409"/>
      <c r="P989" s="409"/>
      <c r="Q989" s="409"/>
      <c r="R989" s="409"/>
      <c r="S989" s="409"/>
      <c r="T989" s="409"/>
      <c r="U989" s="409"/>
      <c r="V989" s="409"/>
      <c r="W989" s="409"/>
      <c r="X989" s="409"/>
      <c r="Y989" s="409"/>
      <c r="Z989" s="409"/>
      <c r="AA989" s="409"/>
      <c r="AB989" s="409"/>
      <c r="AC989" s="409"/>
      <c r="AD989" s="134"/>
      <c r="AE989" s="134"/>
      <c r="AF989" s="134"/>
      <c r="AG989" s="134"/>
      <c r="AH989" s="134"/>
      <c r="AI989" s="134"/>
      <c r="AJ989" s="134"/>
      <c r="AK989" s="409"/>
      <c r="AL989" s="409"/>
      <c r="AM989" s="409"/>
      <c r="AN989" s="409"/>
      <c r="AO989" s="409"/>
    </row>
    <row r="990" spans="1:41" ht="12.75" x14ac:dyDescent="0.2">
      <c r="A990" s="406"/>
      <c r="B990" s="407"/>
      <c r="F990" s="409"/>
      <c r="G990" s="409"/>
      <c r="H990" s="409"/>
      <c r="I990" s="409"/>
      <c r="J990" s="409"/>
      <c r="K990" s="409"/>
      <c r="L990" s="409"/>
      <c r="M990" s="409"/>
      <c r="N990" s="409"/>
      <c r="O990" s="409"/>
      <c r="P990" s="409"/>
      <c r="Q990" s="409"/>
      <c r="R990" s="409"/>
      <c r="S990" s="409"/>
      <c r="T990" s="409"/>
      <c r="U990" s="409"/>
      <c r="V990" s="409"/>
      <c r="W990" s="409"/>
      <c r="X990" s="409"/>
      <c r="Y990" s="409"/>
      <c r="Z990" s="409"/>
      <c r="AA990" s="409"/>
      <c r="AB990" s="409"/>
      <c r="AC990" s="409"/>
      <c r="AD990" s="134"/>
      <c r="AE990" s="134"/>
      <c r="AF990" s="134"/>
      <c r="AG990" s="134"/>
      <c r="AH990" s="134"/>
      <c r="AI990" s="134"/>
      <c r="AJ990" s="134"/>
      <c r="AK990" s="409"/>
      <c r="AL990" s="409"/>
      <c r="AM990" s="409"/>
      <c r="AN990" s="409"/>
      <c r="AO990" s="409"/>
    </row>
    <row r="991" spans="1:41" ht="12.75" x14ac:dyDescent="0.2">
      <c r="A991" s="406"/>
      <c r="B991" s="407"/>
      <c r="F991" s="409"/>
      <c r="G991" s="409"/>
      <c r="H991" s="409"/>
      <c r="I991" s="409"/>
      <c r="J991" s="409"/>
      <c r="K991" s="409"/>
      <c r="L991" s="409"/>
      <c r="M991" s="409"/>
      <c r="N991" s="409"/>
      <c r="O991" s="409"/>
      <c r="P991" s="409"/>
      <c r="Q991" s="409"/>
      <c r="R991" s="409"/>
      <c r="S991" s="409"/>
      <c r="T991" s="409"/>
      <c r="U991" s="409"/>
      <c r="V991" s="409"/>
      <c r="W991" s="409"/>
      <c r="X991" s="409"/>
      <c r="Y991" s="409"/>
      <c r="Z991" s="409"/>
      <c r="AA991" s="409"/>
      <c r="AB991" s="409"/>
      <c r="AC991" s="409"/>
      <c r="AD991" s="134"/>
      <c r="AE991" s="134"/>
      <c r="AF991" s="134"/>
      <c r="AG991" s="134"/>
      <c r="AH991" s="134"/>
      <c r="AI991" s="134"/>
      <c r="AJ991" s="134"/>
      <c r="AK991" s="409"/>
      <c r="AL991" s="409"/>
      <c r="AM991" s="409"/>
      <c r="AN991" s="409"/>
      <c r="AO991" s="409"/>
    </row>
    <row r="992" spans="1:41" ht="12.75" x14ac:dyDescent="0.2">
      <c r="A992" s="406"/>
      <c r="B992" s="407"/>
      <c r="F992" s="409"/>
      <c r="G992" s="409"/>
      <c r="H992" s="409"/>
      <c r="I992" s="409"/>
      <c r="J992" s="409"/>
      <c r="K992" s="409"/>
      <c r="L992" s="409"/>
      <c r="M992" s="409"/>
      <c r="N992" s="409"/>
      <c r="O992" s="409"/>
      <c r="P992" s="409"/>
      <c r="Q992" s="409"/>
      <c r="R992" s="409"/>
      <c r="S992" s="409"/>
      <c r="T992" s="409"/>
      <c r="U992" s="409"/>
      <c r="V992" s="409"/>
      <c r="W992" s="409"/>
      <c r="X992" s="409"/>
      <c r="Y992" s="409"/>
      <c r="Z992" s="409"/>
      <c r="AA992" s="409"/>
      <c r="AB992" s="409"/>
      <c r="AC992" s="409"/>
      <c r="AD992" s="134"/>
      <c r="AE992" s="134"/>
      <c r="AF992" s="134"/>
      <c r="AG992" s="134"/>
      <c r="AH992" s="134"/>
      <c r="AI992" s="134"/>
      <c r="AJ992" s="134"/>
      <c r="AK992" s="409"/>
      <c r="AL992" s="409"/>
      <c r="AM992" s="409"/>
      <c r="AN992" s="409"/>
      <c r="AO992" s="409"/>
    </row>
    <row r="993" spans="1:41" ht="12.75" x14ac:dyDescent="0.2">
      <c r="A993" s="406"/>
      <c r="B993" s="407"/>
      <c r="F993" s="409"/>
      <c r="G993" s="409"/>
      <c r="H993" s="409"/>
      <c r="I993" s="409"/>
      <c r="J993" s="409"/>
      <c r="K993" s="409"/>
      <c r="L993" s="409"/>
      <c r="M993" s="409"/>
      <c r="N993" s="409"/>
      <c r="O993" s="409"/>
      <c r="P993" s="409"/>
      <c r="Q993" s="409"/>
      <c r="R993" s="409"/>
      <c r="S993" s="409"/>
      <c r="T993" s="409"/>
      <c r="U993" s="409"/>
      <c r="V993" s="409"/>
      <c r="W993" s="409"/>
      <c r="X993" s="409"/>
      <c r="Y993" s="409"/>
      <c r="Z993" s="409"/>
      <c r="AA993" s="409"/>
      <c r="AB993" s="409"/>
      <c r="AC993" s="409"/>
      <c r="AD993" s="134"/>
      <c r="AE993" s="134"/>
      <c r="AF993" s="134"/>
      <c r="AG993" s="134"/>
      <c r="AH993" s="134"/>
      <c r="AI993" s="134"/>
      <c r="AJ993" s="134"/>
      <c r="AK993" s="409"/>
      <c r="AL993" s="409"/>
      <c r="AM993" s="409"/>
      <c r="AN993" s="409"/>
      <c r="AO993" s="409"/>
    </row>
    <row r="994" spans="1:41" ht="12.75" x14ac:dyDescent="0.2">
      <c r="A994" s="406"/>
      <c r="B994" s="407"/>
      <c r="F994" s="409"/>
      <c r="G994" s="409"/>
      <c r="H994" s="409"/>
      <c r="I994" s="409"/>
      <c r="J994" s="409"/>
      <c r="K994" s="409"/>
      <c r="L994" s="409"/>
      <c r="M994" s="409"/>
      <c r="N994" s="409"/>
      <c r="O994" s="409"/>
      <c r="P994" s="409"/>
      <c r="Q994" s="409"/>
      <c r="R994" s="409"/>
      <c r="S994" s="409"/>
      <c r="T994" s="409"/>
      <c r="U994" s="409"/>
      <c r="V994" s="409"/>
      <c r="W994" s="409"/>
      <c r="X994" s="409"/>
      <c r="Y994" s="409"/>
      <c r="Z994" s="409"/>
      <c r="AA994" s="409"/>
      <c r="AB994" s="409"/>
      <c r="AC994" s="409"/>
      <c r="AD994" s="134"/>
      <c r="AE994" s="134"/>
      <c r="AF994" s="134"/>
      <c r="AG994" s="134"/>
      <c r="AH994" s="134"/>
      <c r="AI994" s="134"/>
      <c r="AJ994" s="134"/>
      <c r="AK994" s="409"/>
      <c r="AL994" s="409"/>
      <c r="AM994" s="409"/>
      <c r="AN994" s="409"/>
      <c r="AO994" s="409"/>
    </row>
    <row r="995" spans="1:41" ht="12.75" x14ac:dyDescent="0.2">
      <c r="A995" s="406"/>
      <c r="B995" s="407"/>
      <c r="F995" s="409"/>
      <c r="G995" s="409"/>
      <c r="H995" s="409"/>
      <c r="I995" s="409"/>
      <c r="J995" s="409"/>
      <c r="K995" s="409"/>
      <c r="L995" s="409"/>
      <c r="M995" s="409"/>
      <c r="N995" s="409"/>
      <c r="O995" s="409"/>
      <c r="P995" s="409"/>
      <c r="Q995" s="409"/>
      <c r="R995" s="409"/>
      <c r="S995" s="409"/>
      <c r="T995" s="409"/>
      <c r="U995" s="409"/>
      <c r="V995" s="409"/>
      <c r="W995" s="409"/>
      <c r="X995" s="409"/>
      <c r="Y995" s="409"/>
      <c r="Z995" s="409"/>
      <c r="AA995" s="409"/>
      <c r="AB995" s="409"/>
      <c r="AC995" s="409"/>
      <c r="AD995" s="134"/>
      <c r="AE995" s="134"/>
      <c r="AF995" s="134"/>
      <c r="AG995" s="134"/>
      <c r="AH995" s="134"/>
      <c r="AI995" s="134"/>
      <c r="AJ995" s="134"/>
      <c r="AK995" s="409"/>
      <c r="AL995" s="409"/>
      <c r="AM995" s="409"/>
      <c r="AN995" s="409"/>
      <c r="AO995" s="409"/>
    </row>
    <row r="996" spans="1:41" ht="12.75" x14ac:dyDescent="0.2">
      <c r="A996" s="406"/>
      <c r="B996" s="407"/>
      <c r="F996" s="409"/>
      <c r="G996" s="409"/>
      <c r="H996" s="409"/>
      <c r="I996" s="409"/>
      <c r="J996" s="409"/>
      <c r="K996" s="409"/>
      <c r="L996" s="409"/>
      <c r="M996" s="409"/>
      <c r="N996" s="409"/>
      <c r="O996" s="409"/>
      <c r="P996" s="409"/>
      <c r="Q996" s="409"/>
      <c r="R996" s="409"/>
      <c r="S996" s="409"/>
      <c r="T996" s="409"/>
      <c r="U996" s="409"/>
      <c r="V996" s="409"/>
      <c r="W996" s="409"/>
      <c r="X996" s="409"/>
      <c r="Y996" s="409"/>
      <c r="Z996" s="409"/>
      <c r="AA996" s="409"/>
      <c r="AB996" s="409"/>
      <c r="AC996" s="409"/>
      <c r="AD996" s="134"/>
      <c r="AE996" s="134"/>
      <c r="AF996" s="134"/>
      <c r="AG996" s="134"/>
      <c r="AH996" s="134"/>
      <c r="AI996" s="134"/>
      <c r="AJ996" s="134"/>
      <c r="AK996" s="409"/>
      <c r="AL996" s="409"/>
      <c r="AM996" s="409"/>
      <c r="AN996" s="409"/>
      <c r="AO996" s="409"/>
    </row>
    <row r="997" spans="1:41" ht="12.75" x14ac:dyDescent="0.2">
      <c r="A997" s="406"/>
      <c r="B997" s="407"/>
      <c r="F997" s="409"/>
      <c r="G997" s="409"/>
      <c r="H997" s="409"/>
      <c r="I997" s="409"/>
      <c r="J997" s="409"/>
      <c r="K997" s="409"/>
      <c r="L997" s="409"/>
      <c r="M997" s="409"/>
      <c r="N997" s="409"/>
      <c r="O997" s="409"/>
      <c r="P997" s="409"/>
      <c r="Q997" s="409"/>
      <c r="R997" s="409"/>
      <c r="S997" s="409"/>
      <c r="T997" s="409"/>
      <c r="U997" s="409"/>
      <c r="V997" s="409"/>
      <c r="W997" s="409"/>
      <c r="X997" s="409"/>
      <c r="Y997" s="409"/>
      <c r="Z997" s="409"/>
      <c r="AA997" s="409"/>
      <c r="AB997" s="409"/>
      <c r="AC997" s="409"/>
      <c r="AD997" s="134"/>
      <c r="AE997" s="134"/>
      <c r="AF997" s="134"/>
      <c r="AG997" s="134"/>
      <c r="AH997" s="134"/>
      <c r="AI997" s="134"/>
      <c r="AJ997" s="134"/>
      <c r="AK997" s="409"/>
      <c r="AL997" s="409"/>
      <c r="AM997" s="409"/>
      <c r="AN997" s="409"/>
      <c r="AO997" s="409"/>
    </row>
    <row r="998" spans="1:41" ht="12.75" x14ac:dyDescent="0.2">
      <c r="A998" s="406"/>
      <c r="B998" s="407"/>
      <c r="F998" s="409"/>
      <c r="G998" s="409"/>
      <c r="H998" s="409"/>
      <c r="I998" s="409"/>
      <c r="J998" s="409"/>
      <c r="K998" s="409"/>
      <c r="L998" s="409"/>
      <c r="M998" s="409"/>
      <c r="N998" s="409"/>
      <c r="O998" s="409"/>
      <c r="P998" s="409"/>
      <c r="Q998" s="409"/>
      <c r="R998" s="409"/>
      <c r="S998" s="409"/>
      <c r="T998" s="409"/>
      <c r="U998" s="409"/>
      <c r="V998" s="409"/>
      <c r="W998" s="409"/>
      <c r="X998" s="409"/>
      <c r="Y998" s="409"/>
      <c r="Z998" s="409"/>
      <c r="AA998" s="409"/>
      <c r="AB998" s="409"/>
      <c r="AC998" s="409"/>
      <c r="AD998" s="134"/>
      <c r="AE998" s="134"/>
      <c r="AF998" s="134"/>
      <c r="AG998" s="134"/>
      <c r="AH998" s="134"/>
      <c r="AI998" s="134"/>
      <c r="AJ998" s="134"/>
      <c r="AK998" s="409"/>
      <c r="AL998" s="409"/>
      <c r="AM998" s="409"/>
      <c r="AN998" s="409"/>
      <c r="AO998" s="409"/>
    </row>
    <row r="999" spans="1:41" ht="12.75" x14ac:dyDescent="0.2">
      <c r="A999" s="406"/>
      <c r="B999" s="407"/>
      <c r="F999" s="409"/>
      <c r="G999" s="409"/>
      <c r="H999" s="409"/>
      <c r="I999" s="409"/>
      <c r="J999" s="409"/>
      <c r="K999" s="409"/>
      <c r="L999" s="409"/>
      <c r="M999" s="409"/>
      <c r="N999" s="409"/>
      <c r="O999" s="409"/>
      <c r="P999" s="409"/>
      <c r="Q999" s="409"/>
      <c r="R999" s="409"/>
      <c r="S999" s="409"/>
      <c r="T999" s="409"/>
      <c r="U999" s="409"/>
      <c r="V999" s="409"/>
      <c r="W999" s="409"/>
      <c r="X999" s="409"/>
      <c r="Y999" s="409"/>
      <c r="Z999" s="409"/>
      <c r="AA999" s="409"/>
      <c r="AB999" s="409"/>
      <c r="AC999" s="409"/>
      <c r="AD999" s="134"/>
      <c r="AE999" s="134"/>
      <c r="AF999" s="134"/>
      <c r="AG999" s="134"/>
      <c r="AH999" s="134"/>
      <c r="AI999" s="134"/>
      <c r="AJ999" s="134"/>
      <c r="AK999" s="409"/>
      <c r="AL999" s="409"/>
      <c r="AM999" s="409"/>
      <c r="AN999" s="409"/>
      <c r="AO999" s="409"/>
    </row>
    <row r="1000" spans="1:41" ht="12.75" x14ac:dyDescent="0.2">
      <c r="A1000" s="406"/>
      <c r="B1000" s="407"/>
      <c r="F1000" s="409"/>
      <c r="G1000" s="409"/>
      <c r="H1000" s="409"/>
      <c r="I1000" s="409"/>
      <c r="J1000" s="409"/>
      <c r="K1000" s="409"/>
      <c r="L1000" s="409"/>
      <c r="M1000" s="409"/>
      <c r="N1000" s="409"/>
      <c r="O1000" s="409"/>
      <c r="P1000" s="409"/>
      <c r="Q1000" s="409"/>
      <c r="R1000" s="409"/>
      <c r="S1000" s="409"/>
      <c r="T1000" s="409"/>
      <c r="U1000" s="409"/>
      <c r="V1000" s="409"/>
      <c r="W1000" s="409"/>
      <c r="X1000" s="409"/>
      <c r="Y1000" s="409"/>
      <c r="Z1000" s="409"/>
      <c r="AA1000" s="409"/>
      <c r="AB1000" s="409"/>
      <c r="AC1000" s="409"/>
      <c r="AD1000" s="134"/>
      <c r="AE1000" s="134"/>
      <c r="AF1000" s="134"/>
      <c r="AG1000" s="134"/>
      <c r="AH1000" s="134"/>
      <c r="AI1000" s="134"/>
      <c r="AJ1000" s="134"/>
      <c r="AK1000" s="409"/>
      <c r="AL1000" s="409"/>
      <c r="AM1000" s="409"/>
      <c r="AN1000" s="409"/>
      <c r="AO1000" s="409"/>
    </row>
    <row r="1001" spans="1:41" ht="12.75" x14ac:dyDescent="0.2">
      <c r="A1001" s="406"/>
      <c r="B1001" s="407"/>
      <c r="F1001" s="409"/>
      <c r="G1001" s="409"/>
      <c r="H1001" s="409"/>
      <c r="I1001" s="409"/>
      <c r="J1001" s="409"/>
      <c r="K1001" s="409"/>
      <c r="L1001" s="409"/>
      <c r="M1001" s="409"/>
      <c r="N1001" s="409"/>
      <c r="O1001" s="409"/>
      <c r="P1001" s="409"/>
      <c r="Q1001" s="409"/>
      <c r="R1001" s="409"/>
      <c r="S1001" s="409"/>
      <c r="T1001" s="409"/>
      <c r="U1001" s="409"/>
      <c r="V1001" s="409"/>
      <c r="W1001" s="409"/>
      <c r="X1001" s="409"/>
      <c r="Y1001" s="409"/>
      <c r="Z1001" s="409"/>
      <c r="AA1001" s="409"/>
      <c r="AB1001" s="409"/>
      <c r="AC1001" s="409"/>
      <c r="AD1001" s="134"/>
      <c r="AE1001" s="134"/>
      <c r="AF1001" s="134"/>
      <c r="AG1001" s="134"/>
      <c r="AH1001" s="134"/>
      <c r="AI1001" s="134"/>
      <c r="AJ1001" s="134"/>
      <c r="AK1001" s="409"/>
      <c r="AL1001" s="409"/>
      <c r="AM1001" s="409"/>
      <c r="AN1001" s="409"/>
      <c r="AO1001" s="409"/>
    </row>
    <row r="1002" spans="1:41" ht="12.75" x14ac:dyDescent="0.2">
      <c r="A1002" s="406"/>
      <c r="B1002" s="407"/>
      <c r="F1002" s="409"/>
      <c r="G1002" s="409"/>
      <c r="H1002" s="409"/>
      <c r="I1002" s="409"/>
      <c r="J1002" s="409"/>
      <c r="K1002" s="409"/>
      <c r="L1002" s="409"/>
      <c r="M1002" s="409"/>
      <c r="N1002" s="409"/>
      <c r="O1002" s="409"/>
      <c r="P1002" s="409"/>
      <c r="Q1002" s="409"/>
      <c r="R1002" s="409"/>
      <c r="S1002" s="409"/>
      <c r="T1002" s="409"/>
      <c r="U1002" s="409"/>
      <c r="V1002" s="409"/>
      <c r="W1002" s="409"/>
      <c r="X1002" s="409"/>
      <c r="Y1002" s="409"/>
      <c r="Z1002" s="409"/>
      <c r="AA1002" s="409"/>
      <c r="AB1002" s="409"/>
      <c r="AC1002" s="409"/>
      <c r="AD1002" s="134"/>
      <c r="AE1002" s="134"/>
      <c r="AF1002" s="134"/>
      <c r="AG1002" s="134"/>
      <c r="AH1002" s="134"/>
      <c r="AI1002" s="134"/>
      <c r="AJ1002" s="134"/>
      <c r="AK1002" s="409"/>
      <c r="AL1002" s="409"/>
      <c r="AM1002" s="409"/>
      <c r="AN1002" s="409"/>
      <c r="AO1002" s="409"/>
    </row>
    <row r="1003" spans="1:41" ht="12.75" x14ac:dyDescent="0.2">
      <c r="A1003" s="406"/>
      <c r="B1003" s="407"/>
      <c r="F1003" s="409"/>
      <c r="G1003" s="409"/>
      <c r="H1003" s="409"/>
      <c r="I1003" s="409"/>
      <c r="J1003" s="409"/>
      <c r="K1003" s="409"/>
      <c r="L1003" s="409"/>
      <c r="M1003" s="409"/>
      <c r="N1003" s="409"/>
      <c r="O1003" s="409"/>
      <c r="P1003" s="409"/>
      <c r="Q1003" s="409"/>
      <c r="R1003" s="409"/>
      <c r="S1003" s="409"/>
      <c r="T1003" s="409"/>
      <c r="U1003" s="409"/>
      <c r="V1003" s="409"/>
      <c r="W1003" s="409"/>
      <c r="X1003" s="409"/>
      <c r="Y1003" s="409"/>
      <c r="Z1003" s="409"/>
      <c r="AA1003" s="409"/>
      <c r="AB1003" s="409"/>
      <c r="AC1003" s="409"/>
      <c r="AD1003" s="134"/>
      <c r="AE1003" s="134"/>
      <c r="AF1003" s="134"/>
      <c r="AG1003" s="134"/>
      <c r="AH1003" s="134"/>
      <c r="AI1003" s="134"/>
      <c r="AJ1003" s="134"/>
      <c r="AK1003" s="409"/>
      <c r="AL1003" s="409"/>
      <c r="AM1003" s="409"/>
      <c r="AN1003" s="409"/>
      <c r="AO1003" s="409"/>
    </row>
    <row r="1004" spans="1:41" ht="12.75" x14ac:dyDescent="0.2">
      <c r="A1004" s="406"/>
      <c r="B1004" s="407"/>
      <c r="F1004" s="409"/>
      <c r="G1004" s="409"/>
      <c r="H1004" s="409"/>
      <c r="I1004" s="409"/>
      <c r="J1004" s="409"/>
      <c r="K1004" s="409"/>
      <c r="L1004" s="409"/>
      <c r="M1004" s="409"/>
      <c r="N1004" s="409"/>
      <c r="O1004" s="409"/>
      <c r="P1004" s="409"/>
      <c r="Q1004" s="409"/>
      <c r="R1004" s="409"/>
      <c r="S1004" s="409"/>
      <c r="T1004" s="409"/>
      <c r="U1004" s="409"/>
      <c r="V1004" s="409"/>
      <c r="W1004" s="409"/>
      <c r="X1004" s="409"/>
      <c r="Y1004" s="409"/>
      <c r="Z1004" s="409"/>
      <c r="AA1004" s="409"/>
      <c r="AB1004" s="409"/>
      <c r="AC1004" s="409"/>
      <c r="AD1004" s="134"/>
      <c r="AE1004" s="134"/>
      <c r="AF1004" s="134"/>
      <c r="AG1004" s="134"/>
      <c r="AH1004" s="134"/>
      <c r="AI1004" s="134"/>
      <c r="AJ1004" s="134"/>
      <c r="AK1004" s="409"/>
      <c r="AL1004" s="409"/>
      <c r="AM1004" s="409"/>
      <c r="AN1004" s="409"/>
      <c r="AO1004" s="409"/>
    </row>
    <row r="1005" spans="1:41" ht="12.75" x14ac:dyDescent="0.2">
      <c r="A1005" s="406"/>
      <c r="B1005" s="407"/>
      <c r="F1005" s="409"/>
      <c r="G1005" s="409"/>
      <c r="H1005" s="409"/>
      <c r="I1005" s="409"/>
      <c r="J1005" s="409"/>
      <c r="K1005" s="409"/>
      <c r="L1005" s="409"/>
      <c r="M1005" s="409"/>
      <c r="N1005" s="409"/>
      <c r="O1005" s="409"/>
      <c r="P1005" s="409"/>
      <c r="Q1005" s="409"/>
      <c r="R1005" s="409"/>
      <c r="S1005" s="409"/>
      <c r="T1005" s="409"/>
      <c r="U1005" s="409"/>
      <c r="V1005" s="409"/>
      <c r="W1005" s="409"/>
      <c r="X1005" s="409"/>
      <c r="Y1005" s="409"/>
      <c r="Z1005" s="409"/>
      <c r="AA1005" s="409"/>
      <c r="AB1005" s="409"/>
      <c r="AC1005" s="409"/>
      <c r="AD1005" s="134"/>
      <c r="AE1005" s="134"/>
      <c r="AF1005" s="134"/>
      <c r="AG1005" s="134"/>
      <c r="AH1005" s="134"/>
      <c r="AI1005" s="134"/>
      <c r="AJ1005" s="134"/>
      <c r="AK1005" s="409"/>
      <c r="AL1005" s="409"/>
      <c r="AM1005" s="409"/>
      <c r="AN1005" s="409"/>
      <c r="AO1005" s="409"/>
    </row>
  </sheetData>
  <mergeCells count="143">
    <mergeCell ref="A2:A3"/>
    <mergeCell ref="B2:B3"/>
    <mergeCell ref="C2:C3"/>
    <mergeCell ref="D2:D3"/>
    <mergeCell ref="E2:E3"/>
    <mergeCell ref="F2:H2"/>
    <mergeCell ref="I2:O2"/>
    <mergeCell ref="AP11:AP12"/>
    <mergeCell ref="AQ11:AQ12"/>
    <mergeCell ref="P2:V2"/>
    <mergeCell ref="W2:AC2"/>
    <mergeCell ref="AD2:AJ2"/>
    <mergeCell ref="AK2:AQ2"/>
    <mergeCell ref="AU9:AW9"/>
    <mergeCell ref="U11:U12"/>
    <mergeCell ref="V11:V12"/>
    <mergeCell ref="A5:A10"/>
    <mergeCell ref="B5:B10"/>
    <mergeCell ref="A11:A12"/>
    <mergeCell ref="B11:B12"/>
    <mergeCell ref="A13:A14"/>
    <mergeCell ref="B13:B14"/>
    <mergeCell ref="B15:B16"/>
    <mergeCell ref="A15:A16"/>
    <mergeCell ref="A18:A20"/>
    <mergeCell ref="B18:B20"/>
    <mergeCell ref="A21:A22"/>
    <mergeCell ref="B21:B22"/>
    <mergeCell ref="A27:A28"/>
    <mergeCell ref="B27:B28"/>
    <mergeCell ref="A30:A31"/>
    <mergeCell ref="B30:B31"/>
    <mergeCell ref="A33:A38"/>
    <mergeCell ref="B33:B38"/>
    <mergeCell ref="A42:A43"/>
    <mergeCell ref="B42:B43"/>
    <mergeCell ref="A44:A45"/>
    <mergeCell ref="B54:D54"/>
    <mergeCell ref="B55:D55"/>
    <mergeCell ref="R55:T55"/>
    <mergeCell ref="M79:O79"/>
    <mergeCell ref="H62:K62"/>
    <mergeCell ref="M62:P62"/>
    <mergeCell ref="H67:J67"/>
    <mergeCell ref="M67:O67"/>
    <mergeCell ref="B71:E71"/>
    <mergeCell ref="H71:K71"/>
    <mergeCell ref="M71:P71"/>
    <mergeCell ref="R71:U71"/>
    <mergeCell ref="B67:D67"/>
    <mergeCell ref="B68:D68"/>
    <mergeCell ref="H68:J68"/>
    <mergeCell ref="M68:O68"/>
    <mergeCell ref="B69:D69"/>
    <mergeCell ref="H69:J69"/>
    <mergeCell ref="M69:O69"/>
    <mergeCell ref="M81:P81"/>
    <mergeCell ref="B76:E76"/>
    <mergeCell ref="M76:P76"/>
    <mergeCell ref="H77:K77"/>
    <mergeCell ref="R77:U77"/>
    <mergeCell ref="J80:K80"/>
    <mergeCell ref="R80:T80"/>
    <mergeCell ref="R81:T81"/>
    <mergeCell ref="B81:D81"/>
    <mergeCell ref="R92:T92"/>
    <mergeCell ref="B93:D93"/>
    <mergeCell ref="M93:O93"/>
    <mergeCell ref="B94:D94"/>
    <mergeCell ref="J94:K94"/>
    <mergeCell ref="M94:O94"/>
    <mergeCell ref="B82:D82"/>
    <mergeCell ref="H82:J82"/>
    <mergeCell ref="R82:T82"/>
    <mergeCell ref="H83:J83"/>
    <mergeCell ref="H84:J84"/>
    <mergeCell ref="R84:U84"/>
    <mergeCell ref="B83:D83"/>
    <mergeCell ref="B85:E85"/>
    <mergeCell ref="H86:K86"/>
    <mergeCell ref="M86:O86"/>
    <mergeCell ref="H113:K113"/>
    <mergeCell ref="H116:J116"/>
    <mergeCell ref="H117:J117"/>
    <mergeCell ref="H118:J118"/>
    <mergeCell ref="R116:U116"/>
    <mergeCell ref="R101:U101"/>
    <mergeCell ref="B104:E104"/>
    <mergeCell ref="H105:K105"/>
    <mergeCell ref="R106:T106"/>
    <mergeCell ref="R107:T107"/>
    <mergeCell ref="B107:D107"/>
    <mergeCell ref="B108:D108"/>
    <mergeCell ref="H108:J108"/>
    <mergeCell ref="R108:T108"/>
    <mergeCell ref="H57:K57"/>
    <mergeCell ref="B53:D53"/>
    <mergeCell ref="B57:E57"/>
    <mergeCell ref="B62:E62"/>
    <mergeCell ref="H109:J109"/>
    <mergeCell ref="H110:J110"/>
    <mergeCell ref="R110:U110"/>
    <mergeCell ref="B109:D109"/>
    <mergeCell ref="B111:E111"/>
    <mergeCell ref="B95:D95"/>
    <mergeCell ref="H95:J95"/>
    <mergeCell ref="M95:O95"/>
    <mergeCell ref="H96:J96"/>
    <mergeCell ref="R96:U96"/>
    <mergeCell ref="B97:E97"/>
    <mergeCell ref="M97:P97"/>
    <mergeCell ref="H97:J97"/>
    <mergeCell ref="H99:K99"/>
    <mergeCell ref="M88:P88"/>
    <mergeCell ref="R89:U89"/>
    <mergeCell ref="B90:E90"/>
    <mergeCell ref="R93:T93"/>
    <mergeCell ref="R94:T94"/>
    <mergeCell ref="H92:K92"/>
    <mergeCell ref="R121:T121"/>
    <mergeCell ref="R122:T122"/>
    <mergeCell ref="R123:T123"/>
    <mergeCell ref="R125:U125"/>
    <mergeCell ref="H120:K120"/>
    <mergeCell ref="B44:B45"/>
    <mergeCell ref="A46:D46"/>
    <mergeCell ref="B48:E48"/>
    <mergeCell ref="H48:K48"/>
    <mergeCell ref="M48:P48"/>
    <mergeCell ref="R48:U48"/>
    <mergeCell ref="M51:O51"/>
    <mergeCell ref="R56:T56"/>
    <mergeCell ref="R58:U58"/>
    <mergeCell ref="R64:U64"/>
    <mergeCell ref="R67:T67"/>
    <mergeCell ref="R68:T68"/>
    <mergeCell ref="R69:T69"/>
    <mergeCell ref="H51:J51"/>
    <mergeCell ref="H52:J52"/>
    <mergeCell ref="M52:O52"/>
    <mergeCell ref="H53:J53"/>
    <mergeCell ref="M53:O53"/>
    <mergeCell ref="R54:T5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Non-IS16444 Pilots</vt:lpstr>
      <vt:lpstr>Macro Sheet Weekly Installation</vt:lpstr>
      <vt:lpstr>WeeklyProgressMonitor</vt:lpstr>
      <vt:lpstr>Overall_Summary</vt:lpstr>
      <vt:lpstr>PivotTable</vt:lpstr>
      <vt:lpstr>NPMU</vt:lpstr>
      <vt:lpstr>MoP_Summary</vt:lpstr>
      <vt:lpstr>Output_MIS_for_Public</vt:lpstr>
      <vt:lpstr>Scheme-wise </vt:lpstr>
      <vt:lpstr>Monthly Progress</vt:lpstr>
      <vt:lpstr>Monthly-Progress</vt:lpstr>
      <vt:lpstr>IPDS-EESL-seperate</vt:lpstr>
      <vt:lpstr>Project Cost Details</vt:lpstr>
      <vt:lpstr>State-wise data</vt:lpstr>
      <vt:lpstr>EESLNSGM project 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Sundeep Kumar Reddy V {संदीप रेड्डी}</cp:lastModifiedBy>
  <dcterms:modified xsi:type="dcterms:W3CDTF">2023-09-26T04:54:06Z</dcterms:modified>
</cp:coreProperties>
</file>